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600" tabRatio="894" activeTab="2"/>
  </bookViews>
  <sheets>
    <sheet name="ciptax" sheetId="1" r:id="rId1"/>
    <sheet name="Sheet16" sheetId="2" r:id="rId2"/>
    <sheet name="Major with comments funding" sheetId="3" r:id="rId3"/>
    <sheet name="cipminor" sheetId="4" r:id="rId4"/>
    <sheet name="South Fire" sheetId="5" r:id="rId5"/>
    <sheet name="NW fire " sheetId="6" r:id="rId6"/>
    <sheet name="Reeds Ferry Fire" sheetId="7" r:id="rId7"/>
    <sheet name="Bridge-Manchester St. (2)" sheetId="8" r:id="rId8"/>
    <sheet name="Bridge-McGaw (2)" sheetId="9" r:id="rId9"/>
    <sheet name="Bridge-Bedford Rd. (2)" sheetId="10" r:id="rId10"/>
    <sheet name="Bridge-US 3" sheetId="11" r:id="rId11"/>
    <sheet name="StormwaterDrainage (2)" sheetId="12" r:id="rId12"/>
    <sheet name="Paving (2)" sheetId="13" r:id="rId13"/>
    <sheet name="PavingDW (2)" sheetId="14" r:id="rId14"/>
    <sheet name="Highway Garage (2)" sheetId="15" r:id="rId15"/>
    <sheet name="TrafficSignalBLake@DW (2)" sheetId="16" r:id="rId16"/>
    <sheet name="Wire@DWIntersection (2)" sheetId="17" r:id="rId17"/>
    <sheet name="Turkey@BLakeIntersection (2)" sheetId="18" r:id="rId18"/>
    <sheet name="Griffin Street Boat ramp (2)" sheetId="19" r:id="rId19"/>
    <sheet name="Chamberlain Bridge Rehab (2)" sheetId="20" r:id="rId20"/>
    <sheet name="Sunset Shores (2)" sheetId="21" r:id="rId21"/>
    <sheet name="library 2013" sheetId="22" r:id="rId22"/>
    <sheet name="Compost" sheetId="23" r:id="rId23"/>
    <sheet name="Phase II" sheetId="24" r:id="rId24"/>
    <sheet name="Phase III &amp; PS" sheetId="25" r:id="rId25"/>
    <sheet name="CDD - GIS" sheetId="26" r:id="rId26"/>
    <sheet name="Defib Fire" sheetId="27" r:id="rId27"/>
    <sheet name="Comm Radios" sheetId="28" r:id="rId28"/>
    <sheet name="SCBA Fire" sheetId="29" r:id="rId29"/>
  </sheets>
  <externalReferences>
    <externalReference r:id="rId32"/>
  </externalReferences>
  <definedNames>
    <definedName name="actual" localSheetId="21">'[1]15-library'!#REF!</definedName>
    <definedName name="actual">'[1]15-library'!#REF!</definedName>
    <definedName name="actual38" localSheetId="21">'[1]15-library'!#REF!</definedName>
    <definedName name="actual38">'[1]15-library'!#REF!</definedName>
    <definedName name="bos" localSheetId="21">'[1]15-library'!#REF!</definedName>
    <definedName name="bos">'[1]15-library'!#REF!</definedName>
    <definedName name="bos38" localSheetId="21">'[1]15-library'!#REF!</definedName>
    <definedName name="bos38">'[1]15-library'!#REF!</definedName>
    <definedName name="budcom" localSheetId="21">'[1]15-library'!#REF!</definedName>
    <definedName name="budcom">'[1]15-library'!#REF!</definedName>
    <definedName name="budget" localSheetId="21">'[1]15-library'!#REF!</definedName>
    <definedName name="budget">'[1]15-library'!#REF!</definedName>
    <definedName name="budget38" localSheetId="21">'[1]15-library'!#REF!</definedName>
    <definedName name="budget38">'[1]15-library'!#REF!</definedName>
    <definedName name="dept" localSheetId="21">'[1]15-library'!#REF!</definedName>
    <definedName name="dept">'[1]15-library'!#REF!</definedName>
    <definedName name="dept38" localSheetId="21">'[1]15-library'!#REF!</definedName>
    <definedName name="dept38">'[1]15-library'!#REF!</definedName>
    <definedName name="help" localSheetId="21">'[1]15-library'!#REF!</definedName>
    <definedName name="help">'[1]15-library'!#REF!</definedName>
    <definedName name="meeting" localSheetId="21">'[1]15-library'!#REF!</definedName>
    <definedName name="meeting">'[1]15-library'!#REF!</definedName>
    <definedName name="mgr" localSheetId="21">'[1]15-library'!#REF!</definedName>
    <definedName name="mgr">'[1]15-library'!#REF!</definedName>
    <definedName name="mgr38" localSheetId="21">'[1]15-library'!#REF!</definedName>
    <definedName name="mgr38">'[1]15-library'!#REF!</definedName>
    <definedName name="ooop" localSheetId="21">'[1]15-library'!#REF!</definedName>
    <definedName name="ooop">'[1]15-library'!#REF!</definedName>
    <definedName name="ooou" localSheetId="21">'[1]15-library'!#REF!</definedName>
    <definedName name="ooou">'[1]15-library'!#REF!</definedName>
    <definedName name="_xlnm.Print_Area" localSheetId="3">'cipminor'!$A$1:$Q$157</definedName>
    <definedName name="_xlnm.Print_Area" localSheetId="0">'ciptax'!$A$1:$W$62</definedName>
    <definedName name="_xlnm.Print_Area" localSheetId="27">'Comm Radios'!$A$1:$B$60</definedName>
    <definedName name="_xlnm.Print_Area" localSheetId="26">'Defib Fire'!$A$1:$B$60</definedName>
    <definedName name="_xlnm.Print_Area" localSheetId="21">'library 2013'!$A$9:$B$77</definedName>
    <definedName name="_xlnm.Print_Area" localSheetId="2">'Major with comments funding'!$A$1:$N$58</definedName>
    <definedName name="_xlnm.Print_Area" localSheetId="5">'NW fire '!$A$1:$B$58</definedName>
    <definedName name="_xlnm.Print_Area" localSheetId="6">'Reeds Ferry Fire'!$A$1:$B$57</definedName>
    <definedName name="_xlnm.Print_Area" localSheetId="28">'SCBA Fire'!$A$1:$B$60</definedName>
    <definedName name="_xlnm.Print_Area" localSheetId="1">'Sheet16'!$A$1:$W$79</definedName>
    <definedName name="_xlnm.Print_Area" localSheetId="4">'South Fire'!$A$1:$B$58</definedName>
    <definedName name="_xlnm.Print_Titles" localSheetId="3">'cipminor'!$1:$6</definedName>
    <definedName name="_xlnm.Print_Titles" localSheetId="0">'ciptax'!$1:$2</definedName>
    <definedName name="pwq" localSheetId="21">'[1]15-library'!#REF!</definedName>
    <definedName name="pwq">'[1]15-library'!#REF!</definedName>
    <definedName name="rtl" localSheetId="21">'[1]15-library'!#REF!</definedName>
    <definedName name="rtl">'[1]15-library'!#REF!</definedName>
    <definedName name="ssg" localSheetId="21">'[1]15-library'!#REF!</definedName>
    <definedName name="ssg">'[1]15-library'!#REF!</definedName>
    <definedName name="voted" localSheetId="21">'[1]15-library'!#REF!</definedName>
    <definedName name="voted">'[1]15-library'!#REF!</definedName>
    <definedName name="www" localSheetId="21">'[1]15-library'!#REF!</definedName>
    <definedName name="www">'[1]15-library'!#REF!</definedName>
  </definedNames>
  <calcPr fullCalcOnLoad="1"/>
</workbook>
</file>

<file path=xl/sharedStrings.xml><?xml version="1.0" encoding="utf-8"?>
<sst xmlns="http://schemas.openxmlformats.org/spreadsheetml/2006/main" count="2215" uniqueCount="619">
  <si>
    <t>Capital Improvements Program</t>
  </si>
  <si>
    <t>PROJECT REQUEST FORM</t>
  </si>
  <si>
    <t xml:space="preserve"> </t>
  </si>
  <si>
    <t xml:space="preserve">  Design  </t>
  </si>
  <si>
    <t xml:space="preserve">   </t>
  </si>
  <si>
    <t xml:space="preserve">  Construction</t>
  </si>
  <si>
    <t xml:space="preserve">  Trade-In Allowance</t>
  </si>
  <si>
    <t xml:space="preserve">  Total</t>
  </si>
  <si>
    <t xml:space="preserve">   Sale of Replaced Asset </t>
  </si>
  <si>
    <t xml:space="preserve">   Bond Proceeds </t>
  </si>
  <si>
    <t xml:space="preserve">   Property Tax </t>
  </si>
  <si>
    <t xml:space="preserve">   Total </t>
  </si>
  <si>
    <t xml:space="preserve">  Personnel</t>
  </si>
  <si>
    <t xml:space="preserve">  Maintenance</t>
  </si>
  <si>
    <t xml:space="preserve">  Insurance</t>
  </si>
  <si>
    <t xml:space="preserve">  Utilities</t>
  </si>
  <si>
    <t xml:space="preserve">   2013-14 </t>
  </si>
  <si>
    <t xml:space="preserve">   2014-15 </t>
  </si>
  <si>
    <t xml:space="preserve">   2015-16 </t>
  </si>
  <si>
    <t xml:space="preserve">   2016-17 </t>
  </si>
  <si>
    <t xml:space="preserve">   2017-18 </t>
  </si>
  <si>
    <t>Estimated Cost:</t>
  </si>
  <si>
    <t>Financing:</t>
  </si>
  <si>
    <t>Impact on Operating Budget:</t>
  </si>
  <si>
    <t xml:space="preserve">Project Period: </t>
  </si>
  <si>
    <t xml:space="preserve">   User Fees (Sewer/Water) </t>
  </si>
  <si>
    <t xml:space="preserve">   Federal/State Grant  </t>
  </si>
  <si>
    <t xml:space="preserve">   Private Grant </t>
  </si>
  <si>
    <t xml:space="preserve">   Capital Reserve Fund  </t>
  </si>
  <si>
    <r>
      <t>Explanation and Need:</t>
    </r>
    <r>
      <rPr>
        <sz val="12"/>
        <rFont val="Times New Roman"/>
        <family val="1"/>
      </rPr>
      <t xml:space="preserve">  See attached information sheet. </t>
    </r>
  </si>
  <si>
    <t xml:space="preserve">  Engineering - including wetlands mitigation, ROW acquisitions, permits</t>
  </si>
  <si>
    <t xml:space="preserve">  Equipment</t>
  </si>
  <si>
    <t>Project same as reflected in prior CIP?  Yes: X   No:</t>
  </si>
  <si>
    <t xml:space="preserve">been made: Cost:    Year:     Scope:     None:     (Check all that apply). </t>
  </si>
  <si>
    <t xml:space="preserve">   Private Grant (Nashua DPW 15%) </t>
  </si>
  <si>
    <t xml:space="preserve">Project: Bridge Replacement - Manchester Street </t>
  </si>
  <si>
    <t>Project same as reflected in prior CIP?  Yes: X  No:</t>
  </si>
  <si>
    <t>Project same as reflected in prior CIP?  Yes:    No: X</t>
  </si>
  <si>
    <t xml:space="preserve">If No, indicate area of significant change reflected and briefly explain why the changes have </t>
  </si>
  <si>
    <t>Project: Stormwater Drainage Improvements</t>
  </si>
  <si>
    <t>Paving - Infrastructure Improvements</t>
  </si>
  <si>
    <t>Project: Paving - DW Highway</t>
  </si>
  <si>
    <t xml:space="preserve">   Capital Reserve Fund (DW Highway Infrastructure Account) </t>
  </si>
  <si>
    <t xml:space="preserve">   User Fees (Unearned Impact Fees) </t>
  </si>
  <si>
    <t>New Project.</t>
  </si>
  <si>
    <t xml:space="preserve">Project: Turkey Hill &amp; Baboosic Intervention Improvments/Roundabout </t>
  </si>
  <si>
    <t xml:space="preserve">Project: Bridge Replacement - McGaw Bridge Road </t>
  </si>
  <si>
    <t>Financing: (ANNUAL)</t>
  </si>
  <si>
    <t xml:space="preserve">   User Fees (Road Improvement Registration Fee)</t>
  </si>
  <si>
    <t xml:space="preserve">   Capital Reserve Fund (20%)</t>
  </si>
  <si>
    <t xml:space="preserve">   Federal/State Grant (80% State Bridge Aid)</t>
  </si>
  <si>
    <t xml:space="preserve">   Federal/State Grant (80% State Bridge Aid) </t>
  </si>
  <si>
    <t xml:space="preserve">   Capital Reserve Fund  (20%)</t>
  </si>
  <si>
    <t xml:space="preserve">  Design  (Complete)</t>
  </si>
  <si>
    <t xml:space="preserve">   Capital Reserve Fund (Merrimack Share 5%) </t>
  </si>
  <si>
    <t xml:space="preserve">been made: Cost:    Year:     Scope:     None:  X  (Check all that apply). </t>
  </si>
  <si>
    <t xml:space="preserve">Project same as reflected in prior CIP?  Yes: X  No: </t>
  </si>
  <si>
    <t xml:space="preserve">Estimated Cost: </t>
  </si>
  <si>
    <t xml:space="preserve">   2014-15 (Chamberlain Bridge to Bedford Road)</t>
  </si>
  <si>
    <t>Project: Traffic Signal Intersection Improvements (Front St. &amp; Bab. Lake @ DW)</t>
  </si>
  <si>
    <t>Project: Griffin Street Boat ramp Access Improvement</t>
  </si>
  <si>
    <t>Project:Chamberlain Bridge Rehabilitation / Sidewalk Repairs</t>
  </si>
  <si>
    <t>Financing: (FY 2012/13 ONLY)</t>
  </si>
  <si>
    <t xml:space="preserve">   Capital Reserve Fund (Sewer Line Extension Capital Reserve) </t>
  </si>
  <si>
    <t>Project: Phase II Wastewater Facility Improvements</t>
  </si>
  <si>
    <t xml:space="preserve">been made: Cost:    Year:  X   Scope:     None:     (Check all that apply). </t>
  </si>
  <si>
    <t>Moved project to FY 2012/13.</t>
  </si>
  <si>
    <r>
      <t>Explanation and Need:</t>
    </r>
    <r>
      <rPr>
        <sz val="12"/>
        <rFont val="Times New Roman"/>
        <family val="1"/>
      </rPr>
      <t xml:space="preserve">  See attached information sheet</t>
    </r>
  </si>
  <si>
    <t xml:space="preserve">  Engineering - </t>
  </si>
  <si>
    <t>Contingency</t>
  </si>
  <si>
    <t xml:space="preserve">   User Fees (Sewer/Water) State Revolving Loan Fund</t>
  </si>
  <si>
    <t>Project: Phase III plant  and TF and Souhgan pump station improvements</t>
  </si>
  <si>
    <t xml:space="preserve">   User Fees (Sewer/Water) State Revolving Loan Fund or Bond</t>
  </si>
  <si>
    <t>Project: Compost Facility Improvments</t>
  </si>
  <si>
    <t>Project: Highway Garage Renovations/Replacement</t>
  </si>
  <si>
    <t xml:space="preserve">   2016-18</t>
  </si>
  <si>
    <t xml:space="preserve">   2017-19</t>
  </si>
  <si>
    <t xml:space="preserve">  Engineering - Construction Engineering</t>
  </si>
  <si>
    <t xml:space="preserve">   2018-19</t>
  </si>
  <si>
    <t xml:space="preserve">   2019-20</t>
  </si>
  <si>
    <t xml:space="preserve">If No, indicate area of significant change reflected and briefly explain why the  </t>
  </si>
  <si>
    <t xml:space="preserve">Souhegan pump station projects and adjusted costs for project.  </t>
  </si>
  <si>
    <t xml:space="preserve">changes have been made: Cost: X  Year: FY 19/20    Scope: Added TF and           </t>
  </si>
  <si>
    <t xml:space="preserve">Project same as reflected in prior CIP?  Yes: X   No: </t>
  </si>
  <si>
    <t xml:space="preserve">   2013-14  -  Construction period 11/2013 - 6/2015 (bids open 9/27/13)</t>
  </si>
  <si>
    <t xml:space="preserve">  Design  Engineering Study - $55,000 is underway</t>
  </si>
  <si>
    <t xml:space="preserve">   2018-19 </t>
  </si>
  <si>
    <t xml:space="preserve">   2019-20 </t>
  </si>
  <si>
    <t xml:space="preserve">   2013-14  (Approved amount in FY 14 Budget)</t>
  </si>
  <si>
    <t xml:space="preserve">   Capital Reserve Fund  (Road Infrastructure)</t>
  </si>
  <si>
    <t>Project: Wire Road Intersection Improvements</t>
  </si>
  <si>
    <t xml:space="preserve">   User Fees (Unearned Impact Fees)  (Reeds Ferry Crossing &amp; Lakeview Landscaping)</t>
  </si>
  <si>
    <t xml:space="preserve">   User Fees (Unearned Impact Fees) (Reeds Ferry Crossing)</t>
  </si>
  <si>
    <t>NEW PROJECT</t>
  </si>
  <si>
    <t xml:space="preserve">Financing: </t>
  </si>
  <si>
    <t xml:space="preserve">   Capital Reserve Fund (Road Infrastructure) </t>
  </si>
  <si>
    <t xml:space="preserve">   Merrimack Village District - Water Line ($260,000)</t>
  </si>
  <si>
    <t>Schedule 2</t>
  </si>
  <si>
    <t>CAPITAL IMPROVEMENTS PROGRAM</t>
  </si>
  <si>
    <t>MAJOR PROJECTS</t>
  </si>
  <si>
    <t xml:space="preserve">  No </t>
  </si>
  <si>
    <t xml:space="preserve">             Department             </t>
  </si>
  <si>
    <t xml:space="preserve">                            Project Description                            </t>
  </si>
  <si>
    <t>Funding Source</t>
  </si>
  <si>
    <t>2013-14</t>
  </si>
  <si>
    <t>2014-15</t>
  </si>
  <si>
    <t>2015-16</t>
  </si>
  <si>
    <t>2016-17</t>
  </si>
  <si>
    <t>2017-18</t>
  </si>
  <si>
    <t>2018-19</t>
  </si>
  <si>
    <t>2019-20</t>
  </si>
  <si>
    <t>Planning Board recommendation</t>
  </si>
  <si>
    <t>Fire</t>
  </si>
  <si>
    <t>R</t>
  </si>
  <si>
    <t>Fire Station CRF (South)</t>
  </si>
  <si>
    <t>Bond</t>
  </si>
  <si>
    <t>Private Donation</t>
  </si>
  <si>
    <t>Northwest Fire Station (removed by Town Manager) {$2,085,000} *</t>
  </si>
  <si>
    <t>A</t>
  </si>
  <si>
    <t>Fire Station CRF (Northwest)</t>
  </si>
  <si>
    <t xml:space="preserve">Reeds Ferry Fire Station </t>
  </si>
  <si>
    <t>Admin./Engineering</t>
  </si>
  <si>
    <t>Bridge Replacement - Manchester St. ($2,596,000)</t>
  </si>
  <si>
    <t>Road Infrastructure CRF</t>
  </si>
  <si>
    <t xml:space="preserve">Nashua </t>
  </si>
  <si>
    <t>State Funding</t>
  </si>
  <si>
    <t>Stormwater Drainage Improvements ($200,000)</t>
  </si>
  <si>
    <t>Highway</t>
  </si>
  <si>
    <t>Paving - DW Highway ($400,000)</t>
  </si>
  <si>
    <t>DW Highway CRF</t>
  </si>
  <si>
    <t>Offset by Developer Fees</t>
  </si>
  <si>
    <t>Road Improvement (Registration Fee)</t>
  </si>
  <si>
    <t>Budget</t>
  </si>
  <si>
    <t>Traffic Signal Intersection (Front &amp; Lake @ DW)  ($205,500)</t>
  </si>
  <si>
    <t>Admin/Engineering</t>
  </si>
  <si>
    <t>Sewer Line Ext. CRF</t>
  </si>
  <si>
    <t>Library</t>
  </si>
  <si>
    <t>New Library</t>
  </si>
  <si>
    <t>TOTAL GENERAL FUND</t>
  </si>
  <si>
    <t xml:space="preserve">Wastewater </t>
  </si>
  <si>
    <t>Compost Facility Improvements</t>
  </si>
  <si>
    <t>User Fees State Loan SRF</t>
  </si>
  <si>
    <t>Wastewater Treatment Plant Phase II  Upgrade</t>
  </si>
  <si>
    <t xml:space="preserve">Wastewater Treatment Plant Phase III and Pump Station Upgrades </t>
  </si>
  <si>
    <t>TOTAL SEWER FUND</t>
  </si>
  <si>
    <t>CRF</t>
  </si>
  <si>
    <t>Funded through Budget</t>
  </si>
  <si>
    <t>Bonds</t>
  </si>
  <si>
    <t>Developer Fees</t>
  </si>
  <si>
    <t>Road Improvement (RSA261:153)</t>
  </si>
  <si>
    <t xml:space="preserve"> State Aid</t>
  </si>
  <si>
    <t>User Fees/Bonds</t>
  </si>
  <si>
    <t>* Would require an additional 12 firefighter to be hired at a cost of $1.3 million per year</t>
  </si>
  <si>
    <t>Project same as reflected in prior CIP?  Yes:    No:  X</t>
  </si>
  <si>
    <t xml:space="preserve">been made: Cost: X   Year:     Scope:     None:    (Check all that apply). </t>
  </si>
  <si>
    <t>Project same as reflected in prior CIP?  Yes:   No: X</t>
  </si>
  <si>
    <t xml:space="preserve">Project same as reflected in prior CIP?  Yes:   No: X </t>
  </si>
  <si>
    <t xml:space="preserve">been made: Cost: X   Year: X   Scope:     None:   (Check all that apply). </t>
  </si>
  <si>
    <t xml:space="preserve">been made: Cost: X  Year:     Scope:     None:    (Check all that apply). </t>
  </si>
  <si>
    <t xml:space="preserve">Project same as reflected in prior CIP?  Yes:    No: X </t>
  </si>
  <si>
    <t xml:space="preserve">been made: Cost: X    Year:     Scope:     None:    (Check all that apply). </t>
  </si>
  <si>
    <t xml:space="preserve">been made: Cost: X   Year:     Scope:     None:     (Check all that apply). </t>
  </si>
  <si>
    <t xml:space="preserve">Project same as reflected in prior CIP?  Yes:    No: </t>
  </si>
  <si>
    <t>Schedule 3</t>
  </si>
  <si>
    <t>MINOR PROJECTS</t>
  </si>
  <si>
    <t xml:space="preserve">Year </t>
  </si>
  <si>
    <t>Replace SCH</t>
  </si>
  <si>
    <t xml:space="preserve">Model </t>
  </si>
  <si>
    <t>Vehicle Replacement Year</t>
  </si>
  <si>
    <t>Replacement Cost</t>
  </si>
  <si>
    <t>Current Year</t>
  </si>
  <si>
    <t>YR 1</t>
  </si>
  <si>
    <t>YR 2</t>
  </si>
  <si>
    <t>YR 3</t>
  </si>
  <si>
    <t>YR 4</t>
  </si>
  <si>
    <t>YR 5</t>
  </si>
  <si>
    <t>YR 6</t>
  </si>
  <si>
    <t>YR 7</t>
  </si>
  <si>
    <t>YR 8</t>
  </si>
  <si>
    <t>YR 9</t>
  </si>
  <si>
    <t>YR 10</t>
  </si>
  <si>
    <t>YR 11</t>
  </si>
  <si>
    <t>YR 12</t>
  </si>
  <si>
    <t>YR 13</t>
  </si>
  <si>
    <t>2013/14</t>
  </si>
  <si>
    <t>2014/15</t>
  </si>
  <si>
    <t>2015/16</t>
  </si>
  <si>
    <t>2016/17</t>
  </si>
  <si>
    <t>2017/18</t>
  </si>
  <si>
    <t>2018/19</t>
  </si>
  <si>
    <t>2019/20</t>
  </si>
  <si>
    <t>2020/21</t>
  </si>
  <si>
    <t>2021/22</t>
  </si>
  <si>
    <t>2022/23</t>
  </si>
  <si>
    <t>2023/24</t>
  </si>
  <si>
    <t>2024/25</t>
  </si>
  <si>
    <t>2025/26</t>
  </si>
  <si>
    <t>2026/27</t>
  </si>
  <si>
    <t>Assessing</t>
  </si>
  <si>
    <t>Revaluation</t>
  </si>
  <si>
    <t>Revaluation CRF</t>
  </si>
  <si>
    <t>every 5 yrs</t>
  </si>
  <si>
    <t>Bld &amp; Grounds</t>
  </si>
  <si>
    <t>450 4x4</t>
  </si>
  <si>
    <t>Communications</t>
  </si>
  <si>
    <t>Access Control / Facility Monitoring</t>
  </si>
  <si>
    <t>Communication CRF</t>
  </si>
  <si>
    <t>CAD/RMS Server replacement</t>
  </si>
  <si>
    <t>Communications Recorder</t>
  </si>
  <si>
    <t>Radio Base Stations</t>
  </si>
  <si>
    <t>Community Development</t>
  </si>
  <si>
    <t>Fire (Building Division)</t>
  </si>
  <si>
    <t>Fire (Fire Prevention)</t>
  </si>
  <si>
    <t>Fire Equip CRF</t>
  </si>
  <si>
    <t>Fire (Operations)</t>
  </si>
  <si>
    <t>Ambulance CRF</t>
  </si>
  <si>
    <t>Emergency Breathing Air (SCBA) Replacements</t>
  </si>
  <si>
    <t>Cardiac Defibrillator/Monitor/Transmitter</t>
  </si>
  <si>
    <t>20 yrs</t>
  </si>
  <si>
    <t>Opticom Repair/Replace</t>
  </si>
  <si>
    <t>Traffic Pre-emption CRF</t>
  </si>
  <si>
    <t>Mower, Exmark</t>
  </si>
  <si>
    <t>2011/12</t>
  </si>
  <si>
    <t>Cement Mixer</t>
  </si>
  <si>
    <t>10 yr</t>
  </si>
  <si>
    <t>6 Wheel Truck H-29</t>
  </si>
  <si>
    <t>Highway Equip CRF</t>
  </si>
  <si>
    <t>1 Ton Dump H-7</t>
  </si>
  <si>
    <t>25 yr</t>
  </si>
  <si>
    <t>Roller, Steel Drum</t>
  </si>
  <si>
    <t>2035/36</t>
  </si>
  <si>
    <t>Trailer, Roller</t>
  </si>
  <si>
    <t>15 yr</t>
  </si>
  <si>
    <t>1 Ton Dump H-9</t>
  </si>
  <si>
    <t>1 Ton Dump H-10</t>
  </si>
  <si>
    <t>12 yr</t>
  </si>
  <si>
    <t>2010/11</t>
  </si>
  <si>
    <t>3/4 T Pickup H-5</t>
  </si>
  <si>
    <t>Backhoe/Loader H-17</t>
  </si>
  <si>
    <t>6 Wheel Dump H-23</t>
  </si>
  <si>
    <t>1 Ton Dump H-11</t>
  </si>
  <si>
    <t>6 Wheel Dump H-24</t>
  </si>
  <si>
    <t>6 Wheel Dump H-25</t>
  </si>
  <si>
    <t>Tractor H-41</t>
  </si>
  <si>
    <t>1 Ton Dump H-8</t>
  </si>
  <si>
    <t>3/4 T Pickup H-3</t>
  </si>
  <si>
    <t>20 yr</t>
  </si>
  <si>
    <t>Hotbox, Asphalt</t>
  </si>
  <si>
    <t>Loader H-16</t>
  </si>
  <si>
    <t>6 Wheel Dump H-31</t>
  </si>
  <si>
    <t>6 Wheel Dump H-21</t>
  </si>
  <si>
    <t>Trailer</t>
  </si>
  <si>
    <t>6 Wheel Dump H-26</t>
  </si>
  <si>
    <t>6 Wheel Dump H-22</t>
  </si>
  <si>
    <t>6 Wheel Dump H-27</t>
  </si>
  <si>
    <t>6 Wheel Dump H-20</t>
  </si>
  <si>
    <t>6 Wheel Dump H-30</t>
  </si>
  <si>
    <t>6 Wheel Dump H-28</t>
  </si>
  <si>
    <t>6 Wheel Dump H-34</t>
  </si>
  <si>
    <t>SUV H-1</t>
  </si>
  <si>
    <t>Trailer, Paint</t>
  </si>
  <si>
    <t>Parks and Recreation</t>
  </si>
  <si>
    <t>20 Yr</t>
  </si>
  <si>
    <t>Tennis Court Reconstruction at O'Gara Drive</t>
  </si>
  <si>
    <t>Police</t>
  </si>
  <si>
    <t>Var</t>
  </si>
  <si>
    <t>Patrol Vehicles</t>
  </si>
  <si>
    <t>Yearly</t>
  </si>
  <si>
    <t xml:space="preserve">Animal Control Vehicle </t>
  </si>
  <si>
    <t>2008/09</t>
  </si>
  <si>
    <t xml:space="preserve">Detective Vehicles </t>
  </si>
  <si>
    <t>Solid Waste Disposal</t>
  </si>
  <si>
    <t>Solid Waste CRF</t>
  </si>
  <si>
    <t>Skid Steer Loader (2)</t>
  </si>
  <si>
    <t>10yr</t>
  </si>
  <si>
    <t>Truck Cab &amp; Chassis - Tractor (2)</t>
  </si>
  <si>
    <t>2008/9</t>
  </si>
  <si>
    <t>Various</t>
  </si>
  <si>
    <t>Stake-Body Truck</t>
  </si>
  <si>
    <t>Landfill Slope Mower</t>
  </si>
  <si>
    <t>N</t>
  </si>
  <si>
    <t>Technology</t>
  </si>
  <si>
    <t>Licenses</t>
  </si>
  <si>
    <t>Computer CRF</t>
  </si>
  <si>
    <t>Town Clerk/Tax Collector</t>
  </si>
  <si>
    <t>Computer Equipment</t>
  </si>
  <si>
    <t>42 yrs</t>
  </si>
  <si>
    <t>3/4 T Pickup H-2</t>
  </si>
  <si>
    <t>Fork Lift</t>
  </si>
  <si>
    <t>Pickup Trucks</t>
  </si>
  <si>
    <t>2027/28</t>
  </si>
  <si>
    <t>2028/29</t>
  </si>
  <si>
    <t>2030/31</t>
  </si>
  <si>
    <t>6 Wheel Dump H-35</t>
  </si>
  <si>
    <t>Tree chipper</t>
  </si>
  <si>
    <t>10 Wheel Dump H-33</t>
  </si>
  <si>
    <t>Grader H-12</t>
  </si>
  <si>
    <t>Backhoe/loader H-13</t>
  </si>
  <si>
    <t>Trailer, wash</t>
  </si>
  <si>
    <t>Message Board</t>
  </si>
  <si>
    <t>Catch Basin Cleaner H-19</t>
  </si>
  <si>
    <t>Fire (Support Services)</t>
  </si>
  <si>
    <t xml:space="preserve">25 yr </t>
  </si>
  <si>
    <t>Fire (Chief)</t>
  </si>
  <si>
    <t>Pick-up Truck (1)</t>
  </si>
  <si>
    <t>Fire (Health Division)</t>
  </si>
  <si>
    <t>2029/30</t>
  </si>
  <si>
    <t>Wastewater Treatment</t>
  </si>
  <si>
    <t xml:space="preserve">User Fees </t>
  </si>
  <si>
    <t xml:space="preserve">F250 </t>
  </si>
  <si>
    <t xml:space="preserve">Manhole/Sewer Line Rehabilitation </t>
  </si>
  <si>
    <t xml:space="preserve">A </t>
  </si>
  <si>
    <t>CMOM X-Country Sewer System Easement Recovery-Phase III</t>
  </si>
  <si>
    <t>Bobcat Toolcat (new or used) and accessories</t>
  </si>
  <si>
    <t>Penn Valley pumps</t>
  </si>
  <si>
    <t>Thorntons Ferry Pump Station grinder</t>
  </si>
  <si>
    <t xml:space="preserve">Explorer </t>
  </si>
  <si>
    <t>7400SFA Sewer Vac Truck</t>
  </si>
  <si>
    <t>3-Cat 938 front end loaders</t>
  </si>
  <si>
    <t>CMOM-X Country Sewer System Easement Recovery- Phase I</t>
  </si>
  <si>
    <t>Scale Replacement</t>
  </si>
  <si>
    <t>Generator Replacement @ Souhegan pump station</t>
  </si>
  <si>
    <t>1985  Exmark mower</t>
  </si>
  <si>
    <t xml:space="preserve"> Chevy Van DB31503</t>
  </si>
  <si>
    <t xml:space="preserve">Dump Truck </t>
  </si>
  <si>
    <t>Ford Focus</t>
  </si>
  <si>
    <t>Generator Replacement @ Thornton's Ferry pump station</t>
  </si>
  <si>
    <t>Cable Television</t>
  </si>
  <si>
    <t>Franchise Fees</t>
  </si>
  <si>
    <t>Other CATV Equipment</t>
  </si>
  <si>
    <t xml:space="preserve">R </t>
  </si>
  <si>
    <t>Software</t>
  </si>
  <si>
    <t>Remote Equipment (HD Ready)</t>
  </si>
  <si>
    <t>Public Access Studio Lighting</t>
  </si>
  <si>
    <t>Public Access Cameras and Video Switcher</t>
  </si>
  <si>
    <t>Public Access Editing Systems</t>
  </si>
  <si>
    <t>Total CATV FUND</t>
  </si>
  <si>
    <t>Cap Reserve</t>
  </si>
  <si>
    <t>User Fees WWTF</t>
  </si>
  <si>
    <t>Transfer Station Loader (2)</t>
  </si>
  <si>
    <t>100 CY Trailers (4)</t>
  </si>
  <si>
    <t>15yr</t>
  </si>
  <si>
    <t>2018/20</t>
  </si>
  <si>
    <t>05 &amp; 13</t>
  </si>
  <si>
    <t>20yr</t>
  </si>
  <si>
    <t>05 &amp; 12</t>
  </si>
  <si>
    <t>Bridge Replacement - Bedford Rd./Baboosic Brook ($2,727,500)</t>
  </si>
  <si>
    <t>Wire Road Intersection Improvements ($500,000)</t>
  </si>
  <si>
    <t>Turkey Hill &amp; Baboosic Intersection ($175,000)</t>
  </si>
  <si>
    <t>Griffin Street Boat Ramp Access Improvement ($67,000)</t>
  </si>
  <si>
    <t>Chamberlain Bridge Rehabilitation/Sidewalk ($150,000)</t>
  </si>
  <si>
    <t>Budget Pavement 8505</t>
  </si>
  <si>
    <t>Paving - Infrastructure Improvements ($1,000,000) (&amp; Sunset Shores)</t>
  </si>
  <si>
    <t>Project: Bridge Replacement - Bedford Road @ Baboosic Brook</t>
  </si>
  <si>
    <r>
      <t>Explanation and Need:</t>
    </r>
    <r>
      <rPr>
        <sz val="12"/>
        <rFont val="Times New Roman"/>
        <family val="1"/>
      </rPr>
      <t xml:space="preserve">  See attached information sheet. See Sunset Shores Project</t>
    </r>
  </si>
  <si>
    <t xml:space="preserve">   2014-15 See Sunset Shores Project ($150,000 to Paving)</t>
  </si>
  <si>
    <t xml:space="preserve">   Property Tax (Infrastructure account  01-08-8505-0) See Paving Project Sheet</t>
  </si>
  <si>
    <t>MVD (water line) ($260,000)</t>
  </si>
  <si>
    <t>Utility Vehicle H-43</t>
  </si>
  <si>
    <t>3/4 T Pickup H-6</t>
  </si>
  <si>
    <t>Bucket Truck H-18</t>
  </si>
  <si>
    <t>3/4 T Pickup H-4</t>
  </si>
  <si>
    <t>Utility Vehicle H-44</t>
  </si>
  <si>
    <t>Hydraulic Power Unit</t>
  </si>
  <si>
    <t>1 Ton Utility Truck, M-1</t>
  </si>
  <si>
    <t>Project: Sewer Line Extension - Sunset Shores</t>
  </si>
  <si>
    <t>F-150</t>
  </si>
  <si>
    <t xml:space="preserve">GIS Update &amp; Maintenance Program </t>
  </si>
  <si>
    <t xml:space="preserve">been made: Cost:    Year:     Scope:     None: X     (Check all that apply). </t>
  </si>
  <si>
    <r>
      <t>Explanation and Need:</t>
    </r>
    <r>
      <rPr>
        <sz val="12"/>
        <rFont val="Times New Roman"/>
        <family val="1"/>
      </rPr>
      <t xml:space="preserve">  Since inception, the GIS program has been extensively used and applied to many departments in town and most boards and committees. The success of the GIS is dependent upon the Town’s  investment in high quality imagery and photogrammetric mapping, which serve as the foundation for all additional datasets and activities.  Planimetric mapping is derived from an orthophoto project. This describes data that is visible from the air including such features as edge-of-roads, buildings, topography, hydrography, etc. Given the growth rate and development plans in Merrimack, it is appropriate to conduct comprehensive updates at 5-year intervals. This will provide high quality aerial imagery and mapping to ensure that GIS data remains current and reliable into the future.  Merrimack does not currently collect and implement updates to parcels or site plan areas during the planning board process, and as such, we rely upon the aerial photography for updates to the Town's base information.  By updating our aerial photos and topographic features, driveways, decks, pools, hydrography and other development changes will be updated.</t>
    </r>
  </si>
  <si>
    <t xml:space="preserve">  2013-14</t>
  </si>
  <si>
    <t xml:space="preserve">  2014-15</t>
  </si>
  <si>
    <t xml:space="preserve">  2015-16</t>
  </si>
  <si>
    <t xml:space="preserve">  2016-17</t>
  </si>
  <si>
    <t xml:space="preserve">  2017-18</t>
  </si>
  <si>
    <t xml:space="preserve">  2018-19</t>
  </si>
  <si>
    <t xml:space="preserve">  2019-20</t>
  </si>
  <si>
    <t>Capital Improvement Program</t>
  </si>
  <si>
    <t xml:space="preserve">1. Description of Project: </t>
  </si>
  <si>
    <t xml:space="preserve">     Construction of a new 26,000 SF library building to be built in three stages.</t>
  </si>
  <si>
    <t>2a. Was this same project reflected in the prior CIP?  Yes __X___; No _____</t>
  </si>
  <si>
    <t>2b. If 2a = yes, indicate areas of significant changes reflected in this Project Request Form and briefly</t>
  </si>
  <si>
    <r>
      <t>explain why the changes have been made: cost __</t>
    </r>
    <r>
      <rPr>
        <u val="single"/>
        <sz val="12"/>
        <rFont val="Arial"/>
        <family val="2"/>
      </rPr>
      <t>X</t>
    </r>
    <r>
      <rPr>
        <sz val="12"/>
        <rFont val="Arial"/>
        <family val="2"/>
      </rPr>
      <t>__; year __</t>
    </r>
    <r>
      <rPr>
        <u val="single"/>
        <sz val="12"/>
        <rFont val="Arial"/>
        <family val="2"/>
      </rPr>
      <t>X</t>
    </r>
    <r>
      <rPr>
        <sz val="12"/>
        <rFont val="Arial"/>
        <family val="2"/>
      </rPr>
      <t>___; scope __</t>
    </r>
    <r>
      <rPr>
        <u val="single"/>
        <sz val="12"/>
        <rFont val="Arial"/>
        <family val="2"/>
      </rPr>
      <t>X</t>
    </r>
    <r>
      <rPr>
        <sz val="12"/>
        <rFont val="Arial"/>
        <family val="2"/>
      </rPr>
      <t xml:space="preserve">__; none _____ </t>
    </r>
  </si>
  <si>
    <t>(check all that apply)</t>
  </si>
  <si>
    <t xml:space="preserve">Explanation: This year the plan was changed to a 26,000 sq. ft. building which would slightly more than </t>
  </si>
  <si>
    <t>double the current building.</t>
  </si>
  <si>
    <r>
      <t>3. Expected Useful Life:____</t>
    </r>
    <r>
      <rPr>
        <u val="single"/>
        <sz val="12"/>
        <rFont val="Arial"/>
        <family val="2"/>
      </rPr>
      <t>25+</t>
    </r>
    <r>
      <rPr>
        <sz val="12"/>
        <rFont val="Arial"/>
        <family val="2"/>
      </rPr>
      <t>______years once completed.</t>
    </r>
  </si>
  <si>
    <t>4. Explanation of Need:</t>
  </si>
  <si>
    <t>The Library Board of Trustees are currently involved in a Strategic Planning Project to determine the future planning</t>
  </si>
  <si>
    <t>and space needs.  The Strategic Planning Committee anticipates completing its research in the Spring of 2014, however</t>
  </si>
  <si>
    <t xml:space="preserve">certain trends have already become apparent; most consistently that the community desires a facility that offers both </t>
  </si>
  <si>
    <t>traditional library services combined with a community meeting center that promotes life-long learning.</t>
  </si>
  <si>
    <t xml:space="preserve">The current building is a 12,700 square foot structure that was designed to accommodate a population of 14,000 </t>
  </si>
  <si>
    <t>residents and house 54,000 printed books.  The population of Merrimack is now over 25,000.  The collection totals</t>
  </si>
  <si>
    <t xml:space="preserve">81,515 holdings that includes not only books but also periodicals, eReaders, CDs, DVDs, video games and realia; </t>
  </si>
  <si>
    <t xml:space="preserve">plus a digital collection including 6,370 downloadable audiobooks, 10,622 eBooks, the entire Sony music downloadable </t>
  </si>
  <si>
    <t>catalog through Freegal Music and 40 online databases. Additionally, there is inadequate space to properly house</t>
  </si>
  <si>
    <t>an historic NH Collection that includes historic local newspapers.  The library shares an online integrated system catalog</t>
  </si>
  <si>
    <t>with the GMILCS Consortium that consists of 12 libraries, which gives patrons access to a broader range of materials.</t>
  </si>
  <si>
    <t>Current statistics show that an average of 45 people come into the library each hour; this number can increase</t>
  </si>
  <si>
    <t xml:space="preserve">to 65 people per hour during library events (e.g. storytime classes, cultural events) which naturally impacts the  </t>
  </si>
  <si>
    <t>parking lot and traffic flow.</t>
  </si>
  <si>
    <t>In order to meet the demand for large and small meeting rooms, comfortable seating, space fpr group work, quiet</t>
  </si>
  <si>
    <t>study, proctoring or tutoring, etc. the Administration has implemented a more vigorous collection maintenance schedule</t>
  </si>
  <si>
    <t>and both decluttered and rearranged furniture. Renovation projects of the Klumpp Meeting room on the lower level</t>
  </si>
  <si>
    <t xml:space="preserve">(rated for 80) and the Lowell Room on the main floor (rated for 20) are steps in the right direction, but may be </t>
  </si>
  <si>
    <t>temporary fixes because staff has already had to turn away meeting room requests due to volume.</t>
  </si>
  <si>
    <t>Likewise, the implementation of time management software on public computers and self-check stations on both</t>
  </si>
  <si>
    <t>the main and lower floors are good updates that alleviate the burden on staff; however the demand on one-on-one</t>
  </si>
  <si>
    <t>staff time merely transfers to answering questions about the quickly changing technology (e.g. questions about computer</t>
  </si>
  <si>
    <t>help are now questions about eReaders or smartphones).  A future library that was fully wired with updated</t>
  </si>
  <si>
    <t>technology and options for movable space would better serve the community.</t>
  </si>
  <si>
    <t>5. Estimated Cost:</t>
  </si>
  <si>
    <t>Design &amp; Engineering</t>
  </si>
  <si>
    <t>Construction, phase 1</t>
  </si>
  <si>
    <t>Equipment</t>
  </si>
  <si>
    <t>Land Acquisition</t>
  </si>
  <si>
    <t>Trade-In Allowance</t>
  </si>
  <si>
    <t>Total</t>
  </si>
  <si>
    <t>6. Related Revenue:</t>
  </si>
  <si>
    <t>Federal Grant</t>
  </si>
  <si>
    <t>State Grant</t>
  </si>
  <si>
    <t>Private Grant</t>
  </si>
  <si>
    <t>Sale of Replaced Asset</t>
  </si>
  <si>
    <t>Capital Reserve Fund</t>
  </si>
  <si>
    <t>7. Impact on Operating Budget:</t>
  </si>
  <si>
    <t>Personnel</t>
  </si>
  <si>
    <t>Maintenance</t>
  </si>
  <si>
    <t>Insurance</t>
  </si>
  <si>
    <t>8. Project Period:</t>
  </si>
  <si>
    <t>1. Description of Project: CARDIAC MONITORS/DEFIBRILLATORS FOR AMBULANCES</t>
  </si>
  <si>
    <t xml:space="preserve">Replacement of old Defibrillators/Cardiac Monitors carried on each Ambulance for Advanced Life Support
The replacement of these units is considered urgent </t>
  </si>
  <si>
    <r>
      <t>2a. Was this same project reflected in the prior CIP?</t>
    </r>
    <r>
      <rPr>
        <sz val="12"/>
        <rFont val="Arial"/>
        <family val="2"/>
      </rPr>
      <t xml:space="preserve">   YES</t>
    </r>
  </si>
  <si>
    <t>2b. If 2a = yes, indicate areas of significant changes reflected in this Project Request Form</t>
  </si>
  <si>
    <r>
      <t>and briefly explain why the changes have been made:</t>
    </r>
    <r>
      <rPr>
        <sz val="12"/>
        <rFont val="Arial"/>
        <family val="2"/>
      </rPr>
      <t xml:space="preserve"> cost  </t>
    </r>
    <r>
      <rPr>
        <u val="single"/>
        <sz val="12"/>
        <rFont val="Arial"/>
        <family val="2"/>
      </rPr>
      <t xml:space="preserve">  X  </t>
    </r>
    <r>
      <rPr>
        <sz val="12"/>
        <rFont val="Arial"/>
        <family val="2"/>
      </rPr>
      <t xml:space="preserve">; year </t>
    </r>
    <r>
      <rPr>
        <u val="single"/>
        <sz val="12"/>
        <rFont val="Arial"/>
        <family val="2"/>
      </rPr>
      <t xml:space="preserve">   </t>
    </r>
    <r>
      <rPr>
        <sz val="12"/>
        <rFont val="Arial"/>
        <family val="2"/>
      </rPr>
      <t>; scope __; none  __</t>
    </r>
  </si>
  <si>
    <r>
      <t>Explanation:</t>
    </r>
    <r>
      <rPr>
        <sz val="12"/>
        <rFont val="Arial"/>
        <family val="2"/>
      </rPr>
      <t xml:space="preserve">  </t>
    </r>
  </si>
  <si>
    <t>The units are old and the manufacturer will not support the units with software upgrades or broken circuit boards and hardware replacement as the parts are no longer manufactured.  They can support if the parts are still on the shelf or older units are traded in for new Advanced Life Support units.</t>
  </si>
  <si>
    <r>
      <t>3. Expected Useful Life:</t>
    </r>
    <r>
      <rPr>
        <sz val="12"/>
        <rFont val="Arial"/>
        <family val="2"/>
      </rPr>
      <t xml:space="preserve"> 10 years of Ambulance Emergency Calls</t>
    </r>
  </si>
  <si>
    <t xml:space="preserve">Replacement of Cardiac/life function monitors have been utilized by the department for more than 10 years and currently have pass their life expectancy.  These units have already been phased out by the manufacturer and replacement parts have been discontinued.  There are a few parts still on the shelves or in older traded in units, but within a short period of time the availability of parts and service including computer upgrades for these units will be nonexistent.  </t>
  </si>
  <si>
    <t>These cardiac/life function monitoring units are manufactured by various companies and we have done our due diligence in locating the best unit for the appropriate price. We selected three vendors and they provided us with demo units which we used for three months each. The CIP includes a price of $35,000, when we put the units out for bid (if approved in the CIP) this should yield the best price for the best units.  The purchase of all three units would provide a better savings overall. These should be purchased within a  very close time frame of each other to minimize cost of disposable parts, maintenance and computer upgrades as they will be running on the same computer operating system.</t>
  </si>
  <si>
    <t>The ambulance operation normally generates a revenue of over $550,000.00 to the General Fund for the Town of Merrimack so the offset of money spent in the CIP for these units will be generated back to the community very quickly. The importance of these units are imperative during a cardiac emergency.</t>
  </si>
  <si>
    <t xml:space="preserve">  Design</t>
  </si>
  <si>
    <t xml:space="preserve">  Engineering</t>
  </si>
  <si>
    <t xml:space="preserve">  Bond issue costs</t>
  </si>
  <si>
    <t xml:space="preserve">  Temporary housing</t>
  </si>
  <si>
    <t>6. Financing:</t>
  </si>
  <si>
    <t xml:space="preserve">  Federal/State Grant</t>
  </si>
  <si>
    <t xml:space="preserve">  Private Grant</t>
  </si>
  <si>
    <t xml:space="preserve">   User Fees (Sewer/Water)</t>
  </si>
  <si>
    <t xml:space="preserve">  Sale of Replaced Asset</t>
  </si>
  <si>
    <t xml:space="preserve">  Capital Reserve Fund</t>
  </si>
  <si>
    <t xml:space="preserve">  Bond Proceeds</t>
  </si>
  <si>
    <t xml:space="preserve">  Property Tax</t>
  </si>
  <si>
    <t xml:space="preserve">  ________________________________________________</t>
  </si>
  <si>
    <t>1. Description of Project: SELF CONTAINED BREATHING APPARATUS REPLACEMENT</t>
  </si>
  <si>
    <t>Replacement of Self portable radios and mobile radios for apparatus used for emergency operations that are reaching their expected life expectancy</t>
  </si>
  <si>
    <r>
      <t>2a. Was this same project reflected in the prior CIP?</t>
    </r>
    <r>
      <rPr>
        <sz val="12"/>
        <rFont val="Arial"/>
        <family val="2"/>
      </rPr>
      <t xml:space="preserve">   No</t>
    </r>
  </si>
  <si>
    <r>
      <t>and briefly explain why the changes have been made:</t>
    </r>
    <r>
      <rPr>
        <sz val="12"/>
        <rFont val="Arial"/>
        <family val="2"/>
      </rPr>
      <t xml:space="preserve"> cost  </t>
    </r>
    <r>
      <rPr>
        <u val="single"/>
        <sz val="12"/>
        <rFont val="Arial"/>
        <family val="2"/>
      </rPr>
      <t xml:space="preserve"> __  </t>
    </r>
    <r>
      <rPr>
        <sz val="12"/>
        <rFont val="Arial"/>
        <family val="2"/>
      </rPr>
      <t>; year___</t>
    </r>
    <r>
      <rPr>
        <u val="single"/>
        <sz val="12"/>
        <rFont val="Arial"/>
        <family val="2"/>
      </rPr>
      <t xml:space="preserve"> </t>
    </r>
    <r>
      <rPr>
        <sz val="12"/>
        <rFont val="Arial"/>
        <family val="2"/>
      </rPr>
      <t>; scope __; none  __</t>
    </r>
  </si>
  <si>
    <t>Replacement communications equipment used by  responders to communicate during emergency operations, calls for service and interoperability with surrounding communities when needed for mutual aid, winter storms, lightning strikes and hurricanes.</t>
  </si>
  <si>
    <r>
      <t>3. Expected Useful Life:</t>
    </r>
    <r>
      <rPr>
        <sz val="12"/>
        <rFont val="Arial"/>
        <family val="2"/>
      </rPr>
      <t xml:space="preserve">  10 to 15 years</t>
    </r>
  </si>
  <si>
    <t>The current radios used by the department have reached their life expectancy.  These units are past their 10 year expected life expectancy as outlined by the manufacturer.  The radios are increasing in there maintenance needs and when they are sent back to the manufacturer there is a $300.00 fee to get the radio into the repair shop and the cost will increase depending upon parts that are needin replacement and time logged in by the technician.  These radios are intrinsically safe so after they are opened for repairs they need to be recertified as such, so that is where some of the $300.00 goes, I believe.</t>
  </si>
  <si>
    <t>We are currently looking for grants to replace these radios but at this time the grants through the federal government are going to Police and law enforcement organizations.  This is usually cyclical and will eventually shift to fire, but it may take many years and we are starting to have maintenance concerns with our radios.  We will continue to look at grants to try and offset this cost.
Currently we have 74 portable radios which include units that are issued to individuals, on apparatus (mobile and portable) mutual radios in stations, and spare units and batteries.</t>
  </si>
  <si>
    <t>Other options for this purchase can be achieved by placing $25,000.00 in the operating budget each year and start rotating the radios out each year on a replacement schedule to avoid the large cost each 10 to 15 years.  This dollar amount may increase as years pass, but should remain fairly constant.</t>
  </si>
  <si>
    <t>Replacement of Self Contained Breathing Apparatus (SCBA) used for emergency operations that are reaching their expected life expectancy</t>
  </si>
  <si>
    <r>
      <t>2a. Was this same project reflected in the prior CIP?</t>
    </r>
    <r>
      <rPr>
        <sz val="12"/>
        <rFont val="Arial"/>
        <family val="2"/>
      </rPr>
      <t xml:space="preserve">   Yes</t>
    </r>
  </si>
  <si>
    <r>
      <t>and briefly explain why the changes have been made:</t>
    </r>
    <r>
      <rPr>
        <sz val="12"/>
        <rFont val="Arial"/>
        <family val="2"/>
      </rPr>
      <t xml:space="preserve"> cost  </t>
    </r>
    <r>
      <rPr>
        <u val="single"/>
        <sz val="12"/>
        <rFont val="Arial"/>
        <family val="2"/>
      </rPr>
      <t xml:space="preserve"> X   </t>
    </r>
    <r>
      <rPr>
        <sz val="12"/>
        <rFont val="Arial"/>
        <family val="2"/>
      </rPr>
      <t xml:space="preserve">; year </t>
    </r>
    <r>
      <rPr>
        <u val="single"/>
        <sz val="12"/>
        <rFont val="Arial"/>
        <family val="2"/>
      </rPr>
      <t xml:space="preserve"> X  </t>
    </r>
    <r>
      <rPr>
        <sz val="12"/>
        <rFont val="Arial"/>
        <family val="2"/>
      </rPr>
      <t>; scope __; none  __</t>
    </r>
  </si>
  <si>
    <t>Replacement of Air Packs that are warn on a responders back to protect their lungs form smoke, low oxygen environments, hazardous materials (chemical spills,) homes with poor air quality from hording or bacterial issues (infectious desieases,) possible terrorist events and carbon monoxide emergency at homes due to malfunctiong heating or cooking devices that use oil, gas or vehicles and generators left operating in a garage or to close to a residence.</t>
  </si>
  <si>
    <t>The current Self Contained Breathing Apparatus (SCBA) that uses in the department are and in some cases have reached their life expectancy.  These units do not meet the current standard established by the National Fire Protection Association (NFPA) and are requiring more maintenance to keep them in safe operational condition.  The Fire Department utilizes three types of SCBA which are Supplied Air Breathing Apparatus (SABA) which is an air system that is utilized for industrial rescue situations as well as road manhole rescues, tank rescues and storm water drainage systems, also know as Confined Space Rescue situations. Self Contained Breathing Apparatus Rapid Intervention Team (SCBA-RIT) which are used to provide air to victims/responders at an emergency scene.</t>
  </si>
  <si>
    <t>The last is the standard SCBA which supplies clean breathing air for fire situation, hazardous materials and chemical releases, carbon monoxide situations or any other condition where contaminated air could be inhaled by emergency responders.</t>
  </si>
  <si>
    <t>The purchase of these units can be delivered all at once but the payment plan can be extended out  over a three to four year period. The units must be purchased consecutively to ensure that the units are compatible with each other.  By doing this we can make sure that all maintenance parts are interchangeable, and the face pieces are interchangeable as each emergency responder is issued their own face piece for sanitary/safety/propper fitting concerns. 
The Fire Department has a total of 49 breathing devices, 42 SCBA's, 6 SABA's, and 1 SCBA-RIT units that are slated for replacement</t>
  </si>
  <si>
    <t>1. Description of Project: NEW SOUTH FIRE STATION PROJECT</t>
  </si>
  <si>
    <t>Construct an emergency complex to house ambulance, rescue and fire apparatus on property located along Continental Boulevard donated by the Merrimack School Department. The is the replacement for the South Fire Station (Thornton's Ferry Fire Station)</t>
  </si>
  <si>
    <r>
      <t>2a. Was this same project reflected in the prior CIP?</t>
    </r>
    <r>
      <rPr>
        <sz val="12"/>
        <rFont val="Arial"/>
        <family val="2"/>
      </rPr>
      <t xml:space="preserve">  Yes</t>
    </r>
  </si>
  <si>
    <t>Explanation:</t>
  </si>
  <si>
    <t>The replacement of this station is urgent, the fire department will be looking to have an outside engineering firm provide a facilities study of all the stations and develop along with the fire department a needs assessment, and location assessment based on response activities types throughout the community.  From this study recommendations will be outlined to meet the needs of the town.</t>
  </si>
  <si>
    <r>
      <t>3. Expected Useful Life:</t>
    </r>
    <r>
      <rPr>
        <sz val="12"/>
        <rFont val="Arial"/>
        <family val="2"/>
      </rPr>
      <t xml:space="preserve"> 50+ years with proper maintenance and care</t>
    </r>
  </si>
  <si>
    <t>The South Fire Station originally constructed in 1973 as a two bay garage to house only fire apparatus and has served the community well.  With the need for increased emergency protection within the South section of the community, the addition of bedrooms and a day room was added to the station in 1987, which would allow full time career firefighter/Emergency Medical Technicians to occupy the structure meeting the emergent needs of the growing community (declining volunteer commitment.) As industrial/commercial growth continues in the community, with the Chelsea Outlet Mall and future build out of the surrounding areas.</t>
  </si>
  <si>
    <t>Continued residential and commercial development, especially on the 101A corridor, Industrial Interchange, Daniel Webster Highway south and homes throughout the area the need to relocate and provide additional space to accommodate apparatus and personnel is considered necessary.  The process of upgrading or replacing the South Fire Station has been in the works for the last 15 plus years.  During this time and budget restraints of past and current administrations have limited the spending of monies to upgrade the structure in anticipation of the construction of a new building, which has not come to fruition. The building is currently in need of major repair from deterioration due to its age. There is insufficient space for emergency training,  administrative activities and proper storage of apparatus and equipment.  The facility currently does not meet the need of an equal opportunity employer, as it has no accommodations for female employees and a very limited fire protection system.</t>
  </si>
  <si>
    <t>The construction of a new station project is currently not projecting additional fire personnel, although the projected growth of the southern corridor commercial/industrial and the completion of the airport access road will increase the need for additional emergency services throughout the community.</t>
  </si>
  <si>
    <t>1. Description of Project: NORTHWEST FIRE STATION PROJECT</t>
  </si>
  <si>
    <t>Design and construct an emergency complex to house ambulance, rescue and fire apparatus on property located at the intersection of Baboosic Lake Road and Madeline Bennett Lane on property and location already approved by the town or as outlined in the projected engineering study of all fire stations and emergency needs within the community.</t>
  </si>
  <si>
    <r>
      <t>and briefly explain why the changes have been made:</t>
    </r>
    <r>
      <rPr>
        <sz val="12"/>
        <rFont val="Arial"/>
        <family val="2"/>
      </rPr>
      <t xml:space="preserve"> cost  </t>
    </r>
    <r>
      <rPr>
        <u val="single"/>
        <sz val="12"/>
        <rFont val="Arial"/>
        <family val="2"/>
      </rPr>
      <t xml:space="preserve"> X   </t>
    </r>
    <r>
      <rPr>
        <sz val="12"/>
        <rFont val="Arial"/>
        <family val="2"/>
      </rPr>
      <t xml:space="preserve">; year </t>
    </r>
    <r>
      <rPr>
        <u val="single"/>
        <sz val="12"/>
        <rFont val="Arial"/>
        <family val="2"/>
      </rPr>
      <t xml:space="preserve"> </t>
    </r>
    <r>
      <rPr>
        <sz val="12"/>
        <rFont val="Arial"/>
        <family val="2"/>
      </rPr>
      <t>__</t>
    </r>
    <r>
      <rPr>
        <u val="single"/>
        <sz val="12"/>
        <rFont val="Arial"/>
        <family val="2"/>
      </rPr>
      <t xml:space="preserve"> </t>
    </r>
    <r>
      <rPr>
        <sz val="12"/>
        <rFont val="Arial"/>
        <family val="2"/>
      </rPr>
      <t>; scope __; none  __</t>
    </r>
  </si>
  <si>
    <r>
      <t>Explanation:</t>
    </r>
    <r>
      <rPr>
        <sz val="12"/>
        <rFont val="Arial"/>
        <family val="2"/>
      </rPr>
      <t xml:space="preserve"> Very limited emergency response coverage in the North West area of the community</t>
    </r>
  </si>
  <si>
    <t>The Northwest Fire Station is projected be located on land procured and allocated by the town in 2000 and is located at the corner of Baboosic Lake Road and Madeline Bennett Lane unless engineering studies determine different.</t>
  </si>
  <si>
    <t>The Northwest Fire Station will provide a strategically located emergency service facility and staffing to provide emergency services the northwest section of Merrimack more specifically the Baboosic Lake  area and surrounding developments down to the Merrimack Middle School. The construction of this station would provide emergency response times (travel from station to emergency scene) to this area that are more inline with the national standards of five to eight minutes. The current response times to this area range from ten to sixteen minutes depending on other calls for service.</t>
  </si>
  <si>
    <t>The construction and addition of the Northwest Fire Station is an immediate need, but the in order to provide the needed emergency services and the reduction of response times the addition of career staffing would ne necessary to meet the needs for the area. The staffing of a fire engine and ambulance would necessitate four emergency responders per shift covering all four shifts.</t>
  </si>
  <si>
    <t>1. Description of Project: REEDS FERRY FIRE STATION PROJECT</t>
  </si>
  <si>
    <t>To renovate the Reeds Ferry Fire Station to make it more energy efficient and usable to the community as a Fire Station</t>
  </si>
  <si>
    <t xml:space="preserve">Upgrade the existing facility and add a 40' by 60' addition to the rear of the structure (optional).  This upgrade to the facility would include replacing the building insulation which has deteriorated or has fallen out of over 60 percent of the building due to it age. The current windows in the facility are original and not very weather tight with the loss of heat through the windows very significant.  Paint the interior and exterior and the installation of new doors both main doors ways and bay doors. The optional addition would include a training area, kitchen, day room radio room office spaces.  Under the first floor (not bay area) would be a basement storage area which would provide the needed storage space for the fire department for seasonal equipment (boats, forestry, ice rescue items etc,) </t>
  </si>
  <si>
    <t>The funding for the station is from the Shed Harris Fund which is slated to be used only for the Reeds Ferry Fire District (District 3).  The accumulation of expendable funds is over $300,000.00 but would require a presentation and authorization from the fund administrator and committee.
If this is approved the Town Council we can move forward with the upgrades to the station</t>
  </si>
  <si>
    <t>100k (miles)</t>
  </si>
  <si>
    <t>F450 Ambulance A1 (226)</t>
  </si>
  <si>
    <t>F450 Ambulance A2 (220)</t>
  </si>
  <si>
    <t>F350 Ambulance A3 (197)</t>
  </si>
  <si>
    <t>Building Inspector Vehicle (184) (Old Police Vehicle)</t>
  </si>
  <si>
    <t>Building Official Vehicle (166) (Old Police Vehicle)</t>
  </si>
  <si>
    <t>Fire Inspector Vehicle (111) (Old Police Vehicle)</t>
  </si>
  <si>
    <t>Health Officer Vehicle (Old Police Vehicle) (182)</t>
  </si>
  <si>
    <t>Fire Arson/Investigation Vehicle (216) (Fire Marshal)</t>
  </si>
  <si>
    <t>162 SD SC Chassi U1 (1 ton) (224)</t>
  </si>
  <si>
    <t>Pumper  Engine Sutphen E1 (227)</t>
  </si>
  <si>
    <t>Pumper  Engine KME E2 (???)</t>
  </si>
  <si>
    <t>2034/35</t>
  </si>
  <si>
    <t>Pumper  Engine International E3 (214)</t>
  </si>
  <si>
    <t>Pumper  Engine ALF E4 (222)</t>
  </si>
  <si>
    <t>Aerial Fire Truck L1 (215)</t>
  </si>
  <si>
    <t>Heavy Rescue Vehicle R1 (274)</t>
  </si>
  <si>
    <t>EOL</t>
  </si>
  <si>
    <t>2014/16</t>
  </si>
  <si>
    <t>Communications (Radios)</t>
  </si>
  <si>
    <t>Fire Command Vehicle (228) (Chief)</t>
  </si>
  <si>
    <t>Fire Command Vehicle (223) (Asst Chief Operations)</t>
  </si>
  <si>
    <t>Fire Command Vehicle (104) (Asst Chief Operations)(Old Police Car)</t>
  </si>
  <si>
    <t>27 yrs</t>
  </si>
  <si>
    <t>Pickup (1 ton) Forestry Truck F1 (208)</t>
  </si>
  <si>
    <t>Pickup (1 ton) Forestry Truck F2 (204)</t>
  </si>
  <si>
    <t>37 yrs</t>
  </si>
  <si>
    <t>Forestry Tanker Truck F3 (5 ton) (213)</t>
  </si>
  <si>
    <t>22 yrs</t>
  </si>
  <si>
    <t>Boat Rigid Hull Inflateable B2 (269)</t>
  </si>
  <si>
    <t>29 yrs</t>
  </si>
  <si>
    <t>Boat Inflatable B1 (207)</t>
  </si>
  <si>
    <t>26 yrs</t>
  </si>
  <si>
    <t>Trailer Special Operation Trailer 1 (211)</t>
  </si>
  <si>
    <t>Trailer Gator (298)</t>
  </si>
  <si>
    <t>Red Cargo Trailer (Hasardous Materials (297)</t>
  </si>
  <si>
    <t>Replace Cablecast / WebCast Devices (HD Ready)</t>
  </si>
  <si>
    <t xml:space="preserve">Town Hall Matthew Thornton Room Equipment </t>
  </si>
  <si>
    <t>Town Hall Memorial Conference Room Equipment</t>
  </si>
  <si>
    <r>
      <t xml:space="preserve">GIS Update &amp; Maintenance Program </t>
    </r>
    <r>
      <rPr>
        <b/>
        <sz val="11"/>
        <rFont val="Times New Roman"/>
        <family val="1"/>
      </rPr>
      <t>(propose new CRF)</t>
    </r>
  </si>
  <si>
    <t>Tennis Court CRF (Propose New CRF)</t>
  </si>
  <si>
    <t>Bridge Replacement - US 3 (DW Highway)/Baboosic Brook ($2,520,000)</t>
  </si>
  <si>
    <t>Schedule 1</t>
  </si>
  <si>
    <t>PROJECTED MUNICIPAL PROPERTY TAX IMPACT</t>
  </si>
  <si>
    <t>Capital Expenditures</t>
  </si>
  <si>
    <t>2011-12</t>
  </si>
  <si>
    <t>2012-13</t>
  </si>
  <si>
    <t>Debt service on outstanding bonds</t>
  </si>
  <si>
    <t xml:space="preserve">Transfer to capital reserve funds </t>
  </si>
  <si>
    <t>Issuance of New Debt (see below)</t>
  </si>
  <si>
    <t>Total property tax financing of capital expenditures</t>
  </si>
  <si>
    <t>CIP Major Projects Issuance of New Debt</t>
  </si>
  <si>
    <t>South Fire Station (10 Yr)</t>
  </si>
  <si>
    <t>Northwest Fire Station (15 Yr) (removed by Town Manager)</t>
  </si>
  <si>
    <t>Total property tax financing of CIP major projects</t>
  </si>
  <si>
    <t>Capital Reserve Funding</t>
  </si>
  <si>
    <t>Historical Funding of CRF</t>
  </si>
  <si>
    <t>Historic Funding</t>
  </si>
  <si>
    <t>Projected Funding</t>
  </si>
  <si>
    <t xml:space="preserve">Capital Reserve Fund </t>
  </si>
  <si>
    <t>balance 7/1/08</t>
  </si>
  <si>
    <t>2001-02</t>
  </si>
  <si>
    <t>2002-03</t>
  </si>
  <si>
    <t>2003-04</t>
  </si>
  <si>
    <t>2004-05</t>
  </si>
  <si>
    <t>2005-06</t>
  </si>
  <si>
    <t>2006-07</t>
  </si>
  <si>
    <t>2008-09</t>
  </si>
  <si>
    <t>2009-10</t>
  </si>
  <si>
    <t>2010-11</t>
  </si>
  <si>
    <t>Ambulance</t>
  </si>
  <si>
    <t>Athletic Field Development</t>
  </si>
  <si>
    <t>Bridge Replacement *</t>
  </si>
  <si>
    <t>Communications Equipment</t>
  </si>
  <si>
    <t>Drainage Improvements *</t>
  </si>
  <si>
    <t>DW Highway Intersection Improvements</t>
  </si>
  <si>
    <t>Fire Equipment</t>
  </si>
  <si>
    <t>Highway Equipment</t>
  </si>
  <si>
    <t>Land Bank</t>
  </si>
  <si>
    <t>Landfill</t>
  </si>
  <si>
    <t>Library Construction</t>
  </si>
  <si>
    <t>Library Bld Maintenance</t>
  </si>
  <si>
    <t>TBD</t>
  </si>
  <si>
    <t>Northwest Fire Station ***</t>
  </si>
  <si>
    <t>Playground Equipment</t>
  </si>
  <si>
    <t>Real Estate Reappraisal</t>
  </si>
  <si>
    <t>Road Improvements</t>
  </si>
  <si>
    <t>Salt Shed</t>
  </si>
  <si>
    <t>Sewer Line Extension</t>
  </si>
  <si>
    <t>Sidewalks and Bike Paths *</t>
  </si>
  <si>
    <t xml:space="preserve">Fire Station </t>
  </si>
  <si>
    <t>Traffic Signal Pre-emption System</t>
  </si>
  <si>
    <t>Wastewater Treatment Facility**</t>
  </si>
  <si>
    <t>Wastewater Treatment System**</t>
  </si>
  <si>
    <t>Total property tax financing of capital reserve fund transfers</t>
  </si>
  <si>
    <t>Sewer Fund</t>
  </si>
  <si>
    <t xml:space="preserve">Sewer Infrastructure Improvements </t>
  </si>
  <si>
    <t>Expendable Trust Funds</t>
  </si>
  <si>
    <t>Milfoil</t>
  </si>
  <si>
    <t>Total CRF &amp; Expandable Trust Funds</t>
  </si>
  <si>
    <t>Breakdown of Funding</t>
  </si>
  <si>
    <t>General Fund Expandable Trust</t>
  </si>
  <si>
    <t>General Fund Capital Reserve Deposits</t>
  </si>
  <si>
    <t>Sewer Fund Capital Reserve Deposits</t>
  </si>
  <si>
    <t>Capital Reserve Spending</t>
  </si>
  <si>
    <t>Historical Spending of CRF</t>
  </si>
  <si>
    <t>Projected Spending</t>
  </si>
  <si>
    <t>balance 7/1/07</t>
  </si>
  <si>
    <t>2007-08</t>
  </si>
  <si>
    <t>Bridge Replacement</t>
  </si>
  <si>
    <t>Drainage Improvements</t>
  </si>
  <si>
    <t xml:space="preserve">Library Roof </t>
  </si>
  <si>
    <t>Northwest Fire Station</t>
  </si>
  <si>
    <t>Sidewalks</t>
  </si>
  <si>
    <t>South Merrimack Fire Station</t>
  </si>
  <si>
    <t>WWT Facility CRF</t>
  </si>
  <si>
    <t>WWT System CRF</t>
  </si>
  <si>
    <t>Project: Bridge Replacement - US 3 (DW Highway) @ Baboosic Brook</t>
  </si>
  <si>
    <t xml:space="preserve">been made: Cost:    Year:     Scope:     None:    (Check all that apply). </t>
  </si>
  <si>
    <r>
      <t xml:space="preserve">   2019-20 (</t>
    </r>
    <r>
      <rPr>
        <sz val="11"/>
        <rFont val="Times New Roman"/>
        <family val="1"/>
      </rPr>
      <t>Construction date subject to funding ability of State Bridge Aid program</t>
    </r>
    <r>
      <rPr>
        <sz val="12"/>
        <rFont val="Times New Roman"/>
        <family val="1"/>
      </rPr>
      <t>)</t>
    </r>
  </si>
  <si>
    <t>South Fire Station ($3,070,000)</t>
  </si>
  <si>
    <t>GIS CRF (Propose New CRF)</t>
  </si>
  <si>
    <t>Highway Garage - Replacement (30 Yr)</t>
  </si>
  <si>
    <t>Library (30 Yr)</t>
  </si>
  <si>
    <t>Bridge Replacement - McGaw Bridge Rd. ($964,525)</t>
  </si>
  <si>
    <t>Sewer Line Extension Sunset Shores ($1,318,000)</t>
  </si>
  <si>
    <t>II - Necessary</t>
  </si>
  <si>
    <t>No Recommendation</t>
  </si>
  <si>
    <t>Highway Garage Rennovation &amp; Replacement ($3,300,000)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</si>
</sst>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_);\(0\)"/>
    <numFmt numFmtId="167" formatCode="&quot;Yes&quot;;&quot;Yes&quot;;&quot;No&quot;"/>
    <numFmt numFmtId="168" formatCode="&quot;True&quot;;&quot;True&quot;;&quot;False&quot;"/>
    <numFmt numFmtId="169" formatCode="&quot;On&quot;;&quot;On&quot;;&quot;Off&quot;"/>
    <numFmt numFmtId="170" formatCode="000\-00\-0000"/>
    <numFmt numFmtId="171" formatCode="00000"/>
    <numFmt numFmtId="172" formatCode="00000\-0000"/>
    <numFmt numFmtId="173" formatCode="_(* #,##0.0000_);_(* \(#,##0.0000\);_(* &quot;-&quot;????_);_(@_)"/>
    <numFmt numFmtId="174" formatCode="mm/dd/yy"/>
    <numFmt numFmtId="175" formatCode="m/d/yy"/>
    <numFmt numFmtId="176" formatCode="_(* #,##0.0_);_(* \(#,##0.0\);_(* &quot;-&quot;?_);_(@_)"/>
    <numFmt numFmtId="177" formatCode="0.0%"/>
    <numFmt numFmtId="178" formatCode="_(* #,##0.0000_);_(* \(#,##0.0000\);_(* &quot;-&quot;_);_(@_)"/>
    <numFmt numFmtId="179" formatCode="_(* #,##0.000_);_(* \(#,##0.000\);_(* &quot;-&quot;???_);_(@_)"/>
    <numFmt numFmtId="180" formatCode="_(* #,##0.00000_);_(* \(#,##0.00000\);_(* &quot;-&quot;?????_);_(@_)"/>
    <numFmt numFmtId="181" formatCode="0.0000%"/>
    <numFmt numFmtId="182" formatCode="_(* #,##0.000_);_(* \(#,##0.000\);_(* &quot;-&quot;_);_(@_)"/>
    <numFmt numFmtId="183" formatCode="_(* #,##0.00_);_(* \(#,##0.00\);_(* &quot;-&quot;_);_(@_)"/>
    <numFmt numFmtId="184" formatCode="_(* #,##0.000_);_(* \(#,##0.000\);_(* &quot;-&quot;??_);_(@_)"/>
    <numFmt numFmtId="185" formatCode="[$€-2]\ #,##0.00_);[Red]\([$€-2]\ #,##0.00\)"/>
    <numFmt numFmtId="186" formatCode="&quot;$&quot;#,##0"/>
    <numFmt numFmtId="187" formatCode="#,##0.000_);\(#,##0.000\)"/>
    <numFmt numFmtId="188" formatCode="_(&quot;$&quot;* #,##0_);_(&quot;$&quot;* \(#,##0\);_(&quot;$&quot;* &quot;-&quot;??_);_(@_)"/>
    <numFmt numFmtId="189" formatCode="[$-409]dddd\,\ mmmm\ dd\,\ yyyy"/>
    <numFmt numFmtId="190" formatCode="&quot;$&quot;#,##0.00"/>
    <numFmt numFmtId="191" formatCode="_(&quot;$&quot;* #,##0.0_);_(&quot;$&quot;* \(#,##0.0\);_(&quot;$&quot;* &quot;-&quot;??_);_(@_)"/>
    <numFmt numFmtId="192" formatCode="_(* #,##0.0000_);_(* \(#,##0.0000\);_(* &quot;-&quot;??_);_(@_)"/>
  </numFmts>
  <fonts count="88">
    <font>
      <sz val="10"/>
      <name val="Arial"/>
      <family val="0"/>
    </font>
    <font>
      <sz val="8"/>
      <name val="Arial"/>
      <family val="2"/>
    </font>
    <font>
      <b/>
      <sz val="12"/>
      <name val="Times New Roman"/>
      <family val="1"/>
    </font>
    <font>
      <sz val="12"/>
      <name val="Times New Roman"/>
      <family val="1"/>
    </font>
    <font>
      <u val="single"/>
      <sz val="12"/>
      <name val="Times New Roman"/>
      <family val="1"/>
    </font>
    <font>
      <sz val="12"/>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36"/>
      <name val="Courier"/>
      <family val="3"/>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Courier"/>
      <family val="3"/>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ourier"/>
      <family val="3"/>
    </font>
    <font>
      <sz val="8"/>
      <name val="Courier"/>
      <family val="3"/>
    </font>
    <font>
      <b/>
      <i/>
      <sz val="10"/>
      <name val="Times New Roman"/>
      <family val="1"/>
    </font>
    <font>
      <b/>
      <sz val="10"/>
      <name val="Times New Roman"/>
      <family val="1"/>
    </font>
    <font>
      <b/>
      <u val="single"/>
      <sz val="10"/>
      <name val="Times New Roman"/>
      <family val="1"/>
    </font>
    <font>
      <b/>
      <sz val="10"/>
      <color indexed="12"/>
      <name val="Times New Roman"/>
      <family val="1"/>
    </font>
    <font>
      <b/>
      <sz val="10"/>
      <color indexed="17"/>
      <name val="Times New Roman"/>
      <family val="1"/>
    </font>
    <font>
      <b/>
      <sz val="10"/>
      <color indexed="10"/>
      <name val="Times New Roman"/>
      <family val="1"/>
    </font>
    <font>
      <b/>
      <sz val="10"/>
      <color indexed="53"/>
      <name val="Times New Roman"/>
      <family val="1"/>
    </font>
    <font>
      <b/>
      <sz val="10"/>
      <color indexed="16"/>
      <name val="Times New Roman"/>
      <family val="1"/>
    </font>
    <font>
      <b/>
      <sz val="10"/>
      <color indexed="61"/>
      <name val="Times New Roman"/>
      <family val="1"/>
    </font>
    <font>
      <b/>
      <sz val="10"/>
      <color indexed="52"/>
      <name val="Times New Roman"/>
      <family val="1"/>
    </font>
    <font>
      <b/>
      <i/>
      <sz val="10"/>
      <color indexed="17"/>
      <name val="Times New Roman"/>
      <family val="1"/>
    </font>
    <font>
      <b/>
      <u val="single"/>
      <sz val="10"/>
      <color indexed="17"/>
      <name val="Times New Roman"/>
      <family val="1"/>
    </font>
    <font>
      <b/>
      <sz val="10"/>
      <color indexed="19"/>
      <name val="Times New Roman"/>
      <family val="1"/>
    </font>
    <font>
      <b/>
      <sz val="10"/>
      <color indexed="8"/>
      <name val="Times New Roman"/>
      <family val="1"/>
    </font>
    <font>
      <b/>
      <sz val="10"/>
      <color indexed="14"/>
      <name val="Times New Roman"/>
      <family val="1"/>
    </font>
    <font>
      <b/>
      <u val="single"/>
      <sz val="10"/>
      <color indexed="8"/>
      <name val="Times New Roman"/>
      <family val="1"/>
    </font>
    <font>
      <b/>
      <u val="singleAccounting"/>
      <sz val="10"/>
      <color indexed="12"/>
      <name val="Times New Roman"/>
      <family val="1"/>
    </font>
    <font>
      <b/>
      <sz val="10"/>
      <name val="Courier"/>
      <family val="3"/>
    </font>
    <font>
      <sz val="10"/>
      <name val="Times New Roman"/>
      <family val="1"/>
    </font>
    <font>
      <sz val="10"/>
      <color indexed="52"/>
      <name val="Times New Roman"/>
      <family val="1"/>
    </font>
    <font>
      <b/>
      <u val="single"/>
      <sz val="10"/>
      <color indexed="14"/>
      <name val="Times New Roman"/>
      <family val="1"/>
    </font>
    <font>
      <b/>
      <u val="singleAccounting"/>
      <sz val="10"/>
      <color indexed="14"/>
      <name val="Times New Roman"/>
      <family val="1"/>
    </font>
    <font>
      <u val="single"/>
      <sz val="12"/>
      <color indexed="10"/>
      <name val="Times New Roman"/>
      <family val="1"/>
    </font>
    <font>
      <sz val="12"/>
      <name val="Arial"/>
      <family val="2"/>
    </font>
    <font>
      <u val="single"/>
      <sz val="12"/>
      <name val="Arial"/>
      <family val="2"/>
    </font>
    <font>
      <b/>
      <sz val="12"/>
      <name val="Arial"/>
      <family val="2"/>
    </font>
    <font>
      <b/>
      <u val="single"/>
      <sz val="12"/>
      <name val="Arial"/>
      <family val="2"/>
    </font>
    <font>
      <u val="singleAccounting"/>
      <sz val="12"/>
      <name val="Arial"/>
      <family val="2"/>
    </font>
    <font>
      <b/>
      <u val="singleAccounting"/>
      <sz val="10"/>
      <name val="Times New Roman"/>
      <family val="1"/>
    </font>
    <font>
      <b/>
      <strike/>
      <sz val="10"/>
      <color indexed="12"/>
      <name val="Times New Roman"/>
      <family val="1"/>
    </font>
    <font>
      <b/>
      <strike/>
      <sz val="10"/>
      <color indexed="17"/>
      <name val="Times New Roman"/>
      <family val="1"/>
    </font>
    <font>
      <b/>
      <sz val="11"/>
      <name val="Times New Roman"/>
      <family val="1"/>
    </font>
    <font>
      <b/>
      <i/>
      <sz val="12"/>
      <name val="Times New Roman"/>
      <family val="1"/>
    </font>
    <font>
      <b/>
      <i/>
      <u val="single"/>
      <sz val="12"/>
      <name val="Times New Roman"/>
      <family val="1"/>
    </font>
    <font>
      <b/>
      <u val="single"/>
      <sz val="12"/>
      <name val="Times New Roman"/>
      <family val="1"/>
    </font>
    <font>
      <b/>
      <u val="singleAccounting"/>
      <sz val="12"/>
      <name val="Times New Roman"/>
      <family val="1"/>
    </font>
    <font>
      <b/>
      <strike/>
      <sz val="12"/>
      <name val="Times New Roman"/>
      <family val="1"/>
    </font>
    <font>
      <b/>
      <sz val="10"/>
      <color indexed="12"/>
      <name val="Arial"/>
      <family val="2"/>
    </font>
    <font>
      <b/>
      <sz val="10"/>
      <color indexed="10"/>
      <name val="Arial"/>
      <family val="2"/>
    </font>
    <font>
      <b/>
      <sz val="10"/>
      <name val="Arial"/>
      <family val="2"/>
    </font>
    <font>
      <b/>
      <sz val="10"/>
      <color indexed="60"/>
      <name val="Arial"/>
      <family val="2"/>
    </font>
    <font>
      <b/>
      <sz val="12"/>
      <color indexed="10"/>
      <name val="Times New Roman"/>
      <family val="1"/>
    </font>
    <font>
      <b/>
      <u val="single"/>
      <sz val="12"/>
      <color indexed="10"/>
      <name val="Times New Roman"/>
      <family val="1"/>
    </font>
    <font>
      <b/>
      <u val="singleAccounting"/>
      <sz val="12"/>
      <color indexed="10"/>
      <name val="Times New Roman"/>
      <family val="1"/>
    </font>
    <font>
      <sz val="11"/>
      <name val="Times New Roman"/>
      <family val="1"/>
    </font>
    <font>
      <u val="singleAccounting"/>
      <sz val="12"/>
      <name val="Times New Roman"/>
      <family val="1"/>
    </font>
    <font>
      <sz val="24.75"/>
      <color indexed="8"/>
      <name val="Times New Roman"/>
      <family val="1"/>
    </font>
    <font>
      <sz val="15.75"/>
      <color indexed="8"/>
      <name val="Times New Roman"/>
      <family val="1"/>
    </font>
    <font>
      <sz val="18.5"/>
      <color indexed="8"/>
      <name val="Times New Roman"/>
      <family val="1"/>
    </font>
    <font>
      <sz val="26"/>
      <color indexed="8"/>
      <name val="Times New Roman"/>
      <family val="1"/>
    </font>
    <font>
      <sz val="20.15"/>
      <color indexed="8"/>
      <name val="Times New Roman"/>
      <family val="1"/>
    </font>
    <font>
      <b/>
      <sz val="10"/>
      <color indexed="12"/>
      <name val="Courier"/>
      <family val="3"/>
    </font>
    <font>
      <sz val="10"/>
      <color indexed="12"/>
      <name val="Arial"/>
      <family val="2"/>
    </font>
    <font>
      <b/>
      <sz val="33"/>
      <color indexed="8"/>
      <name val="Times New Roman"/>
      <family val="1"/>
    </font>
    <font>
      <b/>
      <sz val="26"/>
      <color indexed="8"/>
      <name val="Times New Roman"/>
      <family val="1"/>
    </font>
    <font>
      <b/>
      <i/>
      <sz val="10"/>
      <color indexed="8"/>
      <name val="Arial"/>
      <family val="2"/>
    </font>
    <font>
      <u val="single"/>
      <sz val="10"/>
      <color indexed="8"/>
      <name val="Arial"/>
      <family val="2"/>
    </font>
    <font>
      <b/>
      <sz val="10"/>
      <color rgb="FF0000FF"/>
      <name val="Courier"/>
      <family val="3"/>
    </font>
    <font>
      <b/>
      <sz val="10"/>
      <color rgb="FF0000FF"/>
      <name val="Times New Roman"/>
      <family val="1"/>
    </font>
    <font>
      <sz val="10"/>
      <color rgb="FF0000FF"/>
      <name val="Arial"/>
      <family val="2"/>
    </font>
    <font>
      <b/>
      <sz val="10"/>
      <color rgb="FFFF99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medium"/>
    </border>
    <border>
      <left>
        <color indexed="63"/>
      </left>
      <right>
        <color indexed="63"/>
      </right>
      <top style="double"/>
      <bottom style="medium"/>
    </border>
    <border>
      <left style="thin"/>
      <right>
        <color indexed="63"/>
      </right>
      <top style="double"/>
      <bottom style="medium"/>
    </border>
    <border>
      <left style="thin"/>
      <right>
        <color indexed="63"/>
      </right>
      <top>
        <color indexed="63"/>
      </top>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medium"/>
      <right style="medium"/>
      <top style="medium"/>
      <bottom style="double"/>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style="medium"/>
    </border>
    <border>
      <left style="thin"/>
      <right style="medium"/>
      <top style="thin"/>
      <bottom style="mediu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thin"/>
      <top style="thin"/>
      <bottom style="medium"/>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medium"/>
      <right style="medium"/>
      <top>
        <color indexed="63"/>
      </top>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style="thin"/>
      <right>
        <color indexed="63"/>
      </right>
      <top style="thin"/>
      <bottom style="medium"/>
    </border>
    <border>
      <left>
        <color indexed="63"/>
      </left>
      <right style="medium"/>
      <top style="thin"/>
      <bottom>
        <color indexed="63"/>
      </bottom>
    </border>
    <border>
      <left style="thin"/>
      <right style="thin"/>
      <top style="medium"/>
      <bottom>
        <color indexed="63"/>
      </bottom>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double"/>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double"/>
    </border>
    <border>
      <left style="thin"/>
      <right style="thin"/>
      <top>
        <color indexed="63"/>
      </top>
      <bottom style="thin"/>
    </border>
    <border>
      <left style="medium"/>
      <right style="medium"/>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37"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5" fillId="0" borderId="0">
      <alignment/>
      <protection/>
    </xf>
    <xf numFmtId="37"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37">
    <xf numFmtId="0" fontId="0" fillId="0" borderId="0" xfId="0" applyAlignment="1">
      <alignment/>
    </xf>
    <xf numFmtId="0" fontId="3" fillId="0" borderId="0" xfId="0" applyFont="1" applyAlignment="1">
      <alignment/>
    </xf>
    <xf numFmtId="0" fontId="3" fillId="4" borderId="0" xfId="0" applyFont="1" applyFill="1" applyBorder="1" applyAlignment="1">
      <alignment/>
    </xf>
    <xf numFmtId="0" fontId="3" fillId="0" borderId="0" xfId="0" applyFont="1" applyFill="1" applyAlignment="1">
      <alignment/>
    </xf>
    <xf numFmtId="0" fontId="3" fillId="22" borderId="0" xfId="0" applyFont="1" applyFill="1" applyAlignment="1">
      <alignment/>
    </xf>
    <xf numFmtId="0" fontId="3" fillId="0" borderId="0" xfId="0" applyFont="1" applyFill="1" applyAlignment="1">
      <alignment horizontal="left"/>
    </xf>
    <xf numFmtId="0" fontId="3" fillId="22" borderId="10" xfId="0" applyFont="1" applyFill="1" applyBorder="1" applyAlignment="1">
      <alignment/>
    </xf>
    <xf numFmtId="0" fontId="2" fillId="0" borderId="0" xfId="0" applyFont="1" applyAlignment="1">
      <alignment/>
    </xf>
    <xf numFmtId="3" fontId="3" fillId="0" borderId="11" xfId="0" applyNumberFormat="1" applyFont="1" applyBorder="1" applyAlignment="1">
      <alignment/>
    </xf>
    <xf numFmtId="0" fontId="3" fillId="0" borderId="12" xfId="0" applyFont="1" applyBorder="1" applyAlignment="1">
      <alignment/>
    </xf>
    <xf numFmtId="0" fontId="2" fillId="0" borderId="10" xfId="0" applyFont="1" applyBorder="1" applyAlignment="1">
      <alignment/>
    </xf>
    <xf numFmtId="3" fontId="2" fillId="0" borderId="13" xfId="0" applyNumberFormat="1" applyFont="1" applyBorder="1" applyAlignment="1">
      <alignment/>
    </xf>
    <xf numFmtId="0" fontId="2" fillId="0" borderId="14" xfId="0" applyFont="1" applyBorder="1" applyAlignment="1">
      <alignment/>
    </xf>
    <xf numFmtId="3" fontId="2" fillId="0" borderId="15" xfId="0" applyNumberFormat="1" applyFont="1" applyBorder="1" applyAlignment="1">
      <alignment/>
    </xf>
    <xf numFmtId="0" fontId="5" fillId="22" borderId="0" xfId="0" applyFont="1" applyFill="1" applyAlignment="1">
      <alignment/>
    </xf>
    <xf numFmtId="3" fontId="4" fillId="0" borderId="16" xfId="0" applyNumberFormat="1" applyFont="1" applyBorder="1" applyAlignment="1">
      <alignment/>
    </xf>
    <xf numFmtId="3" fontId="3" fillId="0" borderId="16" xfId="0" applyNumberFormat="1" applyFont="1" applyBorder="1" applyAlignment="1">
      <alignment/>
    </xf>
    <xf numFmtId="3" fontId="3" fillId="4" borderId="0" xfId="0" applyNumberFormat="1" applyFont="1" applyFill="1" applyBorder="1" applyAlignment="1">
      <alignment/>
    </xf>
    <xf numFmtId="3" fontId="3" fillId="22" borderId="0" xfId="0" applyNumberFormat="1" applyFont="1" applyFill="1" applyBorder="1" applyAlignment="1">
      <alignment/>
    </xf>
    <xf numFmtId="3" fontId="3" fillId="0" borderId="0" xfId="0" applyNumberFormat="1" applyFont="1" applyFill="1" applyAlignment="1">
      <alignment horizontal="left"/>
    </xf>
    <xf numFmtId="3" fontId="5" fillId="22" borderId="0" xfId="0" applyNumberFormat="1" applyFont="1" applyFill="1" applyBorder="1" applyAlignment="1">
      <alignment/>
    </xf>
    <xf numFmtId="3" fontId="3" fillId="22" borderId="10" xfId="0" applyNumberFormat="1" applyFont="1" applyFill="1" applyBorder="1" applyAlignment="1">
      <alignment/>
    </xf>
    <xf numFmtId="3" fontId="5" fillId="0" borderId="11" xfId="0" applyNumberFormat="1" applyFont="1" applyBorder="1" applyAlignment="1">
      <alignment/>
    </xf>
    <xf numFmtId="3" fontId="3" fillId="22" borderId="11" xfId="0" applyNumberFormat="1" applyFont="1" applyFill="1" applyBorder="1" applyAlignment="1">
      <alignment/>
    </xf>
    <xf numFmtId="3" fontId="3" fillId="0" borderId="0" xfId="0" applyNumberFormat="1" applyFont="1" applyAlignment="1">
      <alignment/>
    </xf>
    <xf numFmtId="38" fontId="3" fillId="0" borderId="16" xfId="0" applyNumberFormat="1" applyFont="1" applyBorder="1" applyAlignment="1">
      <alignment/>
    </xf>
    <xf numFmtId="38" fontId="2" fillId="0" borderId="15" xfId="0" applyNumberFormat="1" applyFont="1" applyBorder="1" applyAlignment="1">
      <alignment/>
    </xf>
    <xf numFmtId="0" fontId="3" fillId="0" borderId="0" xfId="65" applyFont="1">
      <alignment/>
      <protection/>
    </xf>
    <xf numFmtId="0" fontId="3" fillId="4" borderId="0" xfId="65" applyFont="1" applyFill="1" applyBorder="1">
      <alignment/>
      <protection/>
    </xf>
    <xf numFmtId="3" fontId="3" fillId="4" borderId="0" xfId="65" applyNumberFormat="1" applyFont="1" applyFill="1" applyBorder="1">
      <alignment/>
      <protection/>
    </xf>
    <xf numFmtId="0" fontId="3" fillId="0" borderId="0" xfId="65" applyFont="1" applyFill="1">
      <alignment/>
      <protection/>
    </xf>
    <xf numFmtId="0" fontId="3" fillId="22" borderId="0" xfId="65" applyFont="1" applyFill="1">
      <alignment/>
      <protection/>
    </xf>
    <xf numFmtId="3" fontId="3" fillId="22" borderId="0" xfId="65" applyNumberFormat="1" applyFont="1" applyFill="1" applyBorder="1">
      <alignment/>
      <protection/>
    </xf>
    <xf numFmtId="0" fontId="3" fillId="0" borderId="0" xfId="65" applyFont="1" applyFill="1" applyAlignment="1">
      <alignment horizontal="left"/>
      <protection/>
    </xf>
    <xf numFmtId="3" fontId="3" fillId="0" borderId="0" xfId="65" applyNumberFormat="1" applyFont="1" applyFill="1" applyAlignment="1">
      <alignment horizontal="left"/>
      <protection/>
    </xf>
    <xf numFmtId="0" fontId="5" fillId="22" borderId="0" xfId="65" applyFont="1" applyFill="1">
      <alignment/>
      <protection/>
    </xf>
    <xf numFmtId="3" fontId="5" fillId="22" borderId="0" xfId="65" applyNumberFormat="1" applyFont="1" applyFill="1" applyBorder="1">
      <alignment/>
      <protection/>
    </xf>
    <xf numFmtId="0" fontId="3" fillId="22" borderId="10" xfId="65" applyFont="1" applyFill="1" applyBorder="1">
      <alignment/>
      <protection/>
    </xf>
    <xf numFmtId="3" fontId="3" fillId="22" borderId="10" xfId="65" applyNumberFormat="1" applyFont="1" applyFill="1" applyBorder="1">
      <alignment/>
      <protection/>
    </xf>
    <xf numFmtId="0" fontId="2" fillId="0" borderId="0" xfId="65" applyFont="1">
      <alignment/>
      <protection/>
    </xf>
    <xf numFmtId="3" fontId="3" fillId="0" borderId="11" xfId="65" applyNumberFormat="1" applyFont="1" applyBorder="1">
      <alignment/>
      <protection/>
    </xf>
    <xf numFmtId="0" fontId="3" fillId="0" borderId="12" xfId="65" applyFont="1" applyBorder="1">
      <alignment/>
      <protection/>
    </xf>
    <xf numFmtId="3" fontId="4" fillId="0" borderId="16" xfId="65" applyNumberFormat="1" applyFont="1" applyBorder="1">
      <alignment/>
      <protection/>
    </xf>
    <xf numFmtId="3" fontId="5" fillId="0" borderId="11" xfId="65" applyNumberFormat="1" applyFont="1" applyBorder="1">
      <alignment/>
      <protection/>
    </xf>
    <xf numFmtId="0" fontId="2" fillId="0" borderId="10" xfId="65" applyFont="1" applyBorder="1">
      <alignment/>
      <protection/>
    </xf>
    <xf numFmtId="3" fontId="2" fillId="0" borderId="13" xfId="65" applyNumberFormat="1" applyFont="1" applyBorder="1">
      <alignment/>
      <protection/>
    </xf>
    <xf numFmtId="3" fontId="3" fillId="22" borderId="11" xfId="65" applyNumberFormat="1" applyFont="1" applyFill="1" applyBorder="1">
      <alignment/>
      <protection/>
    </xf>
    <xf numFmtId="3" fontId="3" fillId="0" borderId="16" xfId="65" applyNumberFormat="1" applyFont="1" applyBorder="1">
      <alignment/>
      <protection/>
    </xf>
    <xf numFmtId="0" fontId="2" fillId="0" borderId="14" xfId="65" applyFont="1" applyBorder="1">
      <alignment/>
      <protection/>
    </xf>
    <xf numFmtId="3" fontId="2" fillId="0" borderId="15" xfId="65" applyNumberFormat="1" applyFont="1" applyBorder="1">
      <alignment/>
      <protection/>
    </xf>
    <xf numFmtId="3" fontId="3" fillId="0" borderId="0" xfId="65" applyNumberFormat="1" applyFont="1">
      <alignment/>
      <protection/>
    </xf>
    <xf numFmtId="0" fontId="3" fillId="0" borderId="0" xfId="0" applyFont="1" applyBorder="1" applyAlignment="1">
      <alignment/>
    </xf>
    <xf numFmtId="3" fontId="3" fillId="0" borderId="0" xfId="65" applyNumberFormat="1" applyFont="1" applyBorder="1">
      <alignment/>
      <protection/>
    </xf>
    <xf numFmtId="37" fontId="28" fillId="0" borderId="0" xfId="63" applyFont="1" applyFill="1" applyBorder="1">
      <alignment/>
      <protection/>
    </xf>
    <xf numFmtId="37" fontId="28" fillId="0" borderId="0" xfId="63" applyFont="1" applyFill="1" applyBorder="1" applyAlignment="1">
      <alignment horizontal="left"/>
      <protection/>
    </xf>
    <xf numFmtId="37" fontId="28" fillId="0" borderId="0" xfId="63" applyFont="1" applyFill="1" applyBorder="1" applyAlignment="1">
      <alignment horizontal="center"/>
      <protection/>
    </xf>
    <xf numFmtId="37" fontId="29" fillId="0" borderId="0" xfId="63" applyFont="1" applyFill="1" applyBorder="1" applyAlignment="1" applyProtection="1">
      <alignment horizontal="right"/>
      <protection/>
    </xf>
    <xf numFmtId="37" fontId="28" fillId="0" borderId="0" xfId="63" applyFont="1" applyFill="1" applyBorder="1" applyAlignment="1" applyProtection="1">
      <alignment horizontal="left"/>
      <protection/>
    </xf>
    <xf numFmtId="37" fontId="29" fillId="0" borderId="0" xfId="63" applyFont="1" applyFill="1" applyBorder="1" applyAlignment="1" applyProtection="1">
      <alignment horizontal="center" vertical="center"/>
      <protection/>
    </xf>
    <xf numFmtId="37" fontId="29" fillId="0" borderId="0" xfId="63" applyFont="1" applyFill="1" applyBorder="1" applyAlignment="1">
      <alignment horizontal="center"/>
      <protection/>
    </xf>
    <xf numFmtId="41" fontId="30" fillId="0" borderId="17" xfId="63" applyNumberFormat="1" applyFont="1" applyFill="1" applyBorder="1" applyAlignment="1">
      <alignment horizontal="center"/>
      <protection/>
    </xf>
    <xf numFmtId="41" fontId="30" fillId="0" borderId="18" xfId="63" applyNumberFormat="1" applyFont="1" applyFill="1" applyBorder="1" applyAlignment="1">
      <alignment horizontal="center"/>
      <protection/>
    </xf>
    <xf numFmtId="37" fontId="28" fillId="0" borderId="0" xfId="63" applyFont="1" applyFill="1" applyBorder="1" applyAlignment="1">
      <alignment horizontal="right" vertical="center"/>
      <protection/>
    </xf>
    <xf numFmtId="37" fontId="28" fillId="0" borderId="0" xfId="63" applyFont="1" applyFill="1" applyBorder="1" applyAlignment="1">
      <alignment horizontal="center" vertical="center"/>
      <protection/>
    </xf>
    <xf numFmtId="41" fontId="31" fillId="0" borderId="0" xfId="63" applyNumberFormat="1" applyFont="1" applyFill="1" applyBorder="1" applyAlignment="1">
      <alignment/>
      <protection/>
    </xf>
    <xf numFmtId="41" fontId="31" fillId="0" borderId="0" xfId="63" applyNumberFormat="1" applyFont="1" applyFill="1" applyBorder="1" applyAlignment="1" applyProtection="1">
      <alignment/>
      <protection/>
    </xf>
    <xf numFmtId="41" fontId="31" fillId="0" borderId="19" xfId="63" applyNumberFormat="1" applyFont="1" applyFill="1" applyBorder="1" applyAlignment="1" applyProtection="1">
      <alignment/>
      <protection/>
    </xf>
    <xf numFmtId="41" fontId="33" fillId="0" borderId="10" xfId="63" applyNumberFormat="1" applyFont="1" applyFill="1" applyBorder="1" applyAlignment="1">
      <alignment/>
      <protection/>
    </xf>
    <xf numFmtId="41" fontId="28" fillId="0" borderId="10" xfId="63" applyNumberFormat="1" applyFont="1" applyFill="1" applyBorder="1" applyAlignment="1" applyProtection="1">
      <alignment/>
      <protection/>
    </xf>
    <xf numFmtId="41" fontId="28" fillId="0" borderId="20" xfId="63" applyNumberFormat="1" applyFont="1" applyFill="1" applyBorder="1" applyAlignment="1" applyProtection="1">
      <alignment/>
      <protection/>
    </xf>
    <xf numFmtId="41" fontId="30" fillId="0" borderId="17" xfId="63" applyNumberFormat="1" applyFont="1" applyFill="1" applyBorder="1" applyAlignment="1" applyProtection="1">
      <alignment/>
      <protection/>
    </xf>
    <xf numFmtId="41" fontId="31" fillId="0" borderId="10" xfId="63" applyNumberFormat="1" applyFont="1" applyFill="1" applyBorder="1" applyAlignment="1" applyProtection="1">
      <alignment/>
      <protection/>
    </xf>
    <xf numFmtId="37" fontId="28" fillId="0" borderId="21" xfId="63" applyFont="1" applyFill="1" applyBorder="1" applyAlignment="1" applyProtection="1">
      <alignment horizontal="left"/>
      <protection/>
    </xf>
    <xf numFmtId="37" fontId="28" fillId="0" borderId="22" xfId="63" applyFont="1" applyFill="1" applyBorder="1" applyAlignment="1" applyProtection="1">
      <alignment horizontal="left" vertical="center"/>
      <protection/>
    </xf>
    <xf numFmtId="41" fontId="32" fillId="0" borderId="23" xfId="63" applyNumberFormat="1" applyFont="1" applyFill="1" applyBorder="1" applyAlignment="1">
      <alignment horizontal="center"/>
      <protection/>
    </xf>
    <xf numFmtId="41" fontId="32" fillId="0" borderId="21" xfId="63" applyNumberFormat="1" applyFont="1" applyFill="1" applyBorder="1" applyAlignment="1">
      <alignment horizontal="center"/>
      <protection/>
    </xf>
    <xf numFmtId="37" fontId="30" fillId="0" borderId="0" xfId="63" applyFont="1" applyFill="1" applyBorder="1">
      <alignment/>
      <protection/>
    </xf>
    <xf numFmtId="41" fontId="30" fillId="0" borderId="0" xfId="63" applyNumberFormat="1" applyFont="1" applyFill="1" applyBorder="1" applyAlignment="1">
      <alignment horizontal="center"/>
      <protection/>
    </xf>
    <xf numFmtId="41" fontId="28" fillId="0" borderId="0" xfId="63" applyNumberFormat="1" applyFont="1" applyFill="1" applyBorder="1" applyAlignment="1">
      <alignment horizontal="center"/>
      <protection/>
    </xf>
    <xf numFmtId="41" fontId="28" fillId="0" borderId="19" xfId="63" applyNumberFormat="1" applyFont="1" applyFill="1" applyBorder="1" applyAlignment="1">
      <alignment horizontal="center"/>
      <protection/>
    </xf>
    <xf numFmtId="41" fontId="28" fillId="0" borderId="10" xfId="63" applyNumberFormat="1" applyFont="1" applyFill="1" applyBorder="1" applyAlignment="1">
      <alignment horizontal="center"/>
      <protection/>
    </xf>
    <xf numFmtId="41" fontId="28" fillId="0" borderId="20" xfId="63" applyNumberFormat="1" applyFont="1" applyFill="1" applyBorder="1" applyAlignment="1">
      <alignment horizontal="center"/>
      <protection/>
    </xf>
    <xf numFmtId="3" fontId="30" fillId="0" borderId="17" xfId="63" applyNumberFormat="1" applyFont="1" applyFill="1" applyBorder="1" applyAlignment="1">
      <alignment horizontal="right"/>
      <protection/>
    </xf>
    <xf numFmtId="3" fontId="28" fillId="0" borderId="10" xfId="63" applyNumberFormat="1" applyFont="1" applyFill="1" applyBorder="1" applyAlignment="1">
      <alignment horizontal="right"/>
      <protection/>
    </xf>
    <xf numFmtId="3" fontId="30" fillId="0" borderId="0" xfId="63" applyNumberFormat="1" applyFont="1" applyFill="1" applyBorder="1" applyAlignment="1">
      <alignment horizontal="right"/>
      <protection/>
    </xf>
    <xf numFmtId="3" fontId="30" fillId="0" borderId="10" xfId="63" applyNumberFormat="1" applyFont="1" applyFill="1" applyBorder="1" applyAlignment="1">
      <alignment horizontal="right"/>
      <protection/>
    </xf>
    <xf numFmtId="41" fontId="34" fillId="0" borderId="10" xfId="63" applyNumberFormat="1" applyFont="1" applyFill="1" applyBorder="1" applyAlignment="1">
      <alignment horizontal="center"/>
      <protection/>
    </xf>
    <xf numFmtId="41" fontId="34" fillId="0" borderId="20" xfId="63" applyNumberFormat="1" applyFont="1" applyFill="1" applyBorder="1" applyAlignment="1">
      <alignment horizontal="center"/>
      <protection/>
    </xf>
    <xf numFmtId="37" fontId="35" fillId="0" borderId="0" xfId="63" applyFont="1" applyFill="1" applyBorder="1">
      <alignment/>
      <protection/>
    </xf>
    <xf numFmtId="3" fontId="36" fillId="0" borderId="10" xfId="63" applyNumberFormat="1" applyFont="1" applyFill="1" applyBorder="1" applyAlignment="1">
      <alignment horizontal="right"/>
      <protection/>
    </xf>
    <xf numFmtId="3" fontId="36" fillId="0" borderId="20" xfId="63" applyNumberFormat="1" applyFont="1" applyFill="1" applyBorder="1" applyAlignment="1">
      <alignment horizontal="right"/>
      <protection/>
    </xf>
    <xf numFmtId="37" fontId="28" fillId="0" borderId="21" xfId="63" applyFont="1" applyFill="1" applyBorder="1" applyAlignment="1" applyProtection="1">
      <alignment horizontal="left" vertical="center" wrapText="1"/>
      <protection/>
    </xf>
    <xf numFmtId="3" fontId="34" fillId="0" borderId="10" xfId="63" applyNumberFormat="1" applyFont="1" applyFill="1" applyBorder="1" applyAlignment="1">
      <alignment horizontal="right"/>
      <protection/>
    </xf>
    <xf numFmtId="37" fontId="28" fillId="0" borderId="22" xfId="63" applyFont="1" applyFill="1" applyBorder="1">
      <alignment/>
      <protection/>
    </xf>
    <xf numFmtId="41" fontId="30" fillId="0" borderId="23" xfId="63" applyNumberFormat="1" applyFont="1" applyFill="1" applyBorder="1" applyAlignment="1">
      <alignment horizontal="center"/>
      <protection/>
    </xf>
    <xf numFmtId="41" fontId="30" fillId="0" borderId="21" xfId="63" applyNumberFormat="1" applyFont="1" applyFill="1" applyBorder="1" applyAlignment="1">
      <alignment horizontal="center"/>
      <protection/>
    </xf>
    <xf numFmtId="37" fontId="28" fillId="0" borderId="22" xfId="63" applyFont="1" applyFill="1" applyBorder="1" applyAlignment="1">
      <alignment horizontal="center" vertical="center"/>
      <protection/>
    </xf>
    <xf numFmtId="41" fontId="31" fillId="0" borderId="21" xfId="63" applyNumberFormat="1" applyFont="1" applyFill="1" applyBorder="1">
      <alignment/>
      <protection/>
    </xf>
    <xf numFmtId="41" fontId="30" fillId="0" borderId="0" xfId="63" applyNumberFormat="1" applyFont="1" applyFill="1" applyBorder="1">
      <alignment/>
      <protection/>
    </xf>
    <xf numFmtId="41" fontId="37" fillId="0" borderId="23" xfId="63" applyNumberFormat="1" applyFont="1" applyFill="1" applyBorder="1">
      <alignment/>
      <protection/>
    </xf>
    <xf numFmtId="37" fontId="28" fillId="0" borderId="24" xfId="63" applyFont="1" applyFill="1" applyBorder="1" applyAlignment="1">
      <alignment horizontal="left"/>
      <protection/>
    </xf>
    <xf numFmtId="37" fontId="28" fillId="0" borderId="0" xfId="63" applyFont="1" applyFill="1" applyBorder="1" applyAlignment="1">
      <alignment horizontal="right"/>
      <protection/>
    </xf>
    <xf numFmtId="37" fontId="2" fillId="0" borderId="0" xfId="63" applyFont="1" applyFill="1" applyBorder="1" applyAlignment="1">
      <alignment horizontal="left"/>
      <protection/>
    </xf>
    <xf numFmtId="37" fontId="31" fillId="0" borderId="0" xfId="63" applyFont="1" applyFill="1" applyBorder="1">
      <alignment/>
      <protection/>
    </xf>
    <xf numFmtId="41" fontId="28" fillId="0" borderId="0" xfId="63" applyNumberFormat="1" applyFont="1" applyFill="1" applyBorder="1">
      <alignment/>
      <protection/>
    </xf>
    <xf numFmtId="37" fontId="28" fillId="0" borderId="12" xfId="63" applyFont="1" applyFill="1" applyBorder="1" applyAlignment="1">
      <alignment horizontal="right"/>
      <protection/>
    </xf>
    <xf numFmtId="37" fontId="28" fillId="0" borderId="12" xfId="63" applyFont="1" applyFill="1" applyBorder="1" applyAlignment="1" applyProtection="1">
      <alignment horizontal="left"/>
      <protection/>
    </xf>
    <xf numFmtId="37" fontId="28" fillId="0" borderId="12" xfId="63" applyFont="1" applyFill="1" applyBorder="1" applyAlignment="1">
      <alignment horizontal="left"/>
      <protection/>
    </xf>
    <xf numFmtId="37" fontId="28" fillId="0" borderId="12" xfId="63" applyFont="1" applyFill="1" applyBorder="1" applyAlignment="1">
      <alignment horizontal="center" vertical="center"/>
      <protection/>
    </xf>
    <xf numFmtId="37" fontId="31" fillId="0" borderId="12" xfId="63" applyFont="1" applyFill="1" applyBorder="1">
      <alignment/>
      <protection/>
    </xf>
    <xf numFmtId="41" fontId="38" fillId="0" borderId="12" xfId="63" applyNumberFormat="1" applyFont="1" applyFill="1" applyBorder="1">
      <alignment/>
      <protection/>
    </xf>
    <xf numFmtId="37" fontId="28" fillId="0" borderId="0" xfId="62" applyFont="1" applyFill="1" applyBorder="1" applyAlignment="1" applyProtection="1">
      <alignment horizontal="left"/>
      <protection/>
    </xf>
    <xf numFmtId="37" fontId="28" fillId="0" borderId="0" xfId="63" applyFont="1" applyFill="1" applyBorder="1" applyAlignment="1">
      <alignment horizontal="left" vertical="center"/>
      <protection/>
    </xf>
    <xf numFmtId="37" fontId="39" fillId="0" borderId="0" xfId="63" applyFont="1" applyFill="1" applyBorder="1">
      <alignment/>
      <protection/>
    </xf>
    <xf numFmtId="41" fontId="39" fillId="0" borderId="0" xfId="63" applyNumberFormat="1" applyFont="1" applyFill="1" applyBorder="1" applyAlignment="1">
      <alignment horizontal="center"/>
      <protection/>
    </xf>
    <xf numFmtId="41" fontId="39" fillId="0" borderId="0" xfId="63" applyNumberFormat="1" applyFont="1" applyFill="1" applyBorder="1">
      <alignment/>
      <protection/>
    </xf>
    <xf numFmtId="37" fontId="28" fillId="0" borderId="0" xfId="62" applyFont="1" applyFill="1" applyBorder="1" applyAlignment="1" applyProtection="1">
      <alignment horizontal="left" vertical="center"/>
      <protection/>
    </xf>
    <xf numFmtId="37" fontId="39" fillId="0" borderId="0" xfId="63" applyFont="1" applyFill="1" applyBorder="1" applyAlignment="1">
      <alignment horizontal="left" vertical="center"/>
      <protection/>
    </xf>
    <xf numFmtId="41" fontId="39" fillId="0" borderId="0" xfId="63" applyNumberFormat="1" applyFont="1" applyFill="1" applyBorder="1" applyAlignment="1">
      <alignment horizontal="center" vertical="center"/>
      <protection/>
    </xf>
    <xf numFmtId="37" fontId="28" fillId="0" borderId="12" xfId="62" applyFont="1" applyFill="1" applyBorder="1" applyAlignment="1" applyProtection="1">
      <alignment horizontal="left"/>
      <protection/>
    </xf>
    <xf numFmtId="37" fontId="28" fillId="0" borderId="12" xfId="63" applyFont="1" applyFill="1" applyBorder="1" applyAlignment="1">
      <alignment horizontal="left" vertical="center"/>
      <protection/>
    </xf>
    <xf numFmtId="37" fontId="39" fillId="0" borderId="12" xfId="63" applyFont="1" applyFill="1" applyBorder="1">
      <alignment/>
      <protection/>
    </xf>
    <xf numFmtId="41" fontId="39" fillId="0" borderId="12" xfId="63" applyNumberFormat="1" applyFont="1" applyFill="1" applyBorder="1">
      <alignment/>
      <protection/>
    </xf>
    <xf numFmtId="41" fontId="39" fillId="0" borderId="12" xfId="63" applyNumberFormat="1" applyFont="1" applyFill="1" applyBorder="1" applyAlignment="1">
      <alignment horizontal="center"/>
      <protection/>
    </xf>
    <xf numFmtId="37" fontId="28" fillId="0" borderId="0" xfId="63" applyFont="1" applyFill="1" applyBorder="1" applyAlignment="1" applyProtection="1">
      <alignment horizontal="right"/>
      <protection/>
    </xf>
    <xf numFmtId="37" fontId="2" fillId="0" borderId="0" xfId="63" applyFont="1" applyFill="1" applyBorder="1" applyAlignment="1" applyProtection="1">
      <alignment horizontal="left"/>
      <protection/>
    </xf>
    <xf numFmtId="37" fontId="28" fillId="0" borderId="0" xfId="63" applyFont="1" applyFill="1" applyBorder="1" applyAlignment="1">
      <alignment vertical="center"/>
      <protection/>
    </xf>
    <xf numFmtId="41" fontId="39" fillId="0" borderId="0" xfId="63" applyNumberFormat="1" applyFont="1" applyFill="1" applyBorder="1" applyProtection="1">
      <alignment/>
      <protection/>
    </xf>
    <xf numFmtId="37" fontId="36" fillId="0" borderId="0" xfId="63" applyFont="1" applyFill="1" applyBorder="1">
      <alignment/>
      <protection/>
    </xf>
    <xf numFmtId="41" fontId="36" fillId="0" borderId="0" xfId="63" applyNumberFormat="1" applyFont="1" applyFill="1" applyBorder="1">
      <alignment/>
      <protection/>
    </xf>
    <xf numFmtId="41" fontId="31" fillId="0" borderId="0" xfId="63" applyNumberFormat="1" applyFont="1" applyFill="1" applyBorder="1">
      <alignment/>
      <protection/>
    </xf>
    <xf numFmtId="37" fontId="34" fillId="0" borderId="0" xfId="63" applyFont="1" applyFill="1" applyBorder="1">
      <alignment/>
      <protection/>
    </xf>
    <xf numFmtId="41" fontId="34" fillId="0" borderId="0" xfId="63" applyNumberFormat="1" applyFont="1" applyFill="1" applyBorder="1">
      <alignment/>
      <protection/>
    </xf>
    <xf numFmtId="41" fontId="35" fillId="0" borderId="0" xfId="63" applyNumberFormat="1" applyFont="1" applyFill="1" applyBorder="1">
      <alignment/>
      <protection/>
    </xf>
    <xf numFmtId="37" fontId="33" fillId="0" borderId="0" xfId="63" applyFont="1" applyFill="1" applyBorder="1">
      <alignment/>
      <protection/>
    </xf>
    <xf numFmtId="41" fontId="33" fillId="0" borderId="0" xfId="63" applyNumberFormat="1" applyFont="1" applyFill="1" applyBorder="1">
      <alignment/>
      <protection/>
    </xf>
    <xf numFmtId="37" fontId="40" fillId="0" borderId="0" xfId="63" applyFont="1" applyFill="1" applyBorder="1">
      <alignment/>
      <protection/>
    </xf>
    <xf numFmtId="41" fontId="40" fillId="0" borderId="0" xfId="63" applyNumberFormat="1" applyFont="1" applyFill="1" applyBorder="1">
      <alignment/>
      <protection/>
    </xf>
    <xf numFmtId="37" fontId="41" fillId="0" borderId="0" xfId="63" applyFont="1" applyFill="1" applyBorder="1">
      <alignment/>
      <protection/>
    </xf>
    <xf numFmtId="41" fontId="28" fillId="0" borderId="0" xfId="63" applyNumberFormat="1" applyFont="1" applyFill="1" applyAlignment="1">
      <alignment/>
      <protection/>
    </xf>
    <xf numFmtId="41" fontId="28" fillId="0" borderId="0" xfId="63" applyNumberFormat="1" applyFont="1" applyFill="1">
      <alignment/>
      <protection/>
    </xf>
    <xf numFmtId="41" fontId="28" fillId="0" borderId="17" xfId="63" applyNumberFormat="1" applyFont="1" applyFill="1" applyBorder="1" applyAlignment="1">
      <alignment/>
      <protection/>
    </xf>
    <xf numFmtId="41" fontId="28" fillId="0" borderId="18" xfId="63" applyNumberFormat="1" applyFont="1" applyFill="1" applyBorder="1" applyAlignment="1">
      <alignment/>
      <protection/>
    </xf>
    <xf numFmtId="41" fontId="28" fillId="0" borderId="25" xfId="63" applyNumberFormat="1" applyFont="1" applyFill="1" applyBorder="1">
      <alignment/>
      <protection/>
    </xf>
    <xf numFmtId="0" fontId="28" fillId="0" borderId="0" xfId="63" applyNumberFormat="1" applyFont="1" applyFill="1" applyBorder="1" applyAlignment="1">
      <alignment/>
      <protection/>
    </xf>
    <xf numFmtId="0" fontId="28" fillId="0" borderId="0" xfId="63" applyNumberFormat="1" applyFont="1" applyFill="1" applyBorder="1" applyAlignment="1">
      <alignment horizontal="left"/>
      <protection/>
    </xf>
    <xf numFmtId="41" fontId="28" fillId="0" borderId="0" xfId="63" applyNumberFormat="1" applyFont="1" applyFill="1" applyBorder="1" applyAlignment="1">
      <alignment/>
      <protection/>
    </xf>
    <xf numFmtId="41" fontId="28" fillId="0" borderId="0" xfId="63" applyNumberFormat="1" applyFont="1" applyFill="1" applyBorder="1" applyAlignment="1">
      <alignment horizontal="left"/>
      <protection/>
    </xf>
    <xf numFmtId="41" fontId="28" fillId="0" borderId="19" xfId="63" applyNumberFormat="1" applyFont="1" applyFill="1" applyBorder="1" applyAlignment="1">
      <alignment/>
      <protection/>
    </xf>
    <xf numFmtId="37" fontId="40" fillId="0" borderId="26" xfId="63" applyFont="1" applyFill="1" applyBorder="1" applyAlignment="1">
      <alignment horizontal="center" wrapText="1"/>
      <protection/>
    </xf>
    <xf numFmtId="37" fontId="28" fillId="0" borderId="27" xfId="63" applyFont="1" applyFill="1" applyBorder="1" applyAlignment="1">
      <alignment horizontal="center"/>
      <protection/>
    </xf>
    <xf numFmtId="37" fontId="28" fillId="0" borderId="28" xfId="63" applyFont="1" applyFill="1" applyBorder="1" applyAlignment="1">
      <alignment horizontal="center"/>
      <protection/>
    </xf>
    <xf numFmtId="37" fontId="42" fillId="0" borderId="29" xfId="63" applyFont="1" applyFill="1" applyBorder="1" applyAlignment="1">
      <alignment horizontal="center" wrapText="1"/>
      <protection/>
    </xf>
    <xf numFmtId="37" fontId="28" fillId="0" borderId="30" xfId="63" applyFont="1" applyFill="1" applyBorder="1" applyAlignment="1">
      <alignment horizontal="center"/>
      <protection/>
    </xf>
    <xf numFmtId="37" fontId="28" fillId="0" borderId="31" xfId="63" applyFont="1" applyFill="1" applyBorder="1" applyAlignment="1">
      <alignment horizontal="center"/>
      <protection/>
    </xf>
    <xf numFmtId="37" fontId="28" fillId="0" borderId="30" xfId="63" applyFont="1" applyFill="1" applyBorder="1" applyAlignment="1" quotePrefix="1">
      <alignment horizontal="center"/>
      <protection/>
    </xf>
    <xf numFmtId="37" fontId="28" fillId="0" borderId="32" xfId="63" applyFont="1" applyFill="1" applyBorder="1" applyAlignment="1" quotePrefix="1">
      <alignment horizontal="center"/>
      <protection/>
    </xf>
    <xf numFmtId="41" fontId="28" fillId="0" borderId="33" xfId="63" applyNumberFormat="1" applyFont="1" applyFill="1" applyBorder="1" applyProtection="1">
      <alignment/>
      <protection/>
    </xf>
    <xf numFmtId="0" fontId="28" fillId="0" borderId="31" xfId="63" applyNumberFormat="1" applyFont="1" applyFill="1" applyBorder="1" applyAlignment="1" applyProtection="1">
      <alignment horizontal="left"/>
      <protection/>
    </xf>
    <xf numFmtId="0" fontId="28" fillId="0" borderId="32" xfId="63" applyNumberFormat="1" applyFont="1" applyFill="1" applyBorder="1" applyAlignment="1" applyProtection="1">
      <alignment horizontal="left"/>
      <protection/>
    </xf>
    <xf numFmtId="41" fontId="30" fillId="0" borderId="34" xfId="63" applyNumberFormat="1" applyFont="1" applyFill="1" applyBorder="1" applyAlignment="1" applyProtection="1">
      <alignment/>
      <protection/>
    </xf>
    <xf numFmtId="41" fontId="28" fillId="0" borderId="29" xfId="63" applyNumberFormat="1" applyFont="1" applyFill="1" applyBorder="1" applyAlignment="1" applyProtection="1">
      <alignment horizontal="left"/>
      <protection/>
    </xf>
    <xf numFmtId="41" fontId="30" fillId="0" borderId="30" xfId="63" applyNumberFormat="1" applyFont="1" applyFill="1" applyBorder="1" applyAlignment="1" applyProtection="1">
      <alignment/>
      <protection/>
    </xf>
    <xf numFmtId="41" fontId="30" fillId="0" borderId="30" xfId="63" applyNumberFormat="1" applyFont="1" applyFill="1" applyBorder="1" applyAlignment="1">
      <alignment/>
      <protection/>
    </xf>
    <xf numFmtId="41" fontId="28" fillId="0" borderId="30" xfId="63" applyNumberFormat="1" applyFont="1" applyFill="1" applyBorder="1" applyAlignment="1">
      <alignment/>
      <protection/>
    </xf>
    <xf numFmtId="41" fontId="28" fillId="0" borderId="32" xfId="63" applyNumberFormat="1" applyFont="1" applyFill="1" applyBorder="1" applyAlignment="1">
      <alignment/>
      <protection/>
    </xf>
    <xf numFmtId="41" fontId="28" fillId="0" borderId="31" xfId="63" applyNumberFormat="1" applyFont="1" applyFill="1" applyBorder="1" applyAlignment="1">
      <alignment/>
      <protection/>
    </xf>
    <xf numFmtId="0" fontId="28" fillId="0" borderId="31" xfId="63" applyNumberFormat="1" applyFont="1" applyFill="1" applyBorder="1" applyAlignment="1">
      <alignment horizontal="left"/>
      <protection/>
    </xf>
    <xf numFmtId="41" fontId="36" fillId="0" borderId="34" xfId="63" applyNumberFormat="1" applyFont="1" applyFill="1" applyBorder="1" applyAlignment="1">
      <alignment wrapText="1"/>
      <protection/>
    </xf>
    <xf numFmtId="37" fontId="36" fillId="0" borderId="29" xfId="63" applyFont="1" applyFill="1" applyBorder="1">
      <alignment/>
      <protection/>
    </xf>
    <xf numFmtId="41" fontId="36" fillId="0" borderId="30" xfId="63" applyNumberFormat="1" applyFont="1" applyFill="1" applyBorder="1" applyAlignment="1">
      <alignment/>
      <protection/>
    </xf>
    <xf numFmtId="41" fontId="36" fillId="0" borderId="30" xfId="63" applyNumberFormat="1" applyFont="1" applyFill="1" applyBorder="1" applyAlignment="1" applyProtection="1">
      <alignment/>
      <protection/>
    </xf>
    <xf numFmtId="41" fontId="36" fillId="0" borderId="32" xfId="63" applyNumberFormat="1" applyFont="1" applyFill="1" applyBorder="1" applyAlignment="1">
      <alignment/>
      <protection/>
    </xf>
    <xf numFmtId="41" fontId="36" fillId="0" borderId="31" xfId="63" applyNumberFormat="1" applyFont="1" applyFill="1" applyBorder="1" applyAlignment="1">
      <alignment/>
      <protection/>
    </xf>
    <xf numFmtId="41" fontId="30" fillId="0" borderId="29" xfId="63" applyNumberFormat="1" applyFont="1" applyFill="1" applyBorder="1" applyAlignment="1">
      <alignment/>
      <protection/>
    </xf>
    <xf numFmtId="41" fontId="30" fillId="0" borderId="32" xfId="63" applyNumberFormat="1" applyFont="1" applyFill="1" applyBorder="1" applyAlignment="1">
      <alignment/>
      <protection/>
    </xf>
    <xf numFmtId="41" fontId="30" fillId="0" borderId="31" xfId="63" applyNumberFormat="1" applyFont="1" applyFill="1" applyBorder="1" applyAlignment="1">
      <alignment/>
      <protection/>
    </xf>
    <xf numFmtId="41" fontId="43" fillId="0" borderId="32" xfId="63" applyNumberFormat="1" applyFont="1" applyFill="1" applyBorder="1" applyAlignment="1">
      <alignment/>
      <protection/>
    </xf>
    <xf numFmtId="41" fontId="36" fillId="0" borderId="34" xfId="63" applyNumberFormat="1" applyFont="1" applyFill="1" applyBorder="1" applyAlignment="1" applyProtection="1">
      <alignment/>
      <protection/>
    </xf>
    <xf numFmtId="41" fontId="36" fillId="0" borderId="29" xfId="63" applyNumberFormat="1" applyFont="1" applyFill="1" applyBorder="1" applyAlignment="1" applyProtection="1">
      <alignment horizontal="left"/>
      <protection/>
    </xf>
    <xf numFmtId="37" fontId="36" fillId="0" borderId="29" xfId="63" applyFont="1" applyFill="1" applyBorder="1" applyAlignment="1">
      <alignment horizontal="center" wrapText="1"/>
      <protection/>
    </xf>
    <xf numFmtId="37" fontId="36" fillId="0" borderId="29" xfId="63" applyFont="1" applyFill="1" applyBorder="1" applyAlignment="1">
      <alignment horizontal="left"/>
      <protection/>
    </xf>
    <xf numFmtId="37" fontId="30" fillId="0" borderId="29" xfId="63" applyFont="1" applyFill="1" applyBorder="1" applyAlignment="1">
      <alignment horizontal="left"/>
      <protection/>
    </xf>
    <xf numFmtId="41" fontId="30" fillId="0" borderId="34" xfId="63" applyNumberFormat="1" applyFont="1" applyFill="1" applyBorder="1" applyAlignment="1">
      <alignment wrapText="1"/>
      <protection/>
    </xf>
    <xf numFmtId="41" fontId="28" fillId="0" borderId="29" xfId="63" applyNumberFormat="1" applyFont="1" applyFill="1" applyBorder="1" applyAlignment="1">
      <alignment horizontal="left"/>
      <protection/>
    </xf>
    <xf numFmtId="0" fontId="28" fillId="0" borderId="35" xfId="63" applyNumberFormat="1" applyFont="1" applyFill="1" applyBorder="1" applyAlignment="1" applyProtection="1">
      <alignment horizontal="center"/>
      <protection/>
    </xf>
    <xf numFmtId="41" fontId="30" fillId="0" borderId="29" xfId="63" applyNumberFormat="1" applyFont="1" applyFill="1" applyBorder="1" applyAlignment="1" applyProtection="1">
      <alignment horizontal="left"/>
      <protection/>
    </xf>
    <xf numFmtId="41" fontId="43" fillId="0" borderId="30" xfId="63" applyNumberFormat="1" applyFont="1" applyFill="1" applyBorder="1" applyAlignment="1" applyProtection="1">
      <alignment/>
      <protection/>
    </xf>
    <xf numFmtId="41" fontId="43" fillId="0" borderId="30" xfId="63" applyNumberFormat="1" applyFont="1" applyFill="1" applyBorder="1" applyAlignment="1">
      <alignment/>
      <protection/>
    </xf>
    <xf numFmtId="41" fontId="43" fillId="0" borderId="31" xfId="63" applyNumberFormat="1" applyFont="1" applyFill="1" applyBorder="1" applyAlignment="1">
      <alignment/>
      <protection/>
    </xf>
    <xf numFmtId="41" fontId="28" fillId="22" borderId="0" xfId="63" applyNumberFormat="1" applyFont="1" applyFill="1">
      <alignment/>
      <protection/>
    </xf>
    <xf numFmtId="41" fontId="28" fillId="0" borderId="36" xfId="63" applyNumberFormat="1" applyFont="1" applyFill="1" applyBorder="1" applyProtection="1">
      <alignment/>
      <protection/>
    </xf>
    <xf numFmtId="0" fontId="28" fillId="0" borderId="37" xfId="63" applyNumberFormat="1" applyFont="1" applyFill="1" applyBorder="1" applyAlignment="1" applyProtection="1">
      <alignment horizontal="left"/>
      <protection/>
    </xf>
    <xf numFmtId="41" fontId="30" fillId="0" borderId="38" xfId="63" applyNumberFormat="1" applyFont="1" applyFill="1" applyBorder="1" applyAlignment="1" applyProtection="1">
      <alignment/>
      <protection/>
    </xf>
    <xf numFmtId="41" fontId="28" fillId="0" borderId="39" xfId="63" applyNumberFormat="1" applyFont="1" applyFill="1" applyBorder="1" applyAlignment="1" applyProtection="1">
      <alignment horizontal="left"/>
      <protection/>
    </xf>
    <xf numFmtId="41" fontId="30" fillId="0" borderId="40" xfId="63" applyNumberFormat="1" applyFont="1" applyFill="1" applyBorder="1" applyAlignment="1" applyProtection="1">
      <alignment/>
      <protection/>
    </xf>
    <xf numFmtId="41" fontId="30" fillId="0" borderId="40" xfId="63" applyNumberFormat="1" applyFont="1" applyFill="1" applyBorder="1" applyAlignment="1">
      <alignment/>
      <protection/>
    </xf>
    <xf numFmtId="0" fontId="28" fillId="0" borderId="41" xfId="63" applyNumberFormat="1" applyFont="1" applyFill="1" applyBorder="1" applyAlignment="1" applyProtection="1">
      <alignment horizontal="left"/>
      <protection/>
    </xf>
    <xf numFmtId="0" fontId="28" fillId="0" borderId="42" xfId="63" applyNumberFormat="1" applyFont="1" applyFill="1" applyBorder="1" applyAlignment="1" applyProtection="1">
      <alignment horizontal="left"/>
      <protection/>
    </xf>
    <xf numFmtId="41" fontId="30" fillId="0" borderId="43" xfId="63" applyNumberFormat="1" applyFont="1" applyFill="1" applyBorder="1" applyAlignment="1" applyProtection="1">
      <alignment/>
      <protection/>
    </xf>
    <xf numFmtId="41" fontId="28" fillId="0" borderId="44" xfId="63" applyNumberFormat="1" applyFont="1" applyFill="1" applyBorder="1" applyAlignment="1" applyProtection="1">
      <alignment horizontal="left"/>
      <protection/>
    </xf>
    <xf numFmtId="41" fontId="28" fillId="0" borderId="45" xfId="63" applyNumberFormat="1" applyFont="1" applyFill="1" applyBorder="1" applyAlignment="1" applyProtection="1">
      <alignment/>
      <protection/>
    </xf>
    <xf numFmtId="0" fontId="28" fillId="0" borderId="0" xfId="63" applyNumberFormat="1" applyFont="1" applyFill="1" applyBorder="1" applyAlignment="1" applyProtection="1">
      <alignment horizontal="left"/>
      <protection/>
    </xf>
    <xf numFmtId="41" fontId="28" fillId="0" borderId="0" xfId="63" applyNumberFormat="1" applyFont="1" applyFill="1" applyBorder="1" applyAlignment="1" applyProtection="1">
      <alignment horizontal="left"/>
      <protection/>
    </xf>
    <xf numFmtId="41" fontId="28" fillId="0" borderId="27" xfId="63" applyNumberFormat="1" applyFont="1" applyFill="1" applyBorder="1" applyAlignment="1">
      <alignment/>
      <protection/>
    </xf>
    <xf numFmtId="41" fontId="28" fillId="0" borderId="28" xfId="63" applyNumberFormat="1" applyFont="1" applyFill="1" applyBorder="1" applyAlignment="1">
      <alignment/>
      <protection/>
    </xf>
    <xf numFmtId="41" fontId="41" fillId="0" borderId="34" xfId="63" applyNumberFormat="1" applyFont="1" applyFill="1" applyBorder="1" applyAlignment="1">
      <alignment wrapText="1"/>
      <protection/>
    </xf>
    <xf numFmtId="1" fontId="41" fillId="0" borderId="29" xfId="63" applyNumberFormat="1" applyFont="1" applyFill="1" applyBorder="1">
      <alignment/>
      <protection/>
    </xf>
    <xf numFmtId="41" fontId="41" fillId="0" borderId="30" xfId="63" applyNumberFormat="1" applyFont="1" applyFill="1" applyBorder="1" applyAlignment="1">
      <alignment/>
      <protection/>
    </xf>
    <xf numFmtId="41" fontId="41" fillId="0" borderId="32" xfId="63" applyNumberFormat="1" applyFont="1" applyFill="1" applyBorder="1" applyAlignment="1">
      <alignment/>
      <protection/>
    </xf>
    <xf numFmtId="41" fontId="41" fillId="0" borderId="31" xfId="63" applyNumberFormat="1" applyFont="1" applyFill="1" applyBorder="1" applyAlignment="1">
      <alignment/>
      <protection/>
    </xf>
    <xf numFmtId="41" fontId="41" fillId="0" borderId="0" xfId="63" applyNumberFormat="1" applyFont="1" applyFill="1">
      <alignment/>
      <protection/>
    </xf>
    <xf numFmtId="41" fontId="41" fillId="0" borderId="34" xfId="63" applyNumberFormat="1" applyFont="1" applyFill="1" applyBorder="1" applyAlignment="1">
      <alignment/>
      <protection/>
    </xf>
    <xf numFmtId="37" fontId="41" fillId="0" borderId="29" xfId="63" applyFont="1" applyFill="1" applyBorder="1">
      <alignment/>
      <protection/>
    </xf>
    <xf numFmtId="0" fontId="28" fillId="0" borderId="32" xfId="63" applyNumberFormat="1" applyFont="1" applyFill="1" applyBorder="1" applyAlignment="1">
      <alignment horizontal="left"/>
      <protection/>
    </xf>
    <xf numFmtId="41" fontId="41" fillId="0" borderId="46" xfId="63" applyNumberFormat="1" applyFont="1" applyFill="1" applyBorder="1" applyAlignment="1">
      <alignment/>
      <protection/>
    </xf>
    <xf numFmtId="41" fontId="41" fillId="0" borderId="30" xfId="63" applyNumberFormat="1" applyFont="1" applyFill="1" applyBorder="1" applyAlignment="1" applyProtection="1">
      <alignment/>
      <protection/>
    </xf>
    <xf numFmtId="41" fontId="47" fillId="0" borderId="30" xfId="63" applyNumberFormat="1" applyFont="1" applyFill="1" applyBorder="1" applyAlignment="1">
      <alignment/>
      <protection/>
    </xf>
    <xf numFmtId="41" fontId="47" fillId="0" borderId="32" xfId="63" applyNumberFormat="1" applyFont="1" applyFill="1" applyBorder="1" applyAlignment="1">
      <alignment/>
      <protection/>
    </xf>
    <xf numFmtId="41" fontId="47" fillId="0" borderId="31" xfId="63" applyNumberFormat="1" applyFont="1" applyFill="1" applyBorder="1" applyAlignment="1">
      <alignment/>
      <protection/>
    </xf>
    <xf numFmtId="0" fontId="28" fillId="0" borderId="0" xfId="63" applyNumberFormat="1" applyFont="1" applyFill="1" applyAlignment="1">
      <alignment/>
      <protection/>
    </xf>
    <xf numFmtId="0" fontId="28" fillId="0" borderId="0" xfId="63" applyNumberFormat="1" applyFont="1" applyFill="1" applyAlignment="1">
      <alignment horizontal="left"/>
      <protection/>
    </xf>
    <xf numFmtId="41" fontId="41" fillId="0" borderId="0" xfId="63" applyNumberFormat="1" applyFont="1" applyFill="1" applyAlignment="1">
      <alignment/>
      <protection/>
    </xf>
    <xf numFmtId="41" fontId="48" fillId="0" borderId="30" xfId="63" applyNumberFormat="1" applyFont="1" applyFill="1" applyBorder="1" applyAlignment="1">
      <alignment/>
      <protection/>
    </xf>
    <xf numFmtId="41" fontId="48" fillId="0" borderId="32" xfId="63" applyNumberFormat="1" applyFont="1" applyFill="1" applyBorder="1" applyAlignment="1">
      <alignment/>
      <protection/>
    </xf>
    <xf numFmtId="41" fontId="48" fillId="0" borderId="31" xfId="63" applyNumberFormat="1" applyFont="1" applyFill="1" applyBorder="1" applyAlignment="1">
      <alignment/>
      <protection/>
    </xf>
    <xf numFmtId="41" fontId="28" fillId="0" borderId="41" xfId="63" applyNumberFormat="1" applyFont="1" applyFill="1" applyBorder="1" applyProtection="1">
      <alignment/>
      <protection/>
    </xf>
    <xf numFmtId="41" fontId="41" fillId="0" borderId="43" xfId="63" applyNumberFormat="1" applyFont="1" applyFill="1" applyBorder="1" applyAlignment="1">
      <alignment/>
      <protection/>
    </xf>
    <xf numFmtId="37" fontId="41" fillId="0" borderId="44" xfId="63" applyFont="1" applyFill="1" applyBorder="1">
      <alignment/>
      <protection/>
    </xf>
    <xf numFmtId="41" fontId="41" fillId="0" borderId="45" xfId="63" applyNumberFormat="1" applyFont="1" applyFill="1" applyBorder="1" applyAlignment="1">
      <alignment/>
      <protection/>
    </xf>
    <xf numFmtId="41" fontId="41" fillId="0" borderId="42" xfId="63" applyNumberFormat="1" applyFont="1" applyFill="1" applyBorder="1" applyAlignment="1">
      <alignment/>
      <protection/>
    </xf>
    <xf numFmtId="41" fontId="41" fillId="0" borderId="47" xfId="63" applyNumberFormat="1" applyFont="1" applyFill="1" applyBorder="1" applyAlignment="1">
      <alignment/>
      <protection/>
    </xf>
    <xf numFmtId="41" fontId="28" fillId="0" borderId="0" xfId="63" applyNumberFormat="1" applyFont="1" applyFill="1" applyBorder="1" applyProtection="1">
      <alignment/>
      <protection/>
    </xf>
    <xf numFmtId="0" fontId="41" fillId="0" borderId="0" xfId="63" applyNumberFormat="1" applyFont="1" applyFill="1" applyBorder="1" applyAlignment="1" applyProtection="1">
      <alignment horizontal="left"/>
      <protection/>
    </xf>
    <xf numFmtId="0" fontId="41" fillId="0" borderId="0" xfId="63" applyNumberFormat="1" applyFont="1" applyFill="1" applyBorder="1" applyAlignment="1">
      <alignment/>
      <protection/>
    </xf>
    <xf numFmtId="41" fontId="41" fillId="0" borderId="0" xfId="63" applyNumberFormat="1" applyFont="1" applyFill="1" applyBorder="1" applyAlignment="1">
      <alignment/>
      <protection/>
    </xf>
    <xf numFmtId="41" fontId="28" fillId="0" borderId="48" xfId="63" applyNumberFormat="1" applyFont="1" applyFill="1" applyBorder="1" applyProtection="1">
      <alignment/>
      <protection/>
    </xf>
    <xf numFmtId="41" fontId="28" fillId="0" borderId="49" xfId="63" applyNumberFormat="1" applyFont="1" applyFill="1" applyBorder="1" applyAlignment="1" applyProtection="1">
      <alignment horizontal="left"/>
      <protection/>
    </xf>
    <xf numFmtId="41" fontId="28" fillId="0" borderId="50" xfId="63" applyNumberFormat="1" applyFont="1" applyFill="1" applyBorder="1" applyProtection="1">
      <alignment/>
      <protection/>
    </xf>
    <xf numFmtId="41" fontId="28" fillId="0" borderId="33" xfId="63" applyNumberFormat="1" applyFont="1" applyFill="1" applyBorder="1" applyAlignment="1" applyProtection="1">
      <alignment horizontal="left"/>
      <protection/>
    </xf>
    <xf numFmtId="3" fontId="28" fillId="0" borderId="33" xfId="63" applyNumberFormat="1" applyFont="1" applyFill="1" applyBorder="1" applyAlignment="1" applyProtection="1">
      <alignment horizontal="left"/>
      <protection locked="0"/>
    </xf>
    <xf numFmtId="41" fontId="28" fillId="0" borderId="51" xfId="63" applyNumberFormat="1" applyFont="1" applyFill="1" applyBorder="1">
      <alignment/>
      <protection/>
    </xf>
    <xf numFmtId="0" fontId="28" fillId="0" borderId="41" xfId="63" applyNumberFormat="1" applyFont="1" applyFill="1" applyBorder="1" applyAlignment="1">
      <alignment horizontal="left"/>
      <protection/>
    </xf>
    <xf numFmtId="0" fontId="28" fillId="0" borderId="52" xfId="63" applyNumberFormat="1" applyFont="1" applyFill="1" applyBorder="1" applyAlignment="1">
      <alignment horizontal="left"/>
      <protection/>
    </xf>
    <xf numFmtId="0" fontId="28" fillId="0" borderId="52" xfId="63" applyNumberFormat="1" applyFont="1" applyFill="1" applyBorder="1" applyAlignment="1">
      <alignment/>
      <protection/>
    </xf>
    <xf numFmtId="41" fontId="28" fillId="0" borderId="45" xfId="63" applyNumberFormat="1" applyFont="1" applyFill="1" applyBorder="1" applyAlignment="1">
      <alignment/>
      <protection/>
    </xf>
    <xf numFmtId="41" fontId="28" fillId="0" borderId="42" xfId="63" applyNumberFormat="1" applyFont="1" applyFill="1" applyBorder="1" applyAlignment="1">
      <alignment/>
      <protection/>
    </xf>
    <xf numFmtId="41" fontId="28" fillId="0" borderId="0" xfId="63" applyNumberFormat="1" applyFont="1" applyFill="1" applyAlignment="1">
      <alignment horizontal="left"/>
      <protection/>
    </xf>
    <xf numFmtId="41" fontId="30" fillId="0" borderId="0" xfId="63" applyNumberFormat="1" applyFont="1" applyFill="1" applyAlignment="1">
      <alignment/>
      <protection/>
    </xf>
    <xf numFmtId="41" fontId="36" fillId="0" borderId="0" xfId="63" applyNumberFormat="1" applyFont="1" applyFill="1" applyAlignment="1">
      <alignment/>
      <protection/>
    </xf>
    <xf numFmtId="41" fontId="29" fillId="0" borderId="0" xfId="63" applyNumberFormat="1" applyFont="1" applyFill="1" applyAlignment="1">
      <alignment/>
      <protection/>
    </xf>
    <xf numFmtId="3" fontId="45" fillId="0" borderId="0" xfId="63" applyNumberFormat="1" applyFont="1" applyFill="1" applyBorder="1" applyAlignment="1" applyProtection="1">
      <alignment horizontal="left"/>
      <protection locked="0"/>
    </xf>
    <xf numFmtId="0" fontId="0" fillId="0" borderId="0" xfId="63" applyNumberFormat="1" applyFont="1" applyFill="1" applyBorder="1" applyAlignment="1" applyProtection="1">
      <alignment/>
      <protection locked="0"/>
    </xf>
    <xf numFmtId="3" fontId="45" fillId="0" borderId="0" xfId="63" applyNumberFormat="1" applyFont="1" applyFill="1" applyBorder="1" applyAlignment="1" applyProtection="1">
      <alignment/>
      <protection locked="0"/>
    </xf>
    <xf numFmtId="3" fontId="30" fillId="0" borderId="23" xfId="63" applyNumberFormat="1" applyFont="1" applyFill="1" applyBorder="1" applyAlignment="1">
      <alignment horizontal="right"/>
      <protection/>
    </xf>
    <xf numFmtId="3" fontId="30" fillId="0" borderId="21" xfId="63" applyNumberFormat="1" applyFont="1" applyFill="1" applyBorder="1" applyAlignment="1">
      <alignment horizontal="right"/>
      <protection/>
    </xf>
    <xf numFmtId="41" fontId="28" fillId="0" borderId="0" xfId="63" applyNumberFormat="1" applyFont="1" applyFill="1" applyAlignment="1">
      <alignment horizontal="center"/>
      <protection/>
    </xf>
    <xf numFmtId="41" fontId="30" fillId="0" borderId="34" xfId="63" applyNumberFormat="1" applyFont="1" applyFill="1" applyBorder="1" applyAlignment="1">
      <alignment horizontal="right" wrapText="1"/>
      <protection/>
    </xf>
    <xf numFmtId="41" fontId="28" fillId="0" borderId="46" xfId="63" applyNumberFormat="1" applyFont="1" applyFill="1" applyBorder="1" applyAlignment="1">
      <alignment/>
      <protection/>
    </xf>
    <xf numFmtId="41" fontId="30" fillId="0" borderId="46" xfId="63" applyNumberFormat="1" applyFont="1" applyFill="1" applyBorder="1" applyAlignment="1">
      <alignment/>
      <protection/>
    </xf>
    <xf numFmtId="41" fontId="28" fillId="0" borderId="30" xfId="63" applyNumberFormat="1" applyFont="1" applyFill="1" applyBorder="1">
      <alignment/>
      <protection/>
    </xf>
    <xf numFmtId="41" fontId="36" fillId="0" borderId="34" xfId="63" applyNumberFormat="1" applyFont="1" applyFill="1" applyBorder="1" applyAlignment="1">
      <alignment horizontal="right" wrapText="1"/>
      <protection/>
    </xf>
    <xf numFmtId="41" fontId="36" fillId="0" borderId="46" xfId="63" applyNumberFormat="1" applyFont="1" applyFill="1" applyBorder="1" applyAlignment="1">
      <alignment/>
      <protection/>
    </xf>
    <xf numFmtId="41" fontId="30" fillId="0" borderId="0" xfId="63" applyNumberFormat="1" applyFont="1" applyFill="1" applyBorder="1" applyAlignment="1">
      <alignment/>
      <protection/>
    </xf>
    <xf numFmtId="41" fontId="28" fillId="0" borderId="31" xfId="63" applyNumberFormat="1" applyFont="1" applyFill="1" applyBorder="1">
      <alignment/>
      <protection/>
    </xf>
    <xf numFmtId="41" fontId="30" fillId="0" borderId="34" xfId="63" applyNumberFormat="1" applyFont="1" applyFill="1" applyBorder="1" applyAlignment="1">
      <alignment horizontal="right" vertical="center" wrapText="1"/>
      <protection/>
    </xf>
    <xf numFmtId="0" fontId="28" fillId="0" borderId="0" xfId="63" applyNumberFormat="1" applyFont="1" applyFill="1" applyBorder="1" applyAlignment="1">
      <alignment horizontal="center"/>
      <protection/>
    </xf>
    <xf numFmtId="0" fontId="28" fillId="0" borderId="0" xfId="63" applyNumberFormat="1" applyFont="1" applyFill="1" applyAlignment="1">
      <alignment horizontal="center"/>
      <protection/>
    </xf>
    <xf numFmtId="0" fontId="28" fillId="0" borderId="0" xfId="63" applyNumberFormat="1" applyFont="1" applyFill="1" applyBorder="1" applyAlignment="1" applyProtection="1">
      <alignment horizontal="center"/>
      <protection/>
    </xf>
    <xf numFmtId="0" fontId="28" fillId="0" borderId="53" xfId="63" applyNumberFormat="1" applyFont="1" applyFill="1" applyBorder="1" applyAlignment="1" applyProtection="1">
      <alignment horizontal="center"/>
      <protection/>
    </xf>
    <xf numFmtId="41" fontId="28" fillId="0" borderId="49" xfId="63" applyNumberFormat="1" applyFont="1" applyFill="1" applyBorder="1" applyAlignment="1">
      <alignment horizontal="center"/>
      <protection/>
    </xf>
    <xf numFmtId="41" fontId="28" fillId="0" borderId="33" xfId="63" applyNumberFormat="1" applyFont="1" applyFill="1" applyBorder="1" applyAlignment="1">
      <alignment horizontal="center"/>
      <protection/>
    </xf>
    <xf numFmtId="3" fontId="28" fillId="0" borderId="35" xfId="63" applyNumberFormat="1" applyFont="1" applyFill="1" applyBorder="1" applyAlignment="1" applyProtection="1">
      <alignment horizontal="center"/>
      <protection locked="0"/>
    </xf>
    <xf numFmtId="3" fontId="28" fillId="0" borderId="33" xfId="63" applyNumberFormat="1" applyFont="1" applyFill="1" applyBorder="1" applyAlignment="1" applyProtection="1">
      <alignment horizontal="center"/>
      <protection locked="0"/>
    </xf>
    <xf numFmtId="0" fontId="28" fillId="0" borderId="51" xfId="63" applyNumberFormat="1" applyFont="1" applyFill="1" applyBorder="1" applyAlignment="1">
      <alignment horizontal="center"/>
      <protection/>
    </xf>
    <xf numFmtId="41" fontId="28" fillId="22" borderId="0" xfId="63" applyNumberFormat="1" applyFont="1" applyFill="1" applyAlignment="1">
      <alignment horizontal="center"/>
      <protection/>
    </xf>
    <xf numFmtId="41" fontId="28" fillId="24" borderId="0" xfId="63" applyNumberFormat="1" applyFont="1" applyFill="1">
      <alignment/>
      <protection/>
    </xf>
    <xf numFmtId="0" fontId="3" fillId="0" borderId="0" xfId="64" applyFont="1" applyFill="1">
      <alignment/>
      <protection/>
    </xf>
    <xf numFmtId="0" fontId="3" fillId="0" borderId="30" xfId="64" applyFont="1" applyFill="1" applyBorder="1" applyAlignment="1">
      <alignment horizontal="left"/>
      <protection/>
    </xf>
    <xf numFmtId="3" fontId="3" fillId="0" borderId="30" xfId="64" applyNumberFormat="1" applyFont="1" applyFill="1" applyBorder="1" applyAlignment="1">
      <alignment horizontal="left"/>
      <protection/>
    </xf>
    <xf numFmtId="37" fontId="25" fillId="0" borderId="0" xfId="57">
      <alignment/>
      <protection/>
    </xf>
    <xf numFmtId="0" fontId="3" fillId="0" borderId="30" xfId="64" applyFont="1" applyFill="1" applyBorder="1">
      <alignment/>
      <protection/>
    </xf>
    <xf numFmtId="3" fontId="3" fillId="0" borderId="30" xfId="64" applyNumberFormat="1" applyFont="1" applyFill="1" applyBorder="1">
      <alignment/>
      <protection/>
    </xf>
    <xf numFmtId="0" fontId="2" fillId="0" borderId="30" xfId="64" applyFont="1" applyFill="1" applyBorder="1">
      <alignment/>
      <protection/>
    </xf>
    <xf numFmtId="41" fontId="3" fillId="0" borderId="30" xfId="64" applyNumberFormat="1" applyFont="1" applyFill="1" applyBorder="1">
      <alignment/>
      <protection/>
    </xf>
    <xf numFmtId="41" fontId="4" fillId="0" borderId="30" xfId="64" applyNumberFormat="1" applyFont="1" applyFill="1" applyBorder="1">
      <alignment/>
      <protection/>
    </xf>
    <xf numFmtId="41" fontId="49" fillId="0" borderId="30" xfId="64" applyNumberFormat="1" applyFont="1" applyFill="1" applyBorder="1">
      <alignment/>
      <protection/>
    </xf>
    <xf numFmtId="41" fontId="2" fillId="0" borderId="30" xfId="64" applyNumberFormat="1" applyFont="1" applyFill="1" applyBorder="1">
      <alignment/>
      <protection/>
    </xf>
    <xf numFmtId="0" fontId="2" fillId="0" borderId="0" xfId="64" applyFont="1" applyFill="1">
      <alignment/>
      <protection/>
    </xf>
    <xf numFmtId="41" fontId="50" fillId="0" borderId="0" xfId="66" applyNumberFormat="1" applyFont="1">
      <alignment/>
      <protection/>
    </xf>
    <xf numFmtId="3" fontId="2" fillId="0" borderId="30" xfId="64" applyNumberFormat="1" applyFont="1" applyFill="1" applyBorder="1">
      <alignment/>
      <protection/>
    </xf>
    <xf numFmtId="3" fontId="3" fillId="0" borderId="0" xfId="64" applyNumberFormat="1" applyFont="1" applyFill="1">
      <alignment/>
      <protection/>
    </xf>
    <xf numFmtId="0" fontId="50" fillId="0" borderId="0" xfId="61" applyFont="1">
      <alignment/>
      <protection/>
    </xf>
    <xf numFmtId="0" fontId="50" fillId="0" borderId="30" xfId="61" applyFont="1" applyFill="1" applyBorder="1" applyAlignment="1">
      <alignment/>
      <protection/>
    </xf>
    <xf numFmtId="0" fontId="50" fillId="0" borderId="30" xfId="61" applyFont="1" applyFill="1" applyBorder="1">
      <alignment/>
      <protection/>
    </xf>
    <xf numFmtId="37" fontId="50" fillId="0" borderId="30" xfId="57" applyFont="1" applyBorder="1">
      <alignment/>
      <protection/>
    </xf>
    <xf numFmtId="37" fontId="50" fillId="0" borderId="0" xfId="57" applyFont="1" applyAlignment="1">
      <alignment wrapText="1"/>
      <protection/>
    </xf>
    <xf numFmtId="37" fontId="50" fillId="0" borderId="0" xfId="57" applyFont="1">
      <alignment/>
      <protection/>
    </xf>
    <xf numFmtId="37" fontId="50" fillId="0" borderId="30" xfId="57" applyFont="1" applyFill="1" applyBorder="1">
      <alignment/>
      <protection/>
    </xf>
    <xf numFmtId="39" fontId="50" fillId="0" borderId="0" xfId="57" applyNumberFormat="1" applyFont="1" applyAlignment="1" applyProtection="1">
      <alignment wrapText="1"/>
      <protection/>
    </xf>
    <xf numFmtId="39" fontId="50" fillId="0" borderId="30" xfId="61" applyNumberFormat="1" applyFont="1" applyFill="1" applyBorder="1" applyProtection="1">
      <alignment/>
      <protection/>
    </xf>
    <xf numFmtId="41" fontId="52" fillId="0" borderId="30" xfId="61" applyNumberFormat="1" applyFont="1" applyFill="1" applyBorder="1" applyAlignment="1" applyProtection="1">
      <alignment vertical="justify"/>
      <protection/>
    </xf>
    <xf numFmtId="39" fontId="50" fillId="0" borderId="0" xfId="61" applyNumberFormat="1" applyFont="1" applyProtection="1">
      <alignment/>
      <protection/>
    </xf>
    <xf numFmtId="41" fontId="53" fillId="0" borderId="30" xfId="61" applyNumberFormat="1" applyFont="1" applyFill="1" applyBorder="1" applyAlignment="1" applyProtection="1">
      <alignment vertical="justify"/>
      <protection/>
    </xf>
    <xf numFmtId="41" fontId="50" fillId="0" borderId="30" xfId="61" applyNumberFormat="1" applyFont="1" applyFill="1" applyBorder="1">
      <alignment/>
      <protection/>
    </xf>
    <xf numFmtId="41" fontId="50" fillId="0" borderId="30" xfId="61" applyNumberFormat="1" applyFont="1" applyFill="1" applyBorder="1" applyProtection="1">
      <alignment/>
      <protection/>
    </xf>
    <xf numFmtId="39" fontId="50" fillId="0" borderId="0" xfId="61" applyNumberFormat="1" applyFont="1" applyAlignment="1" applyProtection="1">
      <alignment vertical="justify"/>
      <protection/>
    </xf>
    <xf numFmtId="39" fontId="50" fillId="0" borderId="30" xfId="61" applyNumberFormat="1" applyFont="1" applyBorder="1" applyProtection="1">
      <alignment/>
      <protection/>
    </xf>
    <xf numFmtId="41" fontId="52" fillId="0" borderId="30" xfId="61" applyNumberFormat="1" applyFont="1" applyBorder="1" applyAlignment="1" applyProtection="1">
      <alignment vertical="justify"/>
      <protection/>
    </xf>
    <xf numFmtId="39" fontId="52" fillId="0" borderId="0" xfId="61" applyNumberFormat="1" applyFont="1" applyAlignment="1" applyProtection="1">
      <alignment vertical="justify"/>
      <protection/>
    </xf>
    <xf numFmtId="39" fontId="50" fillId="0" borderId="0" xfId="57" applyNumberFormat="1" applyFont="1" applyProtection="1">
      <alignment/>
      <protection/>
    </xf>
    <xf numFmtId="39" fontId="50" fillId="0" borderId="0" xfId="57" applyNumberFormat="1" applyFont="1" applyAlignment="1" applyProtection="1">
      <alignment vertical="justify"/>
      <protection/>
    </xf>
    <xf numFmtId="39" fontId="52" fillId="0" borderId="0" xfId="57" applyNumberFormat="1" applyFont="1" applyAlignment="1" applyProtection="1">
      <alignment vertical="justify"/>
      <protection/>
    </xf>
    <xf numFmtId="37" fontId="50" fillId="0" borderId="0" xfId="57" applyFont="1" quotePrefix="1">
      <alignment/>
      <protection/>
    </xf>
    <xf numFmtId="41" fontId="53" fillId="0" borderId="30" xfId="61" applyNumberFormat="1" applyFont="1" applyBorder="1" applyProtection="1">
      <alignment/>
      <protection/>
    </xf>
    <xf numFmtId="41" fontId="52" fillId="0" borderId="30" xfId="61" applyNumberFormat="1" applyFont="1" applyBorder="1" applyProtection="1">
      <alignment/>
      <protection/>
    </xf>
    <xf numFmtId="41" fontId="50" fillId="0" borderId="30" xfId="61" applyNumberFormat="1" applyFont="1" applyBorder="1" applyAlignment="1" applyProtection="1">
      <alignment vertical="justify"/>
      <protection/>
    </xf>
    <xf numFmtId="39" fontId="50" fillId="0" borderId="0" xfId="61" applyNumberFormat="1" applyFont="1" applyBorder="1" applyAlignment="1" applyProtection="1">
      <alignment vertical="justify"/>
      <protection/>
    </xf>
    <xf numFmtId="41" fontId="50" fillId="0" borderId="30" xfId="66" applyNumberFormat="1" applyFont="1" applyBorder="1">
      <alignment/>
      <protection/>
    </xf>
    <xf numFmtId="0" fontId="50" fillId="0" borderId="30" xfId="66" applyFont="1" applyBorder="1">
      <alignment/>
      <protection/>
    </xf>
    <xf numFmtId="41" fontId="52" fillId="0" borderId="30" xfId="60" applyNumberFormat="1" applyFont="1" applyBorder="1">
      <alignment/>
      <protection/>
    </xf>
    <xf numFmtId="0" fontId="50" fillId="0" borderId="0" xfId="61" applyFont="1" applyAlignment="1">
      <alignment vertical="justify"/>
      <protection/>
    </xf>
    <xf numFmtId="41" fontId="53" fillId="0" borderId="30" xfId="60" applyNumberFormat="1" applyFont="1" applyBorder="1">
      <alignment/>
      <protection/>
    </xf>
    <xf numFmtId="0" fontId="0" fillId="0" borderId="0" xfId="60">
      <alignment/>
      <protection/>
    </xf>
    <xf numFmtId="0" fontId="52" fillId="0" borderId="0" xfId="60" applyFont="1">
      <alignment/>
      <protection/>
    </xf>
    <xf numFmtId="0" fontId="50" fillId="0" borderId="0" xfId="60" applyFont="1">
      <alignment/>
      <protection/>
    </xf>
    <xf numFmtId="41" fontId="51" fillId="0" borderId="0" xfId="60" applyNumberFormat="1" applyFont="1">
      <alignment/>
      <protection/>
    </xf>
    <xf numFmtId="41" fontId="50" fillId="0" borderId="0" xfId="60" applyNumberFormat="1" applyFont="1">
      <alignment/>
      <protection/>
    </xf>
    <xf numFmtId="41" fontId="50" fillId="0" borderId="0" xfId="60" applyNumberFormat="1" applyFont="1" applyAlignment="1">
      <alignment/>
      <protection/>
    </xf>
    <xf numFmtId="41" fontId="51" fillId="0" borderId="0" xfId="59" applyNumberFormat="1" applyFont="1">
      <alignment/>
      <protection/>
    </xf>
    <xf numFmtId="41" fontId="54" fillId="0" borderId="0" xfId="59" applyNumberFormat="1" applyFont="1">
      <alignment/>
      <protection/>
    </xf>
    <xf numFmtId="41" fontId="52" fillId="0" borderId="0" xfId="60" applyNumberFormat="1" applyFont="1">
      <alignment/>
      <protection/>
    </xf>
    <xf numFmtId="0" fontId="52" fillId="0" borderId="30" xfId="60" applyFont="1" applyBorder="1">
      <alignment/>
      <protection/>
    </xf>
    <xf numFmtId="0" fontId="50" fillId="0" borderId="30" xfId="60" applyFont="1" applyBorder="1">
      <alignment/>
      <protection/>
    </xf>
    <xf numFmtId="41" fontId="50" fillId="0" borderId="30" xfId="60" applyNumberFormat="1" applyFont="1" applyBorder="1">
      <alignment/>
      <protection/>
    </xf>
    <xf numFmtId="41" fontId="51" fillId="0" borderId="30" xfId="60" applyNumberFormat="1" applyFont="1" applyBorder="1">
      <alignment/>
      <protection/>
    </xf>
    <xf numFmtId="41" fontId="50" fillId="0" borderId="30" xfId="60" applyNumberFormat="1" applyFont="1" applyBorder="1" applyAlignment="1">
      <alignment/>
      <protection/>
    </xf>
    <xf numFmtId="41" fontId="50" fillId="0" borderId="30" xfId="59" applyNumberFormat="1" applyFont="1" applyBorder="1">
      <alignment/>
      <protection/>
    </xf>
    <xf numFmtId="41" fontId="51" fillId="0" borderId="30" xfId="59" applyNumberFormat="1" applyFont="1" applyBorder="1">
      <alignment/>
      <protection/>
    </xf>
    <xf numFmtId="41" fontId="54" fillId="0" borderId="30" xfId="59" applyNumberFormat="1" applyFont="1" applyBorder="1">
      <alignment/>
      <protection/>
    </xf>
    <xf numFmtId="0" fontId="0" fillId="0" borderId="30" xfId="60" applyBorder="1">
      <alignment/>
      <protection/>
    </xf>
    <xf numFmtId="0" fontId="52" fillId="0" borderId="30" xfId="60" applyFont="1" applyFill="1" applyBorder="1">
      <alignment/>
      <protection/>
    </xf>
    <xf numFmtId="0" fontId="50" fillId="0" borderId="30" xfId="60" applyFont="1" applyFill="1" applyBorder="1">
      <alignment/>
      <protection/>
    </xf>
    <xf numFmtId="41" fontId="50" fillId="0" borderId="30" xfId="60" applyNumberFormat="1" applyFont="1" applyFill="1" applyBorder="1">
      <alignment/>
      <protection/>
    </xf>
    <xf numFmtId="41" fontId="51" fillId="0" borderId="30" xfId="60" applyNumberFormat="1" applyFont="1" applyFill="1" applyBorder="1">
      <alignment/>
      <protection/>
    </xf>
    <xf numFmtId="41" fontId="50" fillId="0" borderId="30" xfId="60" applyNumberFormat="1" applyFont="1" applyFill="1" applyBorder="1" applyAlignment="1">
      <alignment/>
      <protection/>
    </xf>
    <xf numFmtId="41" fontId="50" fillId="0" borderId="30" xfId="59" applyNumberFormat="1" applyFont="1" applyFill="1" applyBorder="1">
      <alignment/>
      <protection/>
    </xf>
    <xf numFmtId="41" fontId="54" fillId="0" borderId="30" xfId="59" applyNumberFormat="1" applyFont="1" applyFill="1" applyBorder="1">
      <alignment/>
      <protection/>
    </xf>
    <xf numFmtId="41" fontId="52" fillId="0" borderId="30" xfId="60" applyNumberFormat="1" applyFont="1" applyFill="1" applyBorder="1">
      <alignment/>
      <protection/>
    </xf>
    <xf numFmtId="41" fontId="30" fillId="0" borderId="30" xfId="0" applyNumberFormat="1" applyFont="1" applyFill="1" applyBorder="1" applyAlignment="1">
      <alignment/>
    </xf>
    <xf numFmtId="41" fontId="28" fillId="0" borderId="30" xfId="0" applyNumberFormat="1" applyFont="1" applyFill="1" applyBorder="1" applyAlignment="1">
      <alignment/>
    </xf>
    <xf numFmtId="41" fontId="36" fillId="0" borderId="30" xfId="0" applyNumberFormat="1" applyFont="1" applyFill="1" applyBorder="1" applyAlignment="1">
      <alignment/>
    </xf>
    <xf numFmtId="41" fontId="28" fillId="0" borderId="30" xfId="0" applyNumberFormat="1" applyFont="1" applyFill="1" applyBorder="1" applyAlignment="1">
      <alignment/>
    </xf>
    <xf numFmtId="41" fontId="30" fillId="0" borderId="30" xfId="0" applyNumberFormat="1" applyFont="1" applyFill="1" applyBorder="1" applyAlignment="1">
      <alignment/>
    </xf>
    <xf numFmtId="41" fontId="30" fillId="0" borderId="30" xfId="0" applyNumberFormat="1" applyFont="1" applyFill="1" applyBorder="1" applyAlignment="1">
      <alignment horizontal="center"/>
    </xf>
    <xf numFmtId="0" fontId="28" fillId="0" borderId="31" xfId="0" applyNumberFormat="1" applyFont="1" applyFill="1" applyBorder="1" applyAlignment="1" applyProtection="1">
      <alignment horizontal="left"/>
      <protection/>
    </xf>
    <xf numFmtId="41" fontId="36" fillId="0" borderId="34" xfId="0" applyNumberFormat="1" applyFont="1" applyFill="1" applyBorder="1" applyAlignment="1" applyProtection="1">
      <alignment horizontal="right"/>
      <protection/>
    </xf>
    <xf numFmtId="41" fontId="46" fillId="0" borderId="29" xfId="0" applyNumberFormat="1" applyFont="1" applyFill="1" applyBorder="1" applyAlignment="1" applyProtection="1">
      <alignment horizontal="left"/>
      <protection/>
    </xf>
    <xf numFmtId="41" fontId="36" fillId="0" borderId="30" xfId="0" applyNumberFormat="1" applyFont="1" applyFill="1" applyBorder="1" applyAlignment="1" applyProtection="1">
      <alignment/>
      <protection/>
    </xf>
    <xf numFmtId="41" fontId="36" fillId="0" borderId="32" xfId="0" applyNumberFormat="1" applyFont="1" applyFill="1" applyBorder="1" applyAlignment="1">
      <alignment/>
    </xf>
    <xf numFmtId="41" fontId="36" fillId="0" borderId="31" xfId="0" applyNumberFormat="1" applyFont="1" applyFill="1" applyBorder="1" applyAlignment="1">
      <alignment/>
    </xf>
    <xf numFmtId="41" fontId="36" fillId="0" borderId="30" xfId="0" applyNumberFormat="1" applyFont="1" applyFill="1" applyBorder="1" applyAlignment="1" applyProtection="1">
      <alignment horizontal="right"/>
      <protection/>
    </xf>
    <xf numFmtId="41" fontId="36" fillId="0" borderId="34" xfId="0" applyNumberFormat="1" applyFont="1" applyFill="1" applyBorder="1" applyAlignment="1" applyProtection="1">
      <alignment/>
      <protection/>
    </xf>
    <xf numFmtId="41" fontId="36" fillId="0" borderId="29" xfId="0" applyNumberFormat="1" applyFont="1" applyFill="1" applyBorder="1" applyAlignment="1" applyProtection="1">
      <alignment horizontal="left"/>
      <protection/>
    </xf>
    <xf numFmtId="0" fontId="28" fillId="0" borderId="31" xfId="0" applyNumberFormat="1" applyFont="1" applyFill="1" applyBorder="1" applyAlignment="1">
      <alignment horizontal="left"/>
    </xf>
    <xf numFmtId="41" fontId="30" fillId="0" borderId="29" xfId="0" applyNumberFormat="1" applyFont="1" applyFill="1" applyBorder="1" applyAlignment="1">
      <alignment/>
    </xf>
    <xf numFmtId="41" fontId="30" fillId="0" borderId="32" xfId="0" applyNumberFormat="1" applyFont="1" applyFill="1" applyBorder="1" applyAlignment="1">
      <alignment/>
    </xf>
    <xf numFmtId="41" fontId="30" fillId="0" borderId="31" xfId="0" applyNumberFormat="1" applyFont="1" applyFill="1" applyBorder="1" applyAlignment="1">
      <alignment/>
    </xf>
    <xf numFmtId="0" fontId="44" fillId="0" borderId="29" xfId="0" applyFont="1" applyFill="1" applyBorder="1" applyAlignment="1">
      <alignment/>
    </xf>
    <xf numFmtId="37" fontId="30" fillId="0" borderId="54" xfId="63" applyFont="1" applyFill="1" applyBorder="1" applyAlignment="1">
      <alignment/>
      <protection/>
    </xf>
    <xf numFmtId="37" fontId="31" fillId="0" borderId="25" xfId="63" applyFont="1" applyFill="1" applyBorder="1" applyAlignment="1">
      <alignment/>
      <protection/>
    </xf>
    <xf numFmtId="37" fontId="32" fillId="0" borderId="55" xfId="63" applyFont="1" applyFill="1" applyBorder="1" applyAlignment="1">
      <alignment/>
      <protection/>
    </xf>
    <xf numFmtId="37" fontId="31" fillId="0" borderId="55" xfId="63" applyFont="1" applyFill="1" applyBorder="1" applyAlignment="1">
      <alignment/>
      <protection/>
    </xf>
    <xf numFmtId="37" fontId="32" fillId="0" borderId="56" xfId="63" applyFont="1" applyFill="1" applyBorder="1" applyAlignment="1">
      <alignment/>
      <protection/>
    </xf>
    <xf numFmtId="37" fontId="28" fillId="0" borderId="55" xfId="63" applyFont="1" applyFill="1" applyBorder="1">
      <alignment/>
      <protection/>
    </xf>
    <xf numFmtId="37" fontId="30" fillId="0" borderId="54" xfId="63" applyFont="1" applyFill="1" applyBorder="1">
      <alignment/>
      <protection/>
    </xf>
    <xf numFmtId="37" fontId="31" fillId="0" borderId="56" xfId="63" applyFont="1" applyFill="1" applyBorder="1">
      <alignment/>
      <protection/>
    </xf>
    <xf numFmtId="41" fontId="38" fillId="0" borderId="23" xfId="63" applyNumberFormat="1" applyFont="1" applyFill="1" applyBorder="1">
      <alignment/>
      <protection/>
    </xf>
    <xf numFmtId="41" fontId="38" fillId="0" borderId="20" xfId="63" applyNumberFormat="1" applyFont="1" applyFill="1" applyBorder="1">
      <alignment/>
      <protection/>
    </xf>
    <xf numFmtId="37" fontId="28" fillId="0" borderId="46" xfId="63" applyFont="1" applyFill="1" applyBorder="1" applyAlignment="1">
      <alignment horizontal="center"/>
      <protection/>
    </xf>
    <xf numFmtId="41" fontId="30" fillId="0" borderId="46" xfId="0" applyNumberFormat="1" applyFont="1" applyFill="1" applyBorder="1" applyAlignment="1">
      <alignment/>
    </xf>
    <xf numFmtId="41" fontId="36" fillId="0" borderId="46" xfId="0" applyNumberFormat="1" applyFont="1" applyFill="1" applyBorder="1" applyAlignment="1">
      <alignment/>
    </xf>
    <xf numFmtId="41" fontId="28" fillId="0" borderId="46" xfId="0" applyNumberFormat="1" applyFont="1" applyFill="1" applyBorder="1" applyAlignment="1">
      <alignment/>
    </xf>
    <xf numFmtId="41" fontId="30" fillId="0" borderId="46" xfId="0" applyNumberFormat="1" applyFont="1" applyFill="1" applyBorder="1" applyAlignment="1">
      <alignment horizontal="center"/>
    </xf>
    <xf numFmtId="41" fontId="36" fillId="0" borderId="46" xfId="0" applyNumberFormat="1" applyFont="1" applyFill="1" applyBorder="1" applyAlignment="1">
      <alignment horizontal="center"/>
    </xf>
    <xf numFmtId="41" fontId="36" fillId="0" borderId="46" xfId="0" applyNumberFormat="1" applyFont="1" applyFill="1" applyBorder="1" applyAlignment="1" applyProtection="1">
      <alignment/>
      <protection/>
    </xf>
    <xf numFmtId="41" fontId="43" fillId="0" borderId="46" xfId="63" applyNumberFormat="1" applyFont="1" applyFill="1" applyBorder="1" applyAlignment="1">
      <alignment/>
      <protection/>
    </xf>
    <xf numFmtId="41" fontId="30" fillId="0" borderId="57" xfId="63" applyNumberFormat="1" applyFont="1" applyFill="1" applyBorder="1" applyAlignment="1">
      <alignment/>
      <protection/>
    </xf>
    <xf numFmtId="41" fontId="28" fillId="0" borderId="58" xfId="63" applyNumberFormat="1" applyFont="1" applyFill="1" applyBorder="1" applyAlignment="1" applyProtection="1">
      <alignment/>
      <protection/>
    </xf>
    <xf numFmtId="41" fontId="47" fillId="0" borderId="46" xfId="63" applyNumberFormat="1" applyFont="1" applyFill="1" applyBorder="1" applyAlignment="1">
      <alignment/>
      <protection/>
    </xf>
    <xf numFmtId="41" fontId="48" fillId="0" borderId="46" xfId="63" applyNumberFormat="1" applyFont="1" applyFill="1" applyBorder="1" applyAlignment="1">
      <alignment/>
      <protection/>
    </xf>
    <xf numFmtId="41" fontId="41" fillId="0" borderId="58" xfId="63" applyNumberFormat="1" applyFont="1" applyFill="1" applyBorder="1" applyAlignment="1">
      <alignment/>
      <protection/>
    </xf>
    <xf numFmtId="41" fontId="28" fillId="0" borderId="58" xfId="63" applyNumberFormat="1" applyFont="1" applyFill="1" applyBorder="1" applyAlignment="1">
      <alignment/>
      <protection/>
    </xf>
    <xf numFmtId="41" fontId="28" fillId="0" borderId="31" xfId="0" applyNumberFormat="1" applyFont="1" applyFill="1" applyBorder="1" applyAlignment="1">
      <alignment/>
    </xf>
    <xf numFmtId="41" fontId="30" fillId="0" borderId="59" xfId="63" applyNumberFormat="1" applyFont="1" applyFill="1" applyBorder="1" applyAlignment="1">
      <alignment/>
      <protection/>
    </xf>
    <xf numFmtId="41" fontId="28" fillId="0" borderId="47" xfId="63" applyNumberFormat="1" applyFont="1" applyFill="1" applyBorder="1" applyAlignment="1" applyProtection="1">
      <alignment/>
      <protection/>
    </xf>
    <xf numFmtId="41" fontId="41" fillId="0" borderId="35" xfId="63" applyNumberFormat="1" applyFont="1" applyFill="1" applyBorder="1" applyAlignment="1">
      <alignment/>
      <protection/>
    </xf>
    <xf numFmtId="41" fontId="48" fillId="0" borderId="35" xfId="63" applyNumberFormat="1" applyFont="1" applyFill="1" applyBorder="1" applyAlignment="1">
      <alignment/>
      <protection/>
    </xf>
    <xf numFmtId="41" fontId="41" fillId="0" borderId="52" xfId="63" applyNumberFormat="1" applyFont="1" applyFill="1" applyBorder="1" applyAlignment="1">
      <alignment/>
      <protection/>
    </xf>
    <xf numFmtId="37" fontId="28" fillId="0" borderId="60" xfId="63" applyFont="1" applyFill="1" applyBorder="1" applyAlignment="1">
      <alignment horizontal="center"/>
      <protection/>
    </xf>
    <xf numFmtId="41" fontId="30" fillId="0" borderId="34" xfId="0" applyNumberFormat="1" applyFont="1" applyFill="1" applyBorder="1" applyAlignment="1">
      <alignment horizontal="right"/>
    </xf>
    <xf numFmtId="41" fontId="28" fillId="0" borderId="43" xfId="63" applyNumberFormat="1" applyFont="1" applyFill="1" applyBorder="1" applyAlignment="1">
      <alignment/>
      <protection/>
    </xf>
    <xf numFmtId="0" fontId="41" fillId="0" borderId="31" xfId="63" applyNumberFormat="1" applyFont="1" applyFill="1" applyBorder="1" applyAlignment="1">
      <alignment/>
      <protection/>
    </xf>
    <xf numFmtId="0" fontId="30" fillId="0" borderId="29" xfId="0" applyFont="1" applyFill="1" applyBorder="1" applyAlignment="1">
      <alignment horizontal="left"/>
    </xf>
    <xf numFmtId="41" fontId="28" fillId="0" borderId="32" xfId="0" applyNumberFormat="1" applyFont="1" applyFill="1" applyBorder="1" applyAlignment="1">
      <alignment/>
    </xf>
    <xf numFmtId="0" fontId="36" fillId="0" borderId="29" xfId="0" applyFont="1" applyFill="1" applyBorder="1" applyAlignment="1">
      <alignment horizontal="center" wrapText="1"/>
    </xf>
    <xf numFmtId="41" fontId="28" fillId="0" borderId="29" xfId="0" applyNumberFormat="1" applyFont="1" applyFill="1" applyBorder="1" applyAlignment="1">
      <alignment/>
    </xf>
    <xf numFmtId="41" fontId="28" fillId="0" borderId="32" xfId="0" applyNumberFormat="1" applyFont="1" applyFill="1" applyBorder="1" applyAlignment="1">
      <alignment/>
    </xf>
    <xf numFmtId="41" fontId="30" fillId="0" borderId="29" xfId="0" applyNumberFormat="1" applyFont="1" applyFill="1" applyBorder="1" applyAlignment="1">
      <alignment horizontal="center"/>
    </xf>
    <xf numFmtId="41" fontId="41" fillId="0" borderId="25" xfId="63" applyNumberFormat="1" applyFont="1" applyFill="1" applyBorder="1" applyAlignment="1">
      <alignment horizontal="left"/>
      <protection/>
    </xf>
    <xf numFmtId="37" fontId="41" fillId="0" borderId="25" xfId="63" applyFont="1" applyFill="1" applyBorder="1">
      <alignment/>
      <protection/>
    </xf>
    <xf numFmtId="41" fontId="28" fillId="0" borderId="61" xfId="63" applyNumberFormat="1" applyFont="1" applyFill="1" applyBorder="1" applyAlignment="1">
      <alignment horizontal="left"/>
      <protection/>
    </xf>
    <xf numFmtId="41" fontId="41" fillId="0" borderId="62" xfId="63" applyNumberFormat="1" applyFont="1" applyFill="1" applyBorder="1" applyAlignment="1">
      <alignment/>
      <protection/>
    </xf>
    <xf numFmtId="0" fontId="84" fillId="0" borderId="30" xfId="0" applyFont="1" applyFill="1" applyBorder="1" applyAlignment="1">
      <alignment/>
    </xf>
    <xf numFmtId="41" fontId="85" fillId="0" borderId="30" xfId="0" applyNumberFormat="1" applyFont="1" applyFill="1" applyBorder="1" applyAlignment="1">
      <alignment/>
    </xf>
    <xf numFmtId="41" fontId="85" fillId="0" borderId="46" xfId="0" applyNumberFormat="1" applyFont="1" applyFill="1" applyBorder="1" applyAlignment="1">
      <alignment/>
    </xf>
    <xf numFmtId="41" fontId="85" fillId="0" borderId="31" xfId="0" applyNumberFormat="1" applyFont="1" applyFill="1" applyBorder="1" applyAlignment="1">
      <alignment/>
    </xf>
    <xf numFmtId="0" fontId="86" fillId="0" borderId="0" xfId="0" applyFont="1" applyFill="1" applyBorder="1" applyAlignment="1">
      <alignment/>
    </xf>
    <xf numFmtId="41" fontId="85" fillId="0" borderId="30" xfId="63" applyNumberFormat="1" applyFont="1" applyFill="1" applyBorder="1" applyAlignment="1">
      <alignment/>
      <protection/>
    </xf>
    <xf numFmtId="41" fontId="85" fillId="0" borderId="46" xfId="63" applyNumberFormat="1" applyFont="1" applyFill="1" applyBorder="1" applyAlignment="1">
      <alignment/>
      <protection/>
    </xf>
    <xf numFmtId="41" fontId="85" fillId="0" borderId="31" xfId="63" applyNumberFormat="1" applyFont="1" applyFill="1" applyBorder="1" applyAlignment="1">
      <alignment/>
      <protection/>
    </xf>
    <xf numFmtId="41" fontId="87" fillId="0" borderId="46" xfId="0" applyNumberFormat="1" applyFont="1" applyFill="1" applyBorder="1" applyAlignment="1">
      <alignment/>
    </xf>
    <xf numFmtId="41" fontId="87" fillId="0" borderId="30" xfId="0" applyNumberFormat="1" applyFont="1" applyFill="1" applyBorder="1" applyAlignment="1">
      <alignment/>
    </xf>
    <xf numFmtId="41" fontId="87" fillId="0" borderId="30" xfId="0" applyNumberFormat="1" applyFont="1" applyFill="1" applyBorder="1" applyAlignment="1">
      <alignment horizontal="center"/>
    </xf>
    <xf numFmtId="41" fontId="87" fillId="0" borderId="46" xfId="0" applyNumberFormat="1" applyFont="1" applyFill="1" applyBorder="1" applyAlignment="1">
      <alignment horizontal="center"/>
    </xf>
    <xf numFmtId="41" fontId="87" fillId="0" borderId="31" xfId="0" applyNumberFormat="1" applyFont="1" applyFill="1" applyBorder="1" applyAlignment="1">
      <alignment/>
    </xf>
    <xf numFmtId="41" fontId="87" fillId="0" borderId="32" xfId="0" applyNumberFormat="1" applyFont="1" applyFill="1" applyBorder="1" applyAlignment="1">
      <alignment/>
    </xf>
    <xf numFmtId="41" fontId="28" fillId="0" borderId="46" xfId="0" applyNumberFormat="1" applyFont="1" applyFill="1" applyBorder="1" applyAlignment="1">
      <alignment/>
    </xf>
    <xf numFmtId="41" fontId="28" fillId="0" borderId="46" xfId="63" applyNumberFormat="1" applyFont="1" applyFill="1" applyBorder="1">
      <alignment/>
      <protection/>
    </xf>
    <xf numFmtId="37" fontId="28" fillId="0" borderId="63" xfId="63" applyFont="1" applyFill="1" applyBorder="1" applyAlignment="1">
      <alignment horizontal="center"/>
      <protection/>
    </xf>
    <xf numFmtId="41" fontId="28" fillId="0" borderId="34" xfId="63" applyNumberFormat="1" applyFont="1" applyFill="1" applyBorder="1" applyAlignment="1">
      <alignment/>
      <protection/>
    </xf>
    <xf numFmtId="41" fontId="30" fillId="0" borderId="38" xfId="63" applyNumberFormat="1" applyFont="1" applyFill="1" applyBorder="1" applyAlignment="1">
      <alignment/>
      <protection/>
    </xf>
    <xf numFmtId="37" fontId="28" fillId="0" borderId="26" xfId="63" applyFont="1" applyFill="1" applyBorder="1" applyAlignment="1">
      <alignment horizontal="center"/>
      <protection/>
    </xf>
    <xf numFmtId="37" fontId="28" fillId="0" borderId="29" xfId="63" applyFont="1" applyFill="1" applyBorder="1" applyAlignment="1">
      <alignment horizontal="center"/>
      <protection/>
    </xf>
    <xf numFmtId="41" fontId="28" fillId="0" borderId="29" xfId="63" applyNumberFormat="1" applyFont="1" applyFill="1" applyBorder="1" applyAlignment="1">
      <alignment/>
      <protection/>
    </xf>
    <xf numFmtId="41" fontId="36" fillId="0" borderId="29" xfId="63" applyNumberFormat="1" applyFont="1" applyFill="1" applyBorder="1" applyAlignment="1">
      <alignment/>
      <protection/>
    </xf>
    <xf numFmtId="41" fontId="36" fillId="0" borderId="29" xfId="0" applyNumberFormat="1" applyFont="1" applyFill="1" applyBorder="1" applyAlignment="1">
      <alignment/>
    </xf>
    <xf numFmtId="41" fontId="87" fillId="0" borderId="29" xfId="0" applyNumberFormat="1" applyFont="1" applyFill="1" applyBorder="1" applyAlignment="1">
      <alignment/>
    </xf>
    <xf numFmtId="41" fontId="28" fillId="0" borderId="29" xfId="63" applyNumberFormat="1" applyFont="1" applyFill="1" applyBorder="1">
      <alignment/>
      <protection/>
    </xf>
    <xf numFmtId="41" fontId="43" fillId="0" borderId="29" xfId="63" applyNumberFormat="1" applyFont="1" applyFill="1" applyBorder="1" applyAlignment="1">
      <alignment/>
      <protection/>
    </xf>
    <xf numFmtId="41" fontId="28" fillId="0" borderId="44" xfId="63" applyNumberFormat="1" applyFont="1" applyFill="1" applyBorder="1" applyAlignment="1">
      <alignment/>
      <protection/>
    </xf>
    <xf numFmtId="41" fontId="28" fillId="0" borderId="39" xfId="63" applyNumberFormat="1" applyFont="1" applyFill="1" applyBorder="1" applyAlignment="1" applyProtection="1">
      <alignment/>
      <protection/>
    </xf>
    <xf numFmtId="41" fontId="28" fillId="0" borderId="40" xfId="63" applyNumberFormat="1" applyFont="1" applyFill="1" applyBorder="1" applyAlignment="1" applyProtection="1">
      <alignment/>
      <protection/>
    </xf>
    <xf numFmtId="41" fontId="28" fillId="0" borderId="64" xfId="63" applyNumberFormat="1" applyFont="1" applyFill="1" applyBorder="1" applyAlignment="1" applyProtection="1">
      <alignment/>
      <protection/>
    </xf>
    <xf numFmtId="41" fontId="41" fillId="0" borderId="27" xfId="63" applyNumberFormat="1" applyFont="1" applyFill="1" applyBorder="1" applyAlignment="1">
      <alignment/>
      <protection/>
    </xf>
    <xf numFmtId="41" fontId="41" fillId="0" borderId="28" xfId="63" applyNumberFormat="1" applyFont="1" applyFill="1" applyBorder="1" applyAlignment="1">
      <alignment/>
      <protection/>
    </xf>
    <xf numFmtId="41" fontId="41" fillId="0" borderId="65" xfId="63" applyNumberFormat="1" applyFont="1" applyFill="1" applyBorder="1" applyAlignment="1">
      <alignment/>
      <protection/>
    </xf>
    <xf numFmtId="41" fontId="41" fillId="0" borderId="66" xfId="63" applyNumberFormat="1" applyFont="1" applyFill="1" applyBorder="1" applyAlignment="1">
      <alignment/>
      <protection/>
    </xf>
    <xf numFmtId="0" fontId="40" fillId="0" borderId="31" xfId="0" applyNumberFormat="1" applyFont="1" applyFill="1" applyBorder="1" applyAlignment="1">
      <alignment horizontal="left"/>
    </xf>
    <xf numFmtId="0" fontId="28" fillId="0" borderId="31" xfId="0" applyFont="1" applyFill="1" applyBorder="1" applyAlignment="1">
      <alignment/>
    </xf>
    <xf numFmtId="0" fontId="28" fillId="0" borderId="33" xfId="63" applyNumberFormat="1" applyFont="1" applyFill="1" applyBorder="1" applyAlignment="1" applyProtection="1">
      <alignment horizontal="center"/>
      <protection/>
    </xf>
    <xf numFmtId="0" fontId="40" fillId="0" borderId="33" xfId="0" applyNumberFormat="1" applyFont="1" applyFill="1" applyBorder="1" applyAlignment="1">
      <alignment horizontal="center" vertical="center" wrapText="1"/>
    </xf>
    <xf numFmtId="41" fontId="28" fillId="0" borderId="33" xfId="0" applyNumberFormat="1" applyFont="1" applyFill="1" applyBorder="1" applyAlignment="1">
      <alignment horizontal="center" vertical="center"/>
    </xf>
    <xf numFmtId="0" fontId="28" fillId="0" borderId="33" xfId="63" applyNumberFormat="1" applyFont="1" applyFill="1" applyBorder="1" applyAlignment="1">
      <alignment horizontal="center"/>
      <protection/>
    </xf>
    <xf numFmtId="41" fontId="45" fillId="0" borderId="33" xfId="63" applyNumberFormat="1" applyFont="1" applyFill="1" applyBorder="1" applyAlignment="1">
      <alignment horizontal="center"/>
      <protection/>
    </xf>
    <xf numFmtId="0" fontId="28" fillId="0" borderId="36" xfId="63" applyNumberFormat="1" applyFont="1" applyFill="1" applyBorder="1" applyAlignment="1" applyProtection="1">
      <alignment horizontal="center"/>
      <protection/>
    </xf>
    <xf numFmtId="41" fontId="28" fillId="0" borderId="41" xfId="63" applyNumberFormat="1" applyFont="1" applyFill="1" applyBorder="1" applyAlignment="1">
      <alignment horizontal="center"/>
      <protection/>
    </xf>
    <xf numFmtId="0" fontId="28" fillId="0" borderId="67" xfId="63" applyNumberFormat="1" applyFont="1" applyFill="1" applyBorder="1" applyAlignment="1">
      <alignment horizontal="center"/>
      <protection/>
    </xf>
    <xf numFmtId="41" fontId="28" fillId="0" borderId="34" xfId="63" applyNumberFormat="1" applyFont="1" applyFill="1" applyBorder="1" applyAlignment="1" applyProtection="1">
      <alignment horizontal="left"/>
      <protection/>
    </xf>
    <xf numFmtId="41" fontId="28" fillId="0" borderId="43" xfId="63" applyNumberFormat="1" applyFont="1" applyFill="1" applyBorder="1" applyAlignment="1" applyProtection="1">
      <alignment horizontal="left"/>
      <protection/>
    </xf>
    <xf numFmtId="0" fontId="40" fillId="0" borderId="33" xfId="0" applyNumberFormat="1" applyFont="1" applyFill="1" applyBorder="1" applyAlignment="1">
      <alignment horizontal="center" wrapText="1"/>
    </xf>
    <xf numFmtId="0" fontId="28" fillId="0" borderId="33" xfId="0" applyNumberFormat="1" applyFont="1" applyFill="1" applyBorder="1" applyAlignment="1">
      <alignment horizontal="center"/>
    </xf>
    <xf numFmtId="166" fontId="28" fillId="0" borderId="33" xfId="0" applyNumberFormat="1" applyFont="1" applyFill="1" applyBorder="1" applyAlignment="1">
      <alignment horizontal="center"/>
    </xf>
    <xf numFmtId="41" fontId="28" fillId="0" borderId="33" xfId="0" applyNumberFormat="1" applyFont="1" applyFill="1" applyBorder="1" applyAlignment="1">
      <alignment horizontal="center"/>
    </xf>
    <xf numFmtId="0" fontId="45" fillId="0" borderId="33" xfId="63" applyNumberFormat="1" applyFont="1" applyFill="1" applyBorder="1" applyAlignment="1" applyProtection="1">
      <alignment horizontal="center"/>
      <protection/>
    </xf>
    <xf numFmtId="0" fontId="28" fillId="0" borderId="41" xfId="63" applyNumberFormat="1" applyFont="1" applyFill="1" applyBorder="1" applyAlignment="1" applyProtection="1">
      <alignment horizontal="center"/>
      <protection/>
    </xf>
    <xf numFmtId="41" fontId="28" fillId="0" borderId="68" xfId="63" applyNumberFormat="1" applyFont="1" applyFill="1" applyBorder="1" applyAlignment="1" applyProtection="1">
      <alignment horizontal="left"/>
      <protection/>
    </xf>
    <xf numFmtId="41" fontId="28" fillId="0" borderId="68" xfId="0" applyNumberFormat="1" applyFont="1" applyFill="1" applyBorder="1" applyAlignment="1" applyProtection="1">
      <alignment horizontal="left"/>
      <protection/>
    </xf>
    <xf numFmtId="41" fontId="28" fillId="0" borderId="68" xfId="0" applyNumberFormat="1" applyFont="1" applyFill="1" applyBorder="1" applyAlignment="1">
      <alignment/>
    </xf>
    <xf numFmtId="41" fontId="28" fillId="0" borderId="69" xfId="63" applyNumberFormat="1" applyFont="1" applyFill="1" applyBorder="1" applyAlignment="1" applyProtection="1">
      <alignment horizontal="left"/>
      <protection/>
    </xf>
    <xf numFmtId="41" fontId="28" fillId="0" borderId="61" xfId="63" applyNumberFormat="1" applyFont="1" applyFill="1" applyBorder="1" applyAlignment="1" applyProtection="1">
      <alignment horizontal="left"/>
      <protection/>
    </xf>
    <xf numFmtId="37" fontId="28" fillId="0" borderId="70" xfId="63" applyFont="1" applyFill="1" applyBorder="1" applyAlignment="1" applyProtection="1">
      <alignment horizontal="left"/>
      <protection/>
    </xf>
    <xf numFmtId="37" fontId="28" fillId="0" borderId="51" xfId="63" applyFont="1" applyFill="1" applyBorder="1" applyAlignment="1">
      <alignment vertical="center"/>
      <protection/>
    </xf>
    <xf numFmtId="37" fontId="28" fillId="0" borderId="22" xfId="63" applyFont="1" applyFill="1" applyBorder="1" applyAlignment="1">
      <alignment vertical="center"/>
      <protection/>
    </xf>
    <xf numFmtId="41" fontId="28" fillId="0" borderId="63" xfId="63" applyNumberFormat="1" applyFont="1" applyFill="1" applyBorder="1" applyAlignment="1">
      <alignment/>
      <protection/>
    </xf>
    <xf numFmtId="41" fontId="28" fillId="0" borderId="30" xfId="63" applyNumberFormat="1" applyFont="1" applyFill="1" applyBorder="1" applyAlignment="1" applyProtection="1">
      <alignment/>
      <protection locked="0"/>
    </xf>
    <xf numFmtId="41" fontId="28" fillId="0" borderId="46" xfId="63" applyNumberFormat="1" applyFont="1" applyFill="1" applyBorder="1" applyAlignment="1" applyProtection="1">
      <alignment/>
      <protection locked="0"/>
    </xf>
    <xf numFmtId="41" fontId="55" fillId="0" borderId="30" xfId="63" applyNumberFormat="1" applyFont="1" applyFill="1" applyBorder="1" applyAlignment="1" applyProtection="1">
      <alignment/>
      <protection locked="0"/>
    </xf>
    <xf numFmtId="41" fontId="55" fillId="0" borderId="46" xfId="63" applyNumberFormat="1" applyFont="1" applyFill="1" applyBorder="1" applyAlignment="1" applyProtection="1">
      <alignment/>
      <protection locked="0"/>
    </xf>
    <xf numFmtId="41" fontId="55" fillId="0" borderId="46" xfId="63" applyNumberFormat="1" applyFont="1" applyFill="1" applyBorder="1" applyAlignment="1">
      <alignment/>
      <protection/>
    </xf>
    <xf numFmtId="41" fontId="55" fillId="0" borderId="30" xfId="63" applyNumberFormat="1" applyFont="1" applyFill="1" applyBorder="1" applyAlignment="1">
      <alignment/>
      <protection/>
    </xf>
    <xf numFmtId="41" fontId="28" fillId="0" borderId="71" xfId="63" applyNumberFormat="1" applyFont="1" applyFill="1" applyBorder="1" applyAlignment="1">
      <alignment/>
      <protection/>
    </xf>
    <xf numFmtId="41" fontId="28" fillId="0" borderId="26" xfId="63" applyNumberFormat="1" applyFont="1" applyFill="1" applyBorder="1" applyAlignment="1">
      <alignment/>
      <protection/>
    </xf>
    <xf numFmtId="41" fontId="55" fillId="0" borderId="34" xfId="63" applyNumberFormat="1" applyFont="1" applyFill="1" applyBorder="1" applyAlignment="1">
      <alignment/>
      <protection/>
    </xf>
    <xf numFmtId="3" fontId="28" fillId="0" borderId="30" xfId="0" applyNumberFormat="1" applyFont="1" applyFill="1" applyBorder="1" applyAlignment="1" applyProtection="1">
      <alignment horizontal="left"/>
      <protection locked="0"/>
    </xf>
    <xf numFmtId="3" fontId="28" fillId="0" borderId="53" xfId="63" applyNumberFormat="1" applyFont="1" applyFill="1" applyBorder="1" applyAlignment="1" applyProtection="1">
      <alignment horizontal="left"/>
      <protection locked="0"/>
    </xf>
    <xf numFmtId="3" fontId="28" fillId="0" borderId="71" xfId="63" applyNumberFormat="1" applyFont="1" applyFill="1" applyBorder="1" applyAlignment="1" applyProtection="1">
      <alignment horizontal="right"/>
      <protection locked="0"/>
    </xf>
    <xf numFmtId="3" fontId="28" fillId="0" borderId="48" xfId="63" applyNumberFormat="1" applyFont="1" applyFill="1" applyBorder="1" applyAlignment="1" applyProtection="1">
      <alignment horizontal="left"/>
      <protection locked="0"/>
    </xf>
    <xf numFmtId="41" fontId="28" fillId="0" borderId="27" xfId="63" applyNumberFormat="1" applyFont="1" applyFill="1" applyBorder="1" applyAlignment="1" applyProtection="1">
      <alignment/>
      <protection locked="0"/>
    </xf>
    <xf numFmtId="41" fontId="28" fillId="0" borderId="63" xfId="63" applyNumberFormat="1" applyFont="1" applyFill="1" applyBorder="1" applyAlignment="1" applyProtection="1">
      <alignment/>
      <protection locked="0"/>
    </xf>
    <xf numFmtId="3" fontId="28" fillId="0" borderId="35" xfId="63" applyNumberFormat="1" applyFont="1" applyFill="1" applyBorder="1" applyAlignment="1" applyProtection="1">
      <alignment horizontal="left"/>
      <protection locked="0"/>
    </xf>
    <xf numFmtId="3" fontId="28" fillId="0" borderId="34" xfId="63" applyNumberFormat="1" applyFont="1" applyFill="1" applyBorder="1" applyAlignment="1" applyProtection="1">
      <alignment horizontal="right"/>
      <protection locked="0"/>
    </xf>
    <xf numFmtId="3" fontId="28" fillId="0" borderId="68" xfId="63" applyNumberFormat="1" applyFont="1" applyFill="1" applyBorder="1" applyAlignment="1" applyProtection="1">
      <alignment horizontal="left"/>
      <protection locked="0"/>
    </xf>
    <xf numFmtId="3" fontId="28" fillId="0" borderId="34" xfId="63" applyNumberFormat="1" applyFont="1" applyFill="1" applyBorder="1" applyAlignment="1">
      <alignment horizontal="right"/>
      <protection/>
    </xf>
    <xf numFmtId="3" fontId="28" fillId="0" borderId="30" xfId="63" applyNumberFormat="1" applyFont="1" applyFill="1" applyBorder="1" applyAlignment="1" applyProtection="1">
      <alignment horizontal="left"/>
      <protection locked="0"/>
    </xf>
    <xf numFmtId="3" fontId="28" fillId="0" borderId="34" xfId="63" applyNumberFormat="1" applyFont="1" applyFill="1" applyBorder="1" applyAlignment="1" applyProtection="1">
      <alignment horizontal="left"/>
      <protection locked="0"/>
    </xf>
    <xf numFmtId="41" fontId="56" fillId="0" borderId="17" xfId="63" applyNumberFormat="1" applyFont="1" applyFill="1" applyBorder="1" applyAlignment="1">
      <alignment horizontal="center"/>
      <protection/>
    </xf>
    <xf numFmtId="41" fontId="57" fillId="0" borderId="20" xfId="63" applyNumberFormat="1" applyFont="1" applyFill="1" applyBorder="1" applyAlignment="1" applyProtection="1">
      <alignment/>
      <protection/>
    </xf>
    <xf numFmtId="41" fontId="28" fillId="0" borderId="48" xfId="63" applyNumberFormat="1" applyFont="1" applyFill="1" applyBorder="1" applyAlignment="1">
      <alignment horizontal="center"/>
      <protection/>
    </xf>
    <xf numFmtId="41" fontId="28" fillId="0" borderId="68" xfId="63" applyNumberFormat="1" applyFont="1" applyFill="1" applyBorder="1" applyAlignment="1">
      <alignment horizontal="center"/>
      <protection/>
    </xf>
    <xf numFmtId="0" fontId="28" fillId="0" borderId="25" xfId="63" applyNumberFormat="1" applyFont="1" applyFill="1" applyBorder="1" applyAlignment="1">
      <alignment horizontal="center"/>
      <protection/>
    </xf>
    <xf numFmtId="41" fontId="28" fillId="0" borderId="61" xfId="63" applyNumberFormat="1" applyFont="1" applyFill="1" applyBorder="1" applyAlignment="1">
      <alignment horizontal="center"/>
      <protection/>
    </xf>
    <xf numFmtId="41" fontId="28" fillId="0" borderId="37" xfId="63" applyNumberFormat="1" applyFont="1" applyFill="1" applyBorder="1">
      <alignment/>
      <protection/>
    </xf>
    <xf numFmtId="0" fontId="28" fillId="0" borderId="26" xfId="63" applyNumberFormat="1" applyFont="1" applyFill="1" applyBorder="1" applyAlignment="1">
      <alignment horizontal="left"/>
      <protection/>
    </xf>
    <xf numFmtId="0" fontId="28" fillId="0" borderId="28" xfId="63" applyNumberFormat="1" applyFont="1" applyFill="1" applyBorder="1" applyAlignment="1" applyProtection="1">
      <alignment horizontal="left"/>
      <protection/>
    </xf>
    <xf numFmtId="0" fontId="28" fillId="0" borderId="29" xfId="63" applyNumberFormat="1" applyFont="1" applyFill="1" applyBorder="1" applyAlignment="1">
      <alignment horizontal="left"/>
      <protection/>
    </xf>
    <xf numFmtId="37" fontId="40" fillId="0" borderId="29" xfId="63" applyFont="1" applyFill="1" applyBorder="1" applyAlignment="1">
      <alignment horizontal="left" wrapText="1"/>
      <protection/>
    </xf>
    <xf numFmtId="37" fontId="28" fillId="0" borderId="29" xfId="63" applyFont="1" applyFill="1" applyBorder="1">
      <alignment/>
      <protection/>
    </xf>
    <xf numFmtId="0" fontId="28" fillId="0" borderId="44" xfId="63" applyNumberFormat="1" applyFont="1" applyFill="1" applyBorder="1" applyAlignment="1">
      <alignment horizontal="left"/>
      <protection/>
    </xf>
    <xf numFmtId="0" fontId="41" fillId="0" borderId="34" xfId="63" applyNumberFormat="1" applyFont="1" applyFill="1" applyBorder="1" applyAlignment="1" applyProtection="1">
      <alignment horizontal="left"/>
      <protection/>
    </xf>
    <xf numFmtId="0" fontId="41" fillId="0" borderId="43" xfId="63" applyNumberFormat="1" applyFont="1" applyFill="1" applyBorder="1" applyAlignment="1" applyProtection="1">
      <alignment horizontal="left"/>
      <protection/>
    </xf>
    <xf numFmtId="0" fontId="41" fillId="0" borderId="49" xfId="63" applyNumberFormat="1" applyFont="1" applyFill="1" applyBorder="1" applyAlignment="1">
      <alignment/>
      <protection/>
    </xf>
    <xf numFmtId="0" fontId="41" fillId="0" borderId="33" xfId="63" applyNumberFormat="1" applyFont="1" applyFill="1" applyBorder="1" applyAlignment="1">
      <alignment horizontal="left"/>
      <protection/>
    </xf>
    <xf numFmtId="0" fontId="41" fillId="0" borderId="33" xfId="63" applyNumberFormat="1" applyFont="1" applyFill="1" applyBorder="1" applyAlignment="1">
      <alignment/>
      <protection/>
    </xf>
    <xf numFmtId="0" fontId="41" fillId="0" borderId="67" xfId="63" applyNumberFormat="1" applyFont="1" applyFill="1" applyBorder="1" applyAlignment="1">
      <alignment/>
      <protection/>
    </xf>
    <xf numFmtId="0" fontId="41" fillId="0" borderId="33" xfId="63" applyNumberFormat="1" applyFont="1" applyFill="1" applyBorder="1" applyAlignment="1">
      <alignment horizontal="left" wrapText="1"/>
      <protection/>
    </xf>
    <xf numFmtId="0" fontId="41" fillId="0" borderId="33" xfId="63" applyNumberFormat="1" applyFont="1" applyFill="1" applyBorder="1" applyAlignment="1" quotePrefix="1">
      <alignment/>
      <protection/>
    </xf>
    <xf numFmtId="0" fontId="41" fillId="0" borderId="41" xfId="63" applyNumberFormat="1" applyFont="1" applyFill="1" applyBorder="1" applyAlignment="1">
      <alignment/>
      <protection/>
    </xf>
    <xf numFmtId="41" fontId="41" fillId="0" borderId="72" xfId="63" applyNumberFormat="1" applyFont="1" applyFill="1" applyBorder="1" applyAlignment="1">
      <alignment/>
      <protection/>
    </xf>
    <xf numFmtId="0" fontId="41" fillId="0" borderId="71" xfId="63" applyNumberFormat="1" applyFont="1" applyFill="1" applyBorder="1" applyAlignment="1" applyProtection="1">
      <alignment horizontal="left"/>
      <protection/>
    </xf>
    <xf numFmtId="41" fontId="41" fillId="0" borderId="71" xfId="63" applyNumberFormat="1" applyFont="1" applyFill="1" applyBorder="1" applyAlignment="1">
      <alignment/>
      <protection/>
    </xf>
    <xf numFmtId="37" fontId="41" fillId="0" borderId="26" xfId="63" applyFont="1" applyFill="1" applyBorder="1">
      <alignment/>
      <protection/>
    </xf>
    <xf numFmtId="41" fontId="41" fillId="0" borderId="63" xfId="63" applyNumberFormat="1" applyFont="1" applyFill="1" applyBorder="1" applyAlignment="1">
      <alignment/>
      <protection/>
    </xf>
    <xf numFmtId="0" fontId="41" fillId="0" borderId="0" xfId="63" applyNumberFormat="1" applyFont="1" applyFill="1" applyBorder="1" applyAlignment="1">
      <alignment horizontal="left"/>
      <protection/>
    </xf>
    <xf numFmtId="41" fontId="28" fillId="0" borderId="34" xfId="63" applyNumberFormat="1" applyFont="1" applyFill="1" applyBorder="1">
      <alignment/>
      <protection/>
    </xf>
    <xf numFmtId="0" fontId="28" fillId="0" borderId="49" xfId="63" applyNumberFormat="1" applyFont="1" applyFill="1" applyBorder="1" applyAlignment="1" applyProtection="1">
      <alignment horizontal="center"/>
      <protection/>
    </xf>
    <xf numFmtId="0" fontId="40" fillId="0" borderId="33" xfId="63" applyNumberFormat="1" applyFont="1" applyFill="1" applyBorder="1" applyAlignment="1">
      <alignment horizontal="center" wrapText="1"/>
      <protection/>
    </xf>
    <xf numFmtId="41" fontId="85" fillId="24" borderId="30" xfId="63" applyNumberFormat="1" applyFont="1" applyFill="1" applyBorder="1" applyAlignment="1">
      <alignment/>
      <protection/>
    </xf>
    <xf numFmtId="41" fontId="85" fillId="24" borderId="29" xfId="63" applyNumberFormat="1" applyFont="1" applyFill="1" applyBorder="1" applyAlignment="1">
      <alignment/>
      <protection/>
    </xf>
    <xf numFmtId="41" fontId="85" fillId="24" borderId="32" xfId="63" applyNumberFormat="1" applyFont="1" applyFill="1" applyBorder="1" applyAlignment="1">
      <alignment/>
      <protection/>
    </xf>
    <xf numFmtId="41" fontId="85" fillId="24" borderId="0" xfId="63" applyNumberFormat="1" applyFont="1" applyFill="1">
      <alignment/>
      <protection/>
    </xf>
    <xf numFmtId="41" fontId="85" fillId="0" borderId="34" xfId="63" applyNumberFormat="1" applyFont="1" applyFill="1" applyBorder="1" applyAlignment="1" applyProtection="1">
      <alignment/>
      <protection/>
    </xf>
    <xf numFmtId="41" fontId="85" fillId="0" borderId="29" xfId="63" applyNumberFormat="1" applyFont="1" applyFill="1" applyBorder="1" applyAlignment="1" applyProtection="1">
      <alignment horizontal="left"/>
      <protection/>
    </xf>
    <xf numFmtId="41" fontId="28" fillId="0" borderId="17" xfId="63" applyNumberFormat="1" applyFont="1" applyFill="1" applyBorder="1" applyAlignment="1">
      <alignment horizontal="center"/>
      <protection/>
    </xf>
    <xf numFmtId="3" fontId="28" fillId="0" borderId="17" xfId="63" applyNumberFormat="1" applyFont="1" applyFill="1" applyBorder="1" applyAlignment="1">
      <alignment horizontal="right"/>
      <protection/>
    </xf>
    <xf numFmtId="3" fontId="30" fillId="0" borderId="18" xfId="63" applyNumberFormat="1" applyFont="1" applyFill="1" applyBorder="1" applyAlignment="1">
      <alignment horizontal="right"/>
      <protection/>
    </xf>
    <xf numFmtId="3" fontId="28" fillId="0" borderId="20" xfId="63" applyNumberFormat="1" applyFont="1" applyFill="1" applyBorder="1" applyAlignment="1">
      <alignment horizontal="right"/>
      <protection/>
    </xf>
    <xf numFmtId="37" fontId="3" fillId="0" borderId="0" xfId="57" applyFont="1">
      <alignment/>
      <protection/>
    </xf>
    <xf numFmtId="37" fontId="2" fillId="0" borderId="0" xfId="57" applyFont="1" applyAlignment="1">
      <alignment/>
      <protection/>
    </xf>
    <xf numFmtId="37" fontId="60" fillId="0" borderId="0" xfId="57" applyFont="1" applyAlignment="1">
      <alignment horizontal="center"/>
      <protection/>
    </xf>
    <xf numFmtId="41" fontId="61" fillId="0" borderId="0" xfId="57" applyNumberFormat="1" applyFont="1" applyFill="1" applyAlignment="1" applyProtection="1">
      <alignment horizontal="right"/>
      <protection/>
    </xf>
    <xf numFmtId="41" fontId="61" fillId="0" borderId="0" xfId="57" applyNumberFormat="1" applyFont="1" applyAlignment="1" applyProtection="1">
      <alignment horizontal="right"/>
      <protection/>
    </xf>
    <xf numFmtId="37" fontId="2" fillId="0" borderId="0" xfId="57" applyFont="1">
      <alignment/>
      <protection/>
    </xf>
    <xf numFmtId="41" fontId="2" fillId="0" borderId="0" xfId="57" applyNumberFormat="1" applyFont="1" applyFill="1">
      <alignment/>
      <protection/>
    </xf>
    <xf numFmtId="41" fontId="2" fillId="0" borderId="0" xfId="57" applyNumberFormat="1" applyFont="1">
      <alignment/>
      <protection/>
    </xf>
    <xf numFmtId="41" fontId="62" fillId="0" borderId="0" xfId="57" applyNumberFormat="1" applyFont="1" applyAlignment="1">
      <alignment/>
      <protection/>
    </xf>
    <xf numFmtId="41" fontId="63" fillId="0" borderId="0" xfId="57" applyNumberFormat="1" applyFont="1" applyFill="1">
      <alignment/>
      <protection/>
    </xf>
    <xf numFmtId="41" fontId="62" fillId="0" borderId="0" xfId="57" applyNumberFormat="1" applyFont="1">
      <alignment/>
      <protection/>
    </xf>
    <xf numFmtId="37" fontId="3" fillId="0" borderId="0" xfId="57" applyFont="1" applyFill="1">
      <alignment/>
      <protection/>
    </xf>
    <xf numFmtId="37" fontId="61" fillId="0" borderId="0" xfId="57" applyFont="1" applyAlignment="1">
      <alignment horizontal="right"/>
      <protection/>
    </xf>
    <xf numFmtId="37" fontId="64" fillId="0" borderId="0" xfId="57" applyFont="1">
      <alignment/>
      <protection/>
    </xf>
    <xf numFmtId="37" fontId="2" fillId="0" borderId="0" xfId="57" applyFont="1" applyAlignment="1">
      <alignment horizontal="left"/>
      <protection/>
    </xf>
    <xf numFmtId="37" fontId="2" fillId="0" borderId="0" xfId="57" applyFont="1" applyFill="1">
      <alignment/>
      <protection/>
    </xf>
    <xf numFmtId="37" fontId="65" fillId="0" borderId="0" xfId="57" applyFont="1">
      <alignment/>
      <protection/>
    </xf>
    <xf numFmtId="37" fontId="66" fillId="0" borderId="0" xfId="57" applyFont="1">
      <alignment/>
      <protection/>
    </xf>
    <xf numFmtId="41" fontId="62" fillId="0" borderId="0" xfId="57" applyNumberFormat="1" applyFont="1" applyFill="1">
      <alignment/>
      <protection/>
    </xf>
    <xf numFmtId="37" fontId="67" fillId="0" borderId="0" xfId="57" applyFont="1">
      <alignment/>
      <protection/>
    </xf>
    <xf numFmtId="37" fontId="68" fillId="0" borderId="0" xfId="57" applyFont="1">
      <alignment/>
      <protection/>
    </xf>
    <xf numFmtId="41" fontId="3" fillId="0" borderId="0" xfId="57" applyNumberFormat="1" applyFont="1" applyBorder="1">
      <alignment/>
      <protection/>
    </xf>
    <xf numFmtId="41" fontId="3" fillId="0" borderId="0" xfId="57" applyNumberFormat="1" applyFont="1" applyFill="1" applyBorder="1">
      <alignment/>
      <protection/>
    </xf>
    <xf numFmtId="37" fontId="69" fillId="0" borderId="0" xfId="57" applyFont="1" applyAlignment="1">
      <alignment vertical="center"/>
      <protection/>
    </xf>
    <xf numFmtId="41" fontId="61" fillId="0" borderId="0" xfId="57" applyNumberFormat="1" applyFont="1">
      <alignment/>
      <protection/>
    </xf>
    <xf numFmtId="41" fontId="70" fillId="0" borderId="0" xfId="57" applyNumberFormat="1" applyFont="1">
      <alignment/>
      <protection/>
    </xf>
    <xf numFmtId="41" fontId="70" fillId="0" borderId="0" xfId="57" applyNumberFormat="1" applyFont="1" applyAlignment="1">
      <alignment vertical="center"/>
      <protection/>
    </xf>
    <xf numFmtId="41" fontId="62" fillId="0" borderId="0" xfId="57" applyNumberFormat="1" applyFont="1" applyAlignment="1">
      <alignment vertical="center"/>
      <protection/>
    </xf>
    <xf numFmtId="41" fontId="62" fillId="0" borderId="0" xfId="57" applyNumberFormat="1" applyFont="1" applyFill="1" applyAlignment="1">
      <alignment vertical="center"/>
      <protection/>
    </xf>
    <xf numFmtId="37" fontId="61" fillId="0" borderId="0" xfId="57" applyFont="1" applyAlignment="1">
      <alignment horizontal="center"/>
      <protection/>
    </xf>
    <xf numFmtId="41" fontId="69" fillId="0" borderId="0" xfId="57" applyNumberFormat="1" applyFont="1">
      <alignment/>
      <protection/>
    </xf>
    <xf numFmtId="41" fontId="69" fillId="0" borderId="0" xfId="57" applyNumberFormat="1" applyFont="1" applyFill="1">
      <alignment/>
      <protection/>
    </xf>
    <xf numFmtId="41" fontId="3" fillId="0" borderId="0" xfId="57" applyNumberFormat="1" applyFont="1">
      <alignment/>
      <protection/>
    </xf>
    <xf numFmtId="37" fontId="61" fillId="0" borderId="0" xfId="57" applyFont="1">
      <alignment/>
      <protection/>
    </xf>
    <xf numFmtId="41" fontId="61" fillId="0" borderId="0" xfId="57" applyNumberFormat="1" applyFont="1" applyFill="1">
      <alignment/>
      <protection/>
    </xf>
    <xf numFmtId="42" fontId="3" fillId="0" borderId="0" xfId="57" applyNumberFormat="1" applyFont="1">
      <alignment/>
      <protection/>
    </xf>
    <xf numFmtId="37" fontId="3" fillId="0" borderId="0" xfId="57" applyFont="1" applyAlignment="1">
      <alignment horizontal="left"/>
      <protection/>
    </xf>
    <xf numFmtId="41" fontId="3" fillId="0" borderId="0" xfId="57" applyNumberFormat="1" applyFont="1" applyFill="1">
      <alignment/>
      <protection/>
    </xf>
    <xf numFmtId="37" fontId="5" fillId="0" borderId="0" xfId="57" applyFont="1">
      <alignment/>
      <protection/>
    </xf>
    <xf numFmtId="41" fontId="49" fillId="0" borderId="0" xfId="57" applyNumberFormat="1" applyFont="1">
      <alignment/>
      <protection/>
    </xf>
    <xf numFmtId="41" fontId="49" fillId="0" borderId="0" xfId="57" applyNumberFormat="1" applyFont="1" applyFill="1">
      <alignment/>
      <protection/>
    </xf>
    <xf numFmtId="37" fontId="2" fillId="0" borderId="0" xfId="57" applyFont="1" applyAlignment="1">
      <alignment vertical="justify"/>
      <protection/>
    </xf>
    <xf numFmtId="41" fontId="2" fillId="0" borderId="0" xfId="57" applyNumberFormat="1" applyFont="1" applyAlignment="1">
      <alignment vertical="justify"/>
      <protection/>
    </xf>
    <xf numFmtId="41" fontId="2" fillId="0" borderId="0" xfId="57" applyNumberFormat="1" applyFont="1" applyFill="1" applyAlignment="1">
      <alignment vertical="justify"/>
      <protection/>
    </xf>
    <xf numFmtId="37" fontId="60" fillId="0" borderId="0" xfId="57" applyFont="1" applyAlignment="1">
      <alignment horizontal="center" vertical="justify"/>
      <protection/>
    </xf>
    <xf numFmtId="37" fontId="61" fillId="0" borderId="0" xfId="57" applyFont="1" applyAlignment="1">
      <alignment horizontal="right" vertical="justify"/>
      <protection/>
    </xf>
    <xf numFmtId="41" fontId="61" fillId="0" borderId="0" xfId="57" applyNumberFormat="1" applyFont="1" applyAlignment="1" applyProtection="1">
      <alignment horizontal="right" vertical="justify"/>
      <protection/>
    </xf>
    <xf numFmtId="41" fontId="61" fillId="0" borderId="0" xfId="57" applyNumberFormat="1" applyFont="1" applyFill="1" applyAlignment="1" applyProtection="1">
      <alignment horizontal="right" vertical="justify"/>
      <protection/>
    </xf>
    <xf numFmtId="37" fontId="2" fillId="0" borderId="0" xfId="57" applyFont="1" applyAlignment="1">
      <alignment horizontal="left" vertical="justify"/>
      <protection/>
    </xf>
    <xf numFmtId="37" fontId="2" fillId="0" borderId="0" xfId="57" applyFont="1" applyFill="1" applyAlignment="1">
      <alignment vertical="justify"/>
      <protection/>
    </xf>
    <xf numFmtId="37" fontId="68" fillId="0" borderId="0" xfId="57" applyFont="1" applyAlignment="1">
      <alignment vertical="justify"/>
      <protection/>
    </xf>
    <xf numFmtId="41" fontId="68" fillId="0" borderId="0" xfId="57" applyNumberFormat="1" applyFont="1" applyAlignment="1">
      <alignment vertical="justify"/>
      <protection/>
    </xf>
    <xf numFmtId="41" fontId="5" fillId="0" borderId="0" xfId="57" applyNumberFormat="1" applyFont="1" applyBorder="1" applyAlignment="1">
      <alignment vertical="justify"/>
      <protection/>
    </xf>
    <xf numFmtId="41" fontId="5" fillId="0" borderId="0" xfId="57" applyNumberFormat="1" applyFont="1" applyFill="1" applyBorder="1" applyAlignment="1">
      <alignment vertical="justify"/>
      <protection/>
    </xf>
    <xf numFmtId="37" fontId="69" fillId="0" borderId="0" xfId="57" applyFont="1" applyAlignment="1">
      <alignment vertical="justify"/>
      <protection/>
    </xf>
    <xf numFmtId="41" fontId="70" fillId="0" borderId="0" xfId="57" applyNumberFormat="1" applyFont="1" applyFill="1" applyAlignment="1">
      <alignment vertical="center"/>
      <protection/>
    </xf>
    <xf numFmtId="37" fontId="61" fillId="0" borderId="0" xfId="57" applyFont="1" applyAlignment="1">
      <alignment horizontal="center" vertical="justify"/>
      <protection/>
    </xf>
    <xf numFmtId="37" fontId="3" fillId="0" borderId="0" xfId="57" applyFont="1" applyAlignment="1">
      <alignment vertical="justify"/>
      <protection/>
    </xf>
    <xf numFmtId="37" fontId="3" fillId="0" borderId="0" xfId="57" applyFont="1" applyFill="1" applyAlignment="1">
      <alignment vertical="justify"/>
      <protection/>
    </xf>
    <xf numFmtId="41" fontId="3" fillId="0" borderId="0" xfId="57" applyNumberFormat="1" applyFont="1" applyAlignment="1">
      <alignment vertical="justify"/>
      <protection/>
    </xf>
    <xf numFmtId="37" fontId="61" fillId="0" borderId="0" xfId="57" applyFont="1" applyAlignment="1">
      <alignment vertical="justify"/>
      <protection/>
    </xf>
    <xf numFmtId="41" fontId="61" fillId="0" borderId="0" xfId="57" applyNumberFormat="1" applyFont="1" applyAlignment="1">
      <alignment vertical="justify"/>
      <protection/>
    </xf>
    <xf numFmtId="41" fontId="61" fillId="0" borderId="0" xfId="57" applyNumberFormat="1" applyFont="1" applyFill="1" applyAlignment="1">
      <alignment vertical="justify"/>
      <protection/>
    </xf>
    <xf numFmtId="37" fontId="30" fillId="0" borderId="17" xfId="63" applyFont="1" applyFill="1" applyBorder="1">
      <alignment/>
      <protection/>
    </xf>
    <xf numFmtId="37" fontId="28" fillId="0" borderId="10" xfId="63" applyFont="1" applyFill="1" applyBorder="1">
      <alignment/>
      <protection/>
    </xf>
    <xf numFmtId="3" fontId="28" fillId="0" borderId="0" xfId="63" applyNumberFormat="1" applyFont="1" applyFill="1" applyBorder="1" applyAlignment="1">
      <alignment horizontal="right"/>
      <protection/>
    </xf>
    <xf numFmtId="37" fontId="28" fillId="0" borderId="21" xfId="63" applyFont="1" applyFill="1" applyBorder="1" applyAlignment="1" applyProtection="1">
      <alignment horizontal="left" vertical="center"/>
      <protection/>
    </xf>
    <xf numFmtId="37" fontId="28" fillId="0" borderId="22" xfId="63" applyFont="1" applyFill="1" applyBorder="1" applyAlignment="1">
      <alignment horizontal="left" vertical="center"/>
      <protection/>
    </xf>
    <xf numFmtId="37" fontId="30" fillId="0" borderId="23" xfId="63" applyFont="1" applyFill="1" applyBorder="1">
      <alignment/>
      <protection/>
    </xf>
    <xf numFmtId="37" fontId="35" fillId="0" borderId="17" xfId="63" applyFont="1" applyFill="1" applyBorder="1">
      <alignment/>
      <protection/>
    </xf>
    <xf numFmtId="3" fontId="35" fillId="0" borderId="17" xfId="63" applyNumberFormat="1" applyFont="1" applyFill="1" applyBorder="1" applyAlignment="1">
      <alignment horizontal="right"/>
      <protection/>
    </xf>
    <xf numFmtId="3" fontId="35" fillId="0" borderId="18" xfId="63" applyNumberFormat="1" applyFont="1" applyFill="1" applyBorder="1" applyAlignment="1">
      <alignment horizontal="right"/>
      <protection/>
    </xf>
    <xf numFmtId="0" fontId="36" fillId="0" borderId="10" xfId="63" applyNumberFormat="1" applyFont="1" applyFill="1" applyBorder="1">
      <alignment/>
      <protection/>
    </xf>
    <xf numFmtId="37" fontId="28" fillId="0" borderId="19" xfId="63" applyFont="1" applyFill="1" applyBorder="1">
      <alignment/>
      <protection/>
    </xf>
    <xf numFmtId="0" fontId="34" fillId="0" borderId="10" xfId="63" applyNumberFormat="1" applyFont="1" applyFill="1" applyBorder="1">
      <alignment/>
      <protection/>
    </xf>
    <xf numFmtId="3" fontId="30" fillId="0" borderId="20" xfId="63" applyNumberFormat="1" applyFont="1" applyFill="1" applyBorder="1" applyAlignment="1">
      <alignment horizontal="right"/>
      <protection/>
    </xf>
    <xf numFmtId="37" fontId="31" fillId="0" borderId="23" xfId="63" applyFont="1" applyFill="1" applyBorder="1">
      <alignment/>
      <protection/>
    </xf>
    <xf numFmtId="41" fontId="31" fillId="0" borderId="23" xfId="63" applyNumberFormat="1" applyFont="1" applyFill="1" applyBorder="1" applyProtection="1">
      <alignment/>
      <protection/>
    </xf>
    <xf numFmtId="37" fontId="28" fillId="0" borderId="22" xfId="63" applyFont="1" applyFill="1" applyBorder="1" applyAlignment="1">
      <alignment horizontal="left"/>
      <protection/>
    </xf>
    <xf numFmtId="41" fontId="34" fillId="0" borderId="23" xfId="63" applyNumberFormat="1" applyFont="1" applyFill="1" applyBorder="1" applyAlignment="1">
      <alignment horizontal="center"/>
      <protection/>
    </xf>
    <xf numFmtId="41" fontId="30" fillId="0" borderId="23" xfId="63" applyNumberFormat="1" applyFont="1" applyFill="1" applyBorder="1">
      <alignment/>
      <protection/>
    </xf>
    <xf numFmtId="41" fontId="30" fillId="0" borderId="17" xfId="63" applyNumberFormat="1" applyFont="1" applyFill="1" applyBorder="1">
      <alignment/>
      <protection/>
    </xf>
    <xf numFmtId="41" fontId="28" fillId="0" borderId="18" xfId="63" applyNumberFormat="1" applyFont="1" applyFill="1" applyBorder="1" applyAlignment="1">
      <alignment horizontal="center"/>
      <protection/>
    </xf>
    <xf numFmtId="0" fontId="3" fillId="0" borderId="0" xfId="58" applyFont="1">
      <alignment/>
      <protection/>
    </xf>
    <xf numFmtId="0" fontId="3" fillId="4" borderId="0" xfId="58" applyFont="1" applyFill="1" applyBorder="1">
      <alignment/>
      <protection/>
    </xf>
    <xf numFmtId="0" fontId="3" fillId="0" borderId="0" xfId="58" applyFont="1" applyFill="1">
      <alignment/>
      <protection/>
    </xf>
    <xf numFmtId="0" fontId="3" fillId="22" borderId="0" xfId="58" applyFont="1" applyFill="1">
      <alignment/>
      <protection/>
    </xf>
    <xf numFmtId="0" fontId="3" fillId="22" borderId="0" xfId="58" applyFont="1" applyFill="1" applyBorder="1">
      <alignment/>
      <protection/>
    </xf>
    <xf numFmtId="0" fontId="3" fillId="0" borderId="0" xfId="58" applyFont="1" applyFill="1" applyAlignment="1">
      <alignment horizontal="left"/>
      <protection/>
    </xf>
    <xf numFmtId="3" fontId="3" fillId="0" borderId="0" xfId="58" applyNumberFormat="1" applyFont="1" applyFill="1" applyAlignment="1">
      <alignment horizontal="left"/>
      <protection/>
    </xf>
    <xf numFmtId="0" fontId="5" fillId="22" borderId="0" xfId="58" applyFont="1" applyFill="1">
      <alignment/>
      <protection/>
    </xf>
    <xf numFmtId="0" fontId="5" fillId="22" borderId="0" xfId="58" applyFont="1" applyFill="1" applyBorder="1">
      <alignment/>
      <protection/>
    </xf>
    <xf numFmtId="0" fontId="3" fillId="22" borderId="10" xfId="58" applyFont="1" applyFill="1" applyBorder="1">
      <alignment/>
      <protection/>
    </xf>
    <xf numFmtId="0" fontId="2" fillId="0" borderId="0" xfId="58" applyFont="1">
      <alignment/>
      <protection/>
    </xf>
    <xf numFmtId="0" fontId="3" fillId="0" borderId="11" xfId="58" applyFont="1" applyBorder="1">
      <alignment/>
      <protection/>
    </xf>
    <xf numFmtId="3" fontId="3" fillId="0" borderId="11" xfId="58" applyNumberFormat="1" applyFont="1" applyBorder="1">
      <alignment/>
      <protection/>
    </xf>
    <xf numFmtId="0" fontId="3" fillId="0" borderId="12" xfId="58" applyFont="1" applyBorder="1">
      <alignment/>
      <protection/>
    </xf>
    <xf numFmtId="0" fontId="4" fillId="0" borderId="16" xfId="58" applyFont="1" applyBorder="1">
      <alignment/>
      <protection/>
    </xf>
    <xf numFmtId="0" fontId="5" fillId="0" borderId="11" xfId="58" applyFont="1" applyBorder="1">
      <alignment/>
      <protection/>
    </xf>
    <xf numFmtId="0" fontId="2" fillId="0" borderId="10" xfId="58" applyFont="1" applyBorder="1">
      <alignment/>
      <protection/>
    </xf>
    <xf numFmtId="3" fontId="2" fillId="0" borderId="13" xfId="58" applyNumberFormat="1" applyFont="1" applyBorder="1">
      <alignment/>
      <protection/>
    </xf>
    <xf numFmtId="0" fontId="3" fillId="22" borderId="11" xfId="58" applyFont="1" applyFill="1" applyBorder="1">
      <alignment/>
      <protection/>
    </xf>
    <xf numFmtId="0" fontId="3" fillId="0" borderId="16" xfId="58" applyFont="1" applyBorder="1">
      <alignment/>
      <protection/>
    </xf>
    <xf numFmtId="0" fontId="2" fillId="0" borderId="14" xfId="58" applyFont="1" applyBorder="1">
      <alignment/>
      <protection/>
    </xf>
    <xf numFmtId="3" fontId="2" fillId="0" borderId="15" xfId="58" applyNumberFormat="1" applyFont="1" applyBorder="1">
      <alignment/>
      <protection/>
    </xf>
    <xf numFmtId="0" fontId="2" fillId="0" borderId="15" xfId="58" applyFont="1" applyBorder="1">
      <alignment/>
      <protection/>
    </xf>
    <xf numFmtId="0" fontId="3" fillId="0" borderId="0" xfId="58" applyFont="1" applyBorder="1">
      <alignment/>
      <protection/>
    </xf>
    <xf numFmtId="0" fontId="3" fillId="0" borderId="73" xfId="58" applyFont="1" applyBorder="1">
      <alignment/>
      <protection/>
    </xf>
    <xf numFmtId="3" fontId="3" fillId="0" borderId="16" xfId="58" applyNumberFormat="1" applyFont="1" applyBorder="1">
      <alignment/>
      <protection/>
    </xf>
    <xf numFmtId="3" fontId="3" fillId="4" borderId="0" xfId="58" applyNumberFormat="1" applyFont="1" applyFill="1" applyBorder="1">
      <alignment/>
      <protection/>
    </xf>
    <xf numFmtId="3" fontId="3" fillId="22" borderId="0" xfId="58" applyNumberFormat="1" applyFont="1" applyFill="1" applyBorder="1">
      <alignment/>
      <protection/>
    </xf>
    <xf numFmtId="3" fontId="5" fillId="22" borderId="0" xfId="58" applyNumberFormat="1" applyFont="1" applyFill="1" applyBorder="1">
      <alignment/>
      <protection/>
    </xf>
    <xf numFmtId="3" fontId="3" fillId="22" borderId="10" xfId="58" applyNumberFormat="1" applyFont="1" applyFill="1" applyBorder="1">
      <alignment/>
      <protection/>
    </xf>
    <xf numFmtId="3" fontId="4" fillId="0" borderId="16" xfId="58" applyNumberFormat="1" applyFont="1" applyBorder="1">
      <alignment/>
      <protection/>
    </xf>
    <xf numFmtId="3" fontId="5" fillId="0" borderId="11" xfId="58" applyNumberFormat="1" applyFont="1" applyBorder="1">
      <alignment/>
      <protection/>
    </xf>
    <xf numFmtId="3" fontId="3" fillId="22" borderId="11" xfId="58" applyNumberFormat="1" applyFont="1" applyFill="1" applyBorder="1">
      <alignment/>
      <protection/>
    </xf>
    <xf numFmtId="3" fontId="3" fillId="0" borderId="0" xfId="58" applyNumberFormat="1" applyFont="1">
      <alignment/>
      <protection/>
    </xf>
    <xf numFmtId="37" fontId="72" fillId="0" borderId="0" xfId="57" applyFont="1">
      <alignment/>
      <protection/>
    </xf>
    <xf numFmtId="0" fontId="28" fillId="0" borderId="46" xfId="63" applyNumberFormat="1" applyFont="1" applyFill="1" applyBorder="1" applyAlignment="1" applyProtection="1">
      <alignment horizontal="left"/>
      <protection/>
    </xf>
    <xf numFmtId="0" fontId="28" fillId="0" borderId="46" xfId="0" applyNumberFormat="1" applyFont="1" applyFill="1" applyBorder="1" applyAlignment="1" applyProtection="1">
      <alignment horizontal="left"/>
      <protection/>
    </xf>
    <xf numFmtId="0" fontId="28" fillId="0" borderId="46" xfId="0" applyNumberFormat="1" applyFont="1" applyFill="1" applyBorder="1" applyAlignment="1" applyProtection="1">
      <alignment horizontal="center"/>
      <protection/>
    </xf>
    <xf numFmtId="41" fontId="28" fillId="0" borderId="46" xfId="0" applyNumberFormat="1" applyFont="1" applyFill="1" applyBorder="1" applyAlignment="1">
      <alignment horizontal="center"/>
    </xf>
    <xf numFmtId="0" fontId="45" fillId="0" borderId="46" xfId="0" applyNumberFormat="1" applyFont="1" applyFill="1" applyBorder="1" applyAlignment="1" applyProtection="1">
      <alignment horizontal="left"/>
      <protection/>
    </xf>
    <xf numFmtId="0" fontId="28" fillId="0" borderId="57" xfId="63" applyNumberFormat="1" applyFont="1" applyFill="1" applyBorder="1" applyAlignment="1" applyProtection="1">
      <alignment horizontal="left"/>
      <protection/>
    </xf>
    <xf numFmtId="0" fontId="30" fillId="0" borderId="33" xfId="63" applyNumberFormat="1" applyFont="1" applyFill="1" applyBorder="1" applyAlignment="1" applyProtection="1">
      <alignment horizontal="left"/>
      <protection/>
    </xf>
    <xf numFmtId="0" fontId="36" fillId="0" borderId="33" xfId="63" applyNumberFormat="1" applyFont="1" applyFill="1" applyBorder="1" applyAlignment="1" applyProtection="1">
      <alignment horizontal="left"/>
      <protection/>
    </xf>
    <xf numFmtId="0" fontId="30" fillId="0" borderId="33" xfId="0" applyNumberFormat="1" applyFont="1" applyFill="1" applyBorder="1" applyAlignment="1" applyProtection="1">
      <alignment horizontal="left"/>
      <protection/>
    </xf>
    <xf numFmtId="0" fontId="85" fillId="0" borderId="33" xfId="63" applyNumberFormat="1" applyFont="1" applyFill="1" applyBorder="1" applyAlignment="1" applyProtection="1">
      <alignment horizontal="left"/>
      <protection/>
    </xf>
    <xf numFmtId="0" fontId="30" fillId="0" borderId="33" xfId="0" applyNumberFormat="1" applyFont="1" applyFill="1" applyBorder="1" applyAlignment="1" applyProtection="1">
      <alignment vertical="center"/>
      <protection/>
    </xf>
    <xf numFmtId="0" fontId="36" fillId="0" borderId="33" xfId="0" applyNumberFormat="1" applyFont="1" applyFill="1" applyBorder="1" applyAlignment="1" applyProtection="1">
      <alignment horizontal="left"/>
      <protection/>
    </xf>
    <xf numFmtId="41" fontId="30" fillId="0" borderId="33" xfId="0" applyNumberFormat="1" applyFont="1" applyFill="1" applyBorder="1" applyAlignment="1">
      <alignment/>
    </xf>
    <xf numFmtId="0" fontId="30" fillId="0" borderId="36" xfId="63" applyNumberFormat="1" applyFont="1" applyFill="1" applyBorder="1" applyAlignment="1" applyProtection="1">
      <alignment horizontal="left"/>
      <protection/>
    </xf>
    <xf numFmtId="0" fontId="30" fillId="0" borderId="41" xfId="63" applyNumberFormat="1" applyFont="1" applyFill="1" applyBorder="1" applyAlignment="1" applyProtection="1">
      <alignment horizontal="left"/>
      <protection/>
    </xf>
    <xf numFmtId="41" fontId="30" fillId="0" borderId="34" xfId="0" applyNumberFormat="1" applyFont="1" applyFill="1" applyBorder="1" applyAlignment="1">
      <alignment/>
    </xf>
    <xf numFmtId="41" fontId="36" fillId="0" borderId="34" xfId="0" applyNumberFormat="1" applyFont="1" applyFill="1" applyBorder="1" applyAlignment="1">
      <alignment wrapText="1"/>
    </xf>
    <xf numFmtId="41" fontId="30" fillId="0" borderId="34" xfId="0" applyNumberFormat="1" applyFont="1" applyFill="1" applyBorder="1" applyAlignment="1">
      <alignment wrapText="1"/>
    </xf>
    <xf numFmtId="41" fontId="30" fillId="0" borderId="34" xfId="0" applyNumberFormat="1" applyFont="1" applyFill="1" applyBorder="1" applyAlignment="1">
      <alignment/>
    </xf>
    <xf numFmtId="41" fontId="30" fillId="0" borderId="34" xfId="0" applyNumberFormat="1" applyFont="1" applyFill="1" applyBorder="1" applyAlignment="1">
      <alignment horizontal="center"/>
    </xf>
    <xf numFmtId="0" fontId="30" fillId="0" borderId="33" xfId="63" applyNumberFormat="1" applyFont="1" applyFill="1" applyBorder="1" applyAlignment="1" applyProtection="1">
      <alignment/>
      <protection/>
    </xf>
    <xf numFmtId="0" fontId="36" fillId="0" borderId="33" xfId="63" applyNumberFormat="1" applyFont="1" applyFill="1" applyBorder="1" applyAlignment="1" quotePrefix="1">
      <alignment/>
      <protection/>
    </xf>
    <xf numFmtId="41" fontId="30" fillId="0" borderId="33" xfId="0" applyNumberFormat="1" applyFont="1" applyFill="1" applyBorder="1" applyAlignment="1">
      <alignment horizontal="right"/>
    </xf>
    <xf numFmtId="0" fontId="36" fillId="0" borderId="33" xfId="63" applyNumberFormat="1" applyFont="1" applyFill="1" applyBorder="1" applyAlignment="1" applyProtection="1">
      <alignment/>
      <protection/>
    </xf>
    <xf numFmtId="0" fontId="30" fillId="0" borderId="33" xfId="0" applyNumberFormat="1" applyFont="1" applyFill="1" applyBorder="1" applyAlignment="1">
      <alignment horizontal="left"/>
    </xf>
    <xf numFmtId="0" fontId="36" fillId="0" borderId="33" xfId="0" applyNumberFormat="1" applyFont="1" applyFill="1" applyBorder="1" applyAlignment="1">
      <alignment wrapText="1"/>
    </xf>
    <xf numFmtId="0" fontId="30" fillId="0" borderId="33" xfId="0" applyNumberFormat="1" applyFont="1" applyFill="1" applyBorder="1" applyAlignment="1">
      <alignment wrapText="1"/>
    </xf>
    <xf numFmtId="0" fontId="30" fillId="0" borderId="33" xfId="0" applyNumberFormat="1" applyFont="1" applyFill="1" applyBorder="1" applyAlignment="1" quotePrefix="1">
      <alignment horizontal="left"/>
    </xf>
    <xf numFmtId="0" fontId="30" fillId="0" borderId="33" xfId="63" applyNumberFormat="1" applyFont="1" applyFill="1" applyBorder="1" applyAlignment="1" quotePrefix="1">
      <alignment horizontal="center" wrapText="1"/>
      <protection/>
    </xf>
    <xf numFmtId="0" fontId="30" fillId="0" borderId="33" xfId="63" applyNumberFormat="1" applyFont="1" applyFill="1" applyBorder="1" applyAlignment="1">
      <alignment horizontal="center" wrapText="1"/>
      <protection/>
    </xf>
    <xf numFmtId="0" fontId="36" fillId="0" borderId="33" xfId="63" applyNumberFormat="1" applyFont="1" applyFill="1" applyBorder="1" applyAlignment="1">
      <alignment horizontal="center" wrapText="1"/>
      <protection/>
    </xf>
    <xf numFmtId="0" fontId="30" fillId="0" borderId="33" xfId="63" applyNumberFormat="1" applyFont="1" applyFill="1" applyBorder="1" applyAlignment="1">
      <alignment horizontal="center" vertical="center" wrapText="1"/>
      <protection/>
    </xf>
    <xf numFmtId="0" fontId="85" fillId="0" borderId="33" xfId="63" applyNumberFormat="1" applyFont="1" applyFill="1" applyBorder="1" applyAlignment="1" applyProtection="1">
      <alignment/>
      <protection/>
    </xf>
    <xf numFmtId="0" fontId="36" fillId="0" borderId="33" xfId="63" applyNumberFormat="1" applyFont="1" applyFill="1" applyBorder="1" applyAlignment="1" applyProtection="1" quotePrefix="1">
      <alignment/>
      <protection/>
    </xf>
    <xf numFmtId="0" fontId="36" fillId="0" borderId="33" xfId="0" applyNumberFormat="1" applyFont="1" applyFill="1" applyBorder="1" applyAlignment="1" applyProtection="1">
      <alignment/>
      <protection/>
    </xf>
    <xf numFmtId="0" fontId="36" fillId="0" borderId="33" xfId="0" applyNumberFormat="1" applyFont="1" applyFill="1" applyBorder="1" applyAlignment="1" applyProtection="1" quotePrefix="1">
      <alignment/>
      <protection/>
    </xf>
    <xf numFmtId="0" fontId="30" fillId="0" borderId="33" xfId="63" applyNumberFormat="1" applyFont="1" applyFill="1" applyBorder="1" applyAlignment="1">
      <alignment wrapText="1"/>
      <protection/>
    </xf>
    <xf numFmtId="0" fontId="30" fillId="0" borderId="33" xfId="63" applyNumberFormat="1" applyFont="1" applyFill="1" applyBorder="1" applyAlignment="1" quotePrefix="1">
      <alignment/>
      <protection/>
    </xf>
    <xf numFmtId="0" fontId="30" fillId="0" borderId="33" xfId="63" applyNumberFormat="1" applyFont="1" applyFill="1" applyBorder="1" applyAlignment="1">
      <alignment/>
      <protection/>
    </xf>
    <xf numFmtId="0" fontId="28" fillId="0" borderId="33" xfId="63" applyNumberFormat="1" applyFont="1" applyFill="1" applyBorder="1" applyAlignment="1" applyProtection="1">
      <alignment/>
      <protection/>
    </xf>
    <xf numFmtId="0" fontId="28" fillId="0" borderId="36" xfId="63" applyNumberFormat="1" applyFont="1" applyFill="1" applyBorder="1" applyAlignment="1" applyProtection="1">
      <alignment/>
      <protection/>
    </xf>
    <xf numFmtId="0" fontId="28" fillId="0" borderId="41" xfId="63" applyNumberFormat="1" applyFont="1" applyFill="1" applyBorder="1" applyAlignment="1" applyProtection="1">
      <alignment/>
      <protection/>
    </xf>
    <xf numFmtId="37" fontId="28" fillId="0" borderId="0" xfId="63" applyFont="1" applyFill="1" applyBorder="1" applyAlignment="1">
      <alignment horizontal="center" wrapText="1"/>
      <protection/>
    </xf>
    <xf numFmtId="37" fontId="29" fillId="0" borderId="30" xfId="63" applyFont="1" applyFill="1" applyBorder="1" applyAlignment="1">
      <alignment horizontal="center" wrapText="1"/>
      <protection/>
    </xf>
    <xf numFmtId="37" fontId="28" fillId="0" borderId="30" xfId="63" applyFont="1" applyFill="1" applyBorder="1" applyAlignment="1">
      <alignment horizontal="center" wrapText="1"/>
      <protection/>
    </xf>
    <xf numFmtId="37" fontId="28" fillId="0" borderId="30" xfId="63" applyFont="1" applyFill="1" applyBorder="1" applyAlignment="1">
      <alignment horizontal="center" vertical="center" wrapText="1"/>
      <protection/>
    </xf>
    <xf numFmtId="37" fontId="28" fillId="0" borderId="40" xfId="63" applyFont="1" applyFill="1" applyBorder="1" applyAlignment="1">
      <alignment horizontal="center" wrapText="1"/>
      <protection/>
    </xf>
    <xf numFmtId="37" fontId="28" fillId="0" borderId="62" xfId="63" applyFont="1" applyFill="1" applyBorder="1" applyAlignment="1">
      <alignment horizontal="center" vertical="center" wrapText="1"/>
      <protection/>
    </xf>
    <xf numFmtId="37" fontId="28" fillId="0" borderId="74" xfId="63" applyFont="1" applyFill="1" applyBorder="1" applyAlignment="1">
      <alignment horizontal="center" wrapText="1"/>
      <protection/>
    </xf>
    <xf numFmtId="37" fontId="36" fillId="0" borderId="10" xfId="63" applyFont="1" applyFill="1" applyBorder="1">
      <alignment/>
      <protection/>
    </xf>
    <xf numFmtId="41" fontId="36" fillId="0" borderId="10" xfId="63" applyNumberFormat="1" applyFont="1" applyFill="1" applyBorder="1">
      <alignment/>
      <protection/>
    </xf>
    <xf numFmtId="0" fontId="0" fillId="0" borderId="0" xfId="0" applyAlignment="1">
      <alignment horizontal="center" wrapText="1"/>
    </xf>
    <xf numFmtId="37" fontId="2" fillId="0" borderId="0" xfId="57" applyFont="1" applyAlignment="1">
      <alignment horizontal="center"/>
      <protection/>
    </xf>
    <xf numFmtId="37" fontId="2" fillId="0" borderId="0" xfId="57" applyFont="1" applyAlignment="1">
      <alignment horizontal="center" vertical="justify"/>
      <protection/>
    </xf>
    <xf numFmtId="41" fontId="2" fillId="0" borderId="0" xfId="57" applyNumberFormat="1" applyFont="1" applyAlignment="1">
      <alignment horizontal="center" vertical="justify"/>
      <protection/>
    </xf>
    <xf numFmtId="41" fontId="2" fillId="0" borderId="0" xfId="57" applyNumberFormat="1" applyFont="1" applyAlignment="1">
      <alignment horizontal="center"/>
      <protection/>
    </xf>
    <xf numFmtId="37" fontId="59" fillId="0" borderId="0" xfId="57" applyFont="1" applyAlignment="1">
      <alignment horizontal="center"/>
      <protection/>
    </xf>
    <xf numFmtId="37" fontId="2" fillId="0" borderId="0" xfId="57" applyFont="1" applyAlignment="1">
      <alignment/>
      <protection/>
    </xf>
    <xf numFmtId="37" fontId="3" fillId="0" borderId="0" xfId="57" applyFont="1" applyAlignment="1">
      <alignment/>
      <protection/>
    </xf>
    <xf numFmtId="37" fontId="28" fillId="0" borderId="30" xfId="63" applyFont="1" applyFill="1" applyBorder="1" applyAlignment="1">
      <alignment horizontal="center" wrapText="1"/>
      <protection/>
    </xf>
    <xf numFmtId="37" fontId="28" fillId="0" borderId="75" xfId="63" applyFont="1" applyFill="1" applyBorder="1" applyAlignment="1">
      <alignment horizontal="center" vertical="center"/>
      <protection/>
    </xf>
    <xf numFmtId="37" fontId="28" fillId="0" borderId="67" xfId="63" applyFont="1" applyFill="1" applyBorder="1" applyAlignment="1">
      <alignment horizontal="center" vertical="center"/>
      <protection/>
    </xf>
    <xf numFmtId="37" fontId="28" fillId="0" borderId="51" xfId="63" applyFont="1" applyFill="1" applyBorder="1" applyAlignment="1">
      <alignment horizontal="center" vertical="center"/>
      <protection/>
    </xf>
    <xf numFmtId="37" fontId="28" fillId="0" borderId="54" xfId="63" applyFont="1" applyFill="1" applyBorder="1" applyAlignment="1">
      <alignment horizontal="center" vertical="center"/>
      <protection/>
    </xf>
    <xf numFmtId="0" fontId="0" fillId="0" borderId="55" xfId="0" applyBorder="1" applyAlignment="1">
      <alignment horizontal="center" vertical="center"/>
    </xf>
    <xf numFmtId="37" fontId="28" fillId="0" borderId="40" xfId="63" applyFont="1" applyFill="1" applyBorder="1" applyAlignment="1">
      <alignment horizontal="center" wrapText="1"/>
      <protection/>
    </xf>
    <xf numFmtId="37" fontId="28" fillId="0" borderId="74" xfId="63" applyFont="1" applyFill="1" applyBorder="1" applyAlignment="1">
      <alignment horizontal="center" wrapText="1"/>
      <protection/>
    </xf>
    <xf numFmtId="37" fontId="27" fillId="0" borderId="0" xfId="63" applyFont="1" applyFill="1" applyBorder="1" applyAlignment="1">
      <alignment horizontal="center"/>
      <protection/>
    </xf>
    <xf numFmtId="37" fontId="28" fillId="0" borderId="0" xfId="63" applyFont="1" applyFill="1" applyBorder="1" applyAlignment="1">
      <alignment horizontal="center"/>
      <protection/>
    </xf>
    <xf numFmtId="37" fontId="28" fillId="0" borderId="75" xfId="63" applyFont="1" applyFill="1" applyBorder="1" applyAlignment="1" applyProtection="1">
      <alignment horizontal="left" vertical="center"/>
      <protection/>
    </xf>
    <xf numFmtId="37" fontId="28" fillId="0" borderId="51" xfId="63" applyFont="1" applyFill="1" applyBorder="1" applyAlignment="1" applyProtection="1">
      <alignment horizontal="left" vertical="center"/>
      <protection/>
    </xf>
    <xf numFmtId="37" fontId="28" fillId="0" borderId="18" xfId="63" applyFont="1" applyFill="1" applyBorder="1" applyAlignment="1" applyProtection="1">
      <alignment horizontal="left"/>
      <protection/>
    </xf>
    <xf numFmtId="37" fontId="28" fillId="0" borderId="20" xfId="63" applyFont="1" applyFill="1" applyBorder="1" applyAlignment="1" applyProtection="1">
      <alignment horizontal="left"/>
      <protection/>
    </xf>
    <xf numFmtId="37" fontId="28" fillId="0" borderId="75" xfId="63" applyFont="1" applyFill="1" applyBorder="1" applyAlignment="1">
      <alignment vertical="center"/>
      <protection/>
    </xf>
    <xf numFmtId="37" fontId="28" fillId="0" borderId="51" xfId="63" applyFont="1" applyFill="1" applyBorder="1" applyAlignment="1">
      <alignment vertical="center"/>
      <protection/>
    </xf>
    <xf numFmtId="37" fontId="28" fillId="0" borderId="18" xfId="63" applyFont="1" applyFill="1" applyBorder="1" applyAlignment="1" applyProtection="1">
      <alignment horizontal="left" vertical="center"/>
      <protection/>
    </xf>
    <xf numFmtId="37" fontId="28" fillId="0" borderId="20" xfId="63" applyFont="1" applyFill="1" applyBorder="1" applyAlignment="1" applyProtection="1">
      <alignment horizontal="left" vertical="center"/>
      <protection/>
    </xf>
    <xf numFmtId="37" fontId="28" fillId="0" borderId="75" xfId="63" applyFont="1" applyFill="1" applyBorder="1" applyAlignment="1">
      <alignment horizontal="left" vertical="center"/>
      <protection/>
    </xf>
    <xf numFmtId="37" fontId="28" fillId="0" borderId="51" xfId="63" applyFont="1" applyFill="1" applyBorder="1" applyAlignment="1">
      <alignment horizontal="left" vertical="center"/>
      <protection/>
    </xf>
    <xf numFmtId="37" fontId="28" fillId="0" borderId="0" xfId="63" applyFont="1" applyFill="1" applyBorder="1" applyAlignment="1" applyProtection="1">
      <alignment horizontal="left"/>
      <protection/>
    </xf>
    <xf numFmtId="37" fontId="28" fillId="0" borderId="75" xfId="63" applyFont="1" applyFill="1" applyBorder="1" applyAlignment="1">
      <alignment horizontal="right" vertical="center"/>
      <protection/>
    </xf>
    <xf numFmtId="37" fontId="28" fillId="0" borderId="67" xfId="63" applyFont="1" applyFill="1" applyBorder="1" applyAlignment="1">
      <alignment horizontal="right" vertical="center"/>
      <protection/>
    </xf>
    <xf numFmtId="37" fontId="28" fillId="0" borderId="51" xfId="63" applyFont="1" applyFill="1" applyBorder="1" applyAlignment="1">
      <alignment horizontal="right" vertical="center"/>
      <protection/>
    </xf>
    <xf numFmtId="37" fontId="28" fillId="0" borderId="19" xfId="63" applyFont="1" applyFill="1" applyBorder="1" applyAlignment="1" applyProtection="1">
      <alignment horizontal="left" vertical="center"/>
      <protection/>
    </xf>
    <xf numFmtId="37" fontId="28" fillId="0" borderId="67" xfId="63" applyFont="1" applyFill="1" applyBorder="1" applyAlignment="1">
      <alignment horizontal="left" vertical="center"/>
      <protection/>
    </xf>
    <xf numFmtId="37" fontId="28" fillId="0" borderId="75" xfId="63" applyFont="1" applyFill="1" applyBorder="1" applyAlignment="1" applyProtection="1">
      <alignment vertical="center"/>
      <protection/>
    </xf>
    <xf numFmtId="37" fontId="28" fillId="0" borderId="67" xfId="63" applyFont="1" applyFill="1" applyBorder="1" applyAlignment="1" applyProtection="1">
      <alignment vertical="center"/>
      <protection/>
    </xf>
    <xf numFmtId="37" fontId="28" fillId="0" borderId="67" xfId="63" applyFont="1" applyFill="1" applyBorder="1" applyAlignment="1" applyProtection="1">
      <alignment horizontal="left" vertical="center"/>
      <protection/>
    </xf>
    <xf numFmtId="37" fontId="28" fillId="0" borderId="18" xfId="63" applyFont="1" applyFill="1" applyBorder="1" applyAlignment="1" applyProtection="1">
      <alignment horizontal="left" vertical="center" wrapText="1"/>
      <protection/>
    </xf>
    <xf numFmtId="37" fontId="28" fillId="0" borderId="20" xfId="63" applyFont="1" applyFill="1" applyBorder="1" applyAlignment="1" applyProtection="1">
      <alignment horizontal="left" vertical="center" wrapText="1"/>
      <protection/>
    </xf>
    <xf numFmtId="41" fontId="28" fillId="0" borderId="0" xfId="63" applyNumberFormat="1" applyFont="1" applyFill="1" applyAlignment="1">
      <alignment horizontal="center"/>
      <protection/>
    </xf>
    <xf numFmtId="41" fontId="28" fillId="0" borderId="54" xfId="63" applyNumberFormat="1" applyFont="1" applyFill="1" applyBorder="1" applyAlignment="1">
      <alignment horizontal="center"/>
      <protection/>
    </xf>
    <xf numFmtId="41" fontId="28" fillId="0" borderId="17" xfId="63" applyNumberFormat="1" applyFont="1" applyFill="1" applyBorder="1" applyAlignment="1">
      <alignment horizontal="center"/>
      <protection/>
    </xf>
    <xf numFmtId="0" fontId="42" fillId="0" borderId="49" xfId="63" applyNumberFormat="1" applyFont="1" applyFill="1" applyBorder="1" applyAlignment="1">
      <alignment horizontal="center" vertical="center" wrapText="1"/>
      <protection/>
    </xf>
    <xf numFmtId="0" fontId="42" fillId="0" borderId="33" xfId="63" applyNumberFormat="1" applyFont="1" applyFill="1" applyBorder="1" applyAlignment="1">
      <alignment horizontal="center" vertical="center" wrapText="1"/>
      <protection/>
    </xf>
    <xf numFmtId="41" fontId="29" fillId="0" borderId="49" xfId="63" applyNumberFormat="1" applyFont="1" applyFill="1" applyBorder="1" applyAlignment="1" applyProtection="1">
      <alignment horizontal="center"/>
      <protection/>
    </xf>
    <xf numFmtId="41" fontId="29" fillId="0" borderId="33" xfId="63" applyNumberFormat="1" applyFont="1" applyFill="1" applyBorder="1" applyAlignment="1" applyProtection="1">
      <alignment horizontal="center"/>
      <protection/>
    </xf>
    <xf numFmtId="41" fontId="29" fillId="0" borderId="48" xfId="63" applyNumberFormat="1" applyFont="1" applyFill="1" applyBorder="1" applyAlignment="1" applyProtection="1">
      <alignment horizontal="center"/>
      <protection/>
    </xf>
    <xf numFmtId="41" fontId="29" fillId="0" borderId="68" xfId="63" applyNumberFormat="1" applyFont="1" applyFill="1" applyBorder="1" applyAlignment="1" applyProtection="1">
      <alignment horizontal="center"/>
      <protection/>
    </xf>
    <xf numFmtId="0" fontId="42" fillId="0" borderId="72" xfId="63" applyNumberFormat="1" applyFont="1" applyFill="1" applyBorder="1" applyAlignment="1">
      <alignment horizontal="center" vertical="center" wrapText="1"/>
      <protection/>
    </xf>
    <xf numFmtId="0" fontId="42" fillId="0" borderId="31" xfId="63" applyNumberFormat="1" applyFont="1" applyFill="1" applyBorder="1" applyAlignment="1">
      <alignment horizontal="center" vertical="center" wrapText="1"/>
      <protection/>
    </xf>
    <xf numFmtId="37" fontId="28" fillId="0" borderId="49" xfId="63" applyFont="1" applyFill="1" applyBorder="1" applyAlignment="1">
      <alignment horizontal="center" vertical="center"/>
      <protection/>
    </xf>
    <xf numFmtId="37" fontId="28" fillId="0" borderId="33" xfId="63" applyFont="1" applyFill="1" applyBorder="1" applyAlignment="1">
      <alignment horizontal="center" vertical="center"/>
      <protection/>
    </xf>
    <xf numFmtId="0" fontId="40" fillId="0" borderId="49" xfId="63" applyNumberFormat="1" applyFont="1" applyFill="1" applyBorder="1" applyAlignment="1">
      <alignment horizontal="center" vertical="center" wrapText="1"/>
      <protection/>
    </xf>
    <xf numFmtId="0" fontId="40" fillId="0" borderId="33" xfId="63" applyNumberFormat="1" applyFont="1" applyFill="1" applyBorder="1" applyAlignment="1">
      <alignment horizontal="center" vertical="center" wrapText="1"/>
      <protection/>
    </xf>
    <xf numFmtId="37" fontId="41" fillId="0" borderId="0" xfId="63" applyFont="1" applyFill="1" applyAlignment="1">
      <alignment/>
      <protection/>
    </xf>
    <xf numFmtId="37" fontId="28" fillId="0" borderId="0" xfId="63" applyFont="1" applyFill="1" applyBorder="1" applyAlignment="1">
      <alignment/>
      <protection/>
    </xf>
    <xf numFmtId="41" fontId="40" fillId="0" borderId="17" xfId="63" applyNumberFormat="1" applyFont="1" applyFill="1" applyBorder="1" applyAlignment="1">
      <alignment horizontal="center" wrapText="1"/>
      <protection/>
    </xf>
    <xf numFmtId="41" fontId="40" fillId="0" borderId="76" xfId="63" applyNumberFormat="1" applyFont="1" applyFill="1" applyBorder="1" applyAlignment="1">
      <alignment horizontal="center" wrapText="1"/>
      <protection/>
    </xf>
    <xf numFmtId="0" fontId="42" fillId="0" borderId="63" xfId="63" applyNumberFormat="1" applyFont="1" applyFill="1" applyBorder="1" applyAlignment="1">
      <alignment horizontal="center" vertical="center" wrapText="1"/>
      <protection/>
    </xf>
    <xf numFmtId="0" fontId="42" fillId="0" borderId="46" xfId="63" applyNumberFormat="1" applyFont="1" applyFill="1" applyBorder="1" applyAlignment="1">
      <alignment horizontal="center" vertical="center" wrapText="1"/>
      <protection/>
    </xf>
    <xf numFmtId="41" fontId="30" fillId="0" borderId="0" xfId="63" applyNumberFormat="1" applyFont="1" applyFill="1" applyAlignment="1">
      <alignment horizontal="left"/>
      <protection/>
    </xf>
    <xf numFmtId="37" fontId="36" fillId="0" borderId="0" xfId="63" applyFont="1" applyFill="1" applyAlignment="1">
      <alignment/>
      <protection/>
    </xf>
    <xf numFmtId="0" fontId="52" fillId="0" borderId="30" xfId="60" applyFont="1" applyBorder="1" applyAlignment="1">
      <alignment horizontal="center"/>
      <protection/>
    </xf>
    <xf numFmtId="0" fontId="50" fillId="0" borderId="30" xfId="60" applyFont="1" applyBorder="1" applyAlignment="1">
      <alignment/>
      <protection/>
    </xf>
    <xf numFmtId="0" fontId="52" fillId="0" borderId="30" xfId="60" applyFont="1" applyBorder="1" applyAlignment="1">
      <alignment/>
      <protection/>
    </xf>
    <xf numFmtId="0" fontId="50" fillId="0" borderId="30" xfId="60" applyFont="1" applyBorder="1" applyAlignment="1">
      <alignment horizontal="left" vertical="center" wrapText="1"/>
      <protection/>
    </xf>
    <xf numFmtId="0" fontId="52" fillId="0" borderId="40" xfId="60" applyFont="1" applyBorder="1" applyAlignment="1">
      <alignment/>
      <protection/>
    </xf>
    <xf numFmtId="0" fontId="50" fillId="0" borderId="11" xfId="60" applyFont="1" applyBorder="1" applyAlignment="1">
      <alignment horizontal="left" vertical="center" wrapText="1"/>
      <protection/>
    </xf>
    <xf numFmtId="0" fontId="50" fillId="0" borderId="77" xfId="60" applyFont="1" applyBorder="1" applyAlignment="1">
      <alignment horizontal="left" vertical="center" wrapText="1"/>
      <protection/>
    </xf>
    <xf numFmtId="0" fontId="50" fillId="0" borderId="78" xfId="60" applyFont="1" applyBorder="1" applyAlignment="1">
      <alignment horizontal="left" vertical="center" wrapText="1"/>
      <protection/>
    </xf>
    <xf numFmtId="0" fontId="50" fillId="0" borderId="79" xfId="60" applyFont="1" applyBorder="1" applyAlignment="1">
      <alignment horizontal="left" vertical="center" wrapText="1"/>
      <protection/>
    </xf>
    <xf numFmtId="0" fontId="50" fillId="0" borderId="74" xfId="60" applyFont="1" applyBorder="1" applyAlignment="1">
      <alignment/>
      <protection/>
    </xf>
    <xf numFmtId="0" fontId="50" fillId="0" borderId="46" xfId="60" applyFont="1" applyBorder="1" applyAlignment="1">
      <alignment vertical="center" wrapText="1"/>
      <protection/>
    </xf>
    <xf numFmtId="0" fontId="50" fillId="0" borderId="31" xfId="60" applyFont="1" applyBorder="1" applyAlignment="1">
      <alignment vertical="center" wrapText="1"/>
      <protection/>
    </xf>
    <xf numFmtId="0" fontId="50" fillId="0" borderId="57" xfId="60" applyFont="1" applyBorder="1" applyAlignment="1">
      <alignment horizontal="left" vertical="center" wrapText="1"/>
      <protection/>
    </xf>
    <xf numFmtId="0" fontId="50" fillId="0" borderId="37" xfId="60" applyFont="1" applyBorder="1" applyAlignment="1">
      <alignment horizontal="left" vertical="center" wrapText="1"/>
      <protection/>
    </xf>
    <xf numFmtId="0" fontId="52" fillId="0" borderId="30" xfId="60" applyFont="1" applyFill="1" applyBorder="1" applyAlignment="1">
      <alignment horizontal="center"/>
      <protection/>
    </xf>
    <xf numFmtId="0" fontId="50" fillId="0" borderId="30" xfId="60" applyFont="1" applyFill="1" applyBorder="1" applyAlignment="1">
      <alignment/>
      <protection/>
    </xf>
    <xf numFmtId="0" fontId="52" fillId="0" borderId="30" xfId="60" applyFont="1" applyFill="1" applyBorder="1" applyAlignment="1">
      <alignment/>
      <protection/>
    </xf>
    <xf numFmtId="0" fontId="50" fillId="0" borderId="30" xfId="60" applyFont="1" applyFill="1" applyBorder="1" applyAlignment="1">
      <alignment horizontal="left" vertical="center" wrapText="1"/>
      <protection/>
    </xf>
    <xf numFmtId="0" fontId="50" fillId="0" borderId="30" xfId="67" applyFont="1" applyFill="1" applyBorder="1" applyAlignment="1">
      <alignment vertical="center" wrapText="1"/>
      <protection/>
    </xf>
    <xf numFmtId="0" fontId="50" fillId="0" borderId="30" xfId="67" applyFont="1" applyFill="1" applyBorder="1" applyAlignment="1">
      <alignment vertical="top" wrapText="1"/>
      <protection/>
    </xf>
    <xf numFmtId="0" fontId="50" fillId="0" borderId="30" xfId="67" applyFont="1" applyFill="1" applyBorder="1" applyAlignment="1">
      <alignment vertical="top"/>
      <protection/>
    </xf>
    <xf numFmtId="0" fontId="2" fillId="0" borderId="0" xfId="58" applyFont="1" applyFill="1" applyAlignment="1">
      <alignment/>
      <protection/>
    </xf>
    <xf numFmtId="0" fontId="3" fillId="0" borderId="0" xfId="58" applyFont="1" applyFill="1" applyAlignment="1">
      <alignment/>
      <protection/>
    </xf>
    <xf numFmtId="0" fontId="2" fillId="0" borderId="0" xfId="58" applyFont="1" applyAlignment="1">
      <alignment horizontal="center"/>
      <protection/>
    </xf>
    <xf numFmtId="0" fontId="2" fillId="0" borderId="0" xfId="58" applyFont="1" applyFill="1" applyBorder="1" applyAlignment="1">
      <alignment horizontal="left"/>
      <protection/>
    </xf>
    <xf numFmtId="0" fontId="3" fillId="0" borderId="0" xfId="58" applyFont="1" applyFill="1" applyBorder="1" applyAlignment="1">
      <alignment horizontal="left"/>
      <protection/>
    </xf>
    <xf numFmtId="0" fontId="3" fillId="0" borderId="0" xfId="58" applyFont="1" applyFill="1" applyAlignment="1">
      <alignment horizontal="left"/>
      <protection/>
    </xf>
    <xf numFmtId="0" fontId="2" fillId="0" borderId="0" xfId="58" applyFont="1" applyFill="1" applyAlignment="1">
      <alignment horizontal="left"/>
      <protection/>
    </xf>
    <xf numFmtId="0" fontId="50" fillId="0" borderId="30" xfId="61" applyFont="1" applyFill="1" applyBorder="1" applyAlignment="1">
      <alignment horizontal="center"/>
      <protection/>
    </xf>
    <xf numFmtId="0" fontId="50" fillId="0" borderId="46" xfId="61" applyFont="1" applyFill="1" applyBorder="1" applyAlignment="1">
      <alignment horizontal="left"/>
      <protection/>
    </xf>
    <xf numFmtId="0" fontId="50" fillId="0" borderId="31" xfId="61" applyFont="1" applyFill="1" applyBorder="1" applyAlignment="1">
      <alignment horizontal="left"/>
      <protection/>
    </xf>
    <xf numFmtId="0" fontId="50" fillId="0" borderId="46" xfId="61" applyFont="1" applyFill="1" applyBorder="1" applyAlignment="1">
      <alignment horizontal="center"/>
      <protection/>
    </xf>
    <xf numFmtId="0" fontId="50" fillId="0" borderId="31" xfId="61" applyFont="1" applyFill="1" applyBorder="1" applyAlignment="1">
      <alignment horizontal="center"/>
      <protection/>
    </xf>
    <xf numFmtId="0" fontId="2" fillId="0" borderId="0" xfId="0" applyFont="1" applyAlignment="1">
      <alignment horizontal="center"/>
    </xf>
    <xf numFmtId="0" fontId="3" fillId="0" borderId="0" xfId="0" applyFont="1" applyFill="1" applyAlignment="1">
      <alignment horizontal="left"/>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2" fillId="0" borderId="0" xfId="65" applyFont="1" applyAlignment="1">
      <alignment horizontal="center"/>
      <protection/>
    </xf>
    <xf numFmtId="0" fontId="3" fillId="0" borderId="0" xfId="65" applyFont="1" applyFill="1" applyAlignment="1">
      <alignment horizontal="left"/>
      <protection/>
    </xf>
    <xf numFmtId="0" fontId="2" fillId="0" borderId="0" xfId="65" applyFont="1" applyFill="1" applyAlignment="1">
      <alignment/>
      <protection/>
    </xf>
    <xf numFmtId="0" fontId="3" fillId="0" borderId="0" xfId="65" applyFont="1" applyFill="1" applyAlignment="1">
      <alignment/>
      <protection/>
    </xf>
    <xf numFmtId="0" fontId="2" fillId="0" borderId="0" xfId="65" applyFont="1" applyFill="1" applyBorder="1" applyAlignment="1">
      <alignment horizontal="left"/>
      <protection/>
    </xf>
    <xf numFmtId="0" fontId="3" fillId="0" borderId="0" xfId="65" applyFont="1" applyFill="1" applyBorder="1" applyAlignment="1">
      <alignment horizontal="left"/>
      <protection/>
    </xf>
    <xf numFmtId="0" fontId="3" fillId="0" borderId="46" xfId="64" applyFont="1" applyFill="1" applyBorder="1" applyAlignment="1">
      <alignment horizontal="left"/>
      <protection/>
    </xf>
    <xf numFmtId="0" fontId="3" fillId="0" borderId="31" xfId="64" applyFont="1" applyFill="1" applyBorder="1" applyAlignment="1">
      <alignment horizontal="left"/>
      <protection/>
    </xf>
    <xf numFmtId="0" fontId="5" fillId="0" borderId="46" xfId="64" applyFont="1" applyFill="1" applyBorder="1" applyAlignment="1">
      <alignment horizontal="center"/>
      <protection/>
    </xf>
    <xf numFmtId="0" fontId="5" fillId="0" borderId="31" xfId="64" applyFont="1" applyFill="1" applyBorder="1" applyAlignment="1">
      <alignment horizontal="center"/>
      <protection/>
    </xf>
    <xf numFmtId="0" fontId="2" fillId="0" borderId="46" xfId="64" applyFont="1" applyFill="1" applyBorder="1" applyAlignment="1">
      <alignment wrapText="1"/>
      <protection/>
    </xf>
    <xf numFmtId="0" fontId="2" fillId="0" borderId="31" xfId="64" applyFont="1" applyFill="1" applyBorder="1" applyAlignment="1">
      <alignment wrapText="1"/>
      <protection/>
    </xf>
    <xf numFmtId="0" fontId="2" fillId="0" borderId="46" xfId="64" applyFont="1" applyFill="1" applyBorder="1" applyAlignment="1">
      <alignment horizontal="center"/>
      <protection/>
    </xf>
    <xf numFmtId="0" fontId="2" fillId="0" borderId="31" xfId="64" applyFont="1" applyFill="1" applyBorder="1" applyAlignment="1">
      <alignment horizontal="center"/>
      <protection/>
    </xf>
    <xf numFmtId="0" fontId="3" fillId="0" borderId="46" xfId="64" applyFont="1" applyFill="1" applyBorder="1" applyAlignment="1">
      <alignment horizontal="center"/>
      <protection/>
    </xf>
    <xf numFmtId="0" fontId="3" fillId="0" borderId="31" xfId="64" applyFont="1" applyFill="1" applyBorder="1" applyAlignment="1">
      <alignment horizontal="center"/>
      <protection/>
    </xf>
    <xf numFmtId="0" fontId="2" fillId="0" borderId="46" xfId="64" applyFont="1" applyFill="1" applyBorder="1" applyAlignment="1">
      <alignment horizontal="left"/>
      <protection/>
    </xf>
    <xf numFmtId="0" fontId="2" fillId="0" borderId="31" xfId="64" applyFont="1" applyFill="1" applyBorder="1" applyAlignment="1">
      <alignment horizontal="left"/>
      <protection/>
    </xf>
    <xf numFmtId="0" fontId="52" fillId="0" borderId="0" xfId="60" applyFont="1" applyAlignment="1">
      <alignment horizontal="center"/>
      <protection/>
    </xf>
    <xf numFmtId="0" fontId="50" fillId="0" borderId="0" xfId="60" applyFont="1" applyAlignment="1">
      <alignment/>
      <protection/>
    </xf>
    <xf numFmtId="0" fontId="52" fillId="0" borderId="0" xfId="60" applyFont="1" applyAlignment="1">
      <alignment/>
      <protection/>
    </xf>
    <xf numFmtId="0" fontId="50" fillId="0" borderId="0" xfId="60" applyFont="1" applyAlignment="1">
      <alignment horizontal="left" vertical="top" wrapText="1"/>
      <protection/>
    </xf>
    <xf numFmtId="0" fontId="50" fillId="0" borderId="0" xfId="60" applyFont="1" applyAlignment="1">
      <alignment vertical="top" wrapText="1"/>
      <protection/>
    </xf>
    <xf numFmtId="0" fontId="52" fillId="0" borderId="57" xfId="60" applyFont="1" applyBorder="1" applyAlignment="1">
      <alignment/>
      <protection/>
    </xf>
    <xf numFmtId="0" fontId="52" fillId="0" borderId="37" xfId="60" applyFont="1" applyBorder="1" applyAlignment="1">
      <alignment/>
      <protection/>
    </xf>
    <xf numFmtId="0" fontId="50" fillId="0" borderId="0" xfId="60" applyFont="1" applyBorder="1" applyAlignment="1">
      <alignment horizontal="left" vertical="top" wrapText="1"/>
      <protection/>
    </xf>
    <xf numFmtId="0" fontId="52" fillId="0" borderId="0" xfId="60" applyFont="1" applyAlignment="1">
      <alignment horizontal="left" vertical="center"/>
      <protection/>
    </xf>
    <xf numFmtId="0" fontId="50" fillId="0" borderId="0" xfId="60" applyFont="1" applyAlignment="1">
      <alignment horizontal="left" vertical="center"/>
      <protection/>
    </xf>
    <xf numFmtId="0" fontId="50" fillId="0" borderId="0" xfId="60" applyFont="1" applyAlignment="1">
      <alignment horizontal="left" vertical="center" wrapText="1"/>
      <protection/>
    </xf>
    <xf numFmtId="0" fontId="50" fillId="0" borderId="0" xfId="60" applyFont="1" applyAlignment="1">
      <alignmen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09 CIP SM Stations" xfId="59"/>
    <cellStyle name="Normal_09 CIP SM Stations (2)" xfId="60"/>
    <cellStyle name="Normal_CIP 2010-11 Library 09 21 10" xfId="61"/>
    <cellStyle name="Normal_cip2007ed" xfId="62"/>
    <cellStyle name="Normal_cip2013-2020" xfId="63"/>
    <cellStyle name="Normal_CIPDPWProjectRequest2012-13" xfId="64"/>
    <cellStyle name="Normal_CIPDPWProjectRequest2013-14 JT edits" xfId="65"/>
    <cellStyle name="Normal_cipform1" xfId="66"/>
    <cellStyle name="Normal_DPW CIP WITH PROJECT SHEETS 2010-11"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300" b="1" i="0" u="none" baseline="0">
                <a:solidFill>
                  <a:srgbClr val="000000"/>
                </a:solidFill>
              </a:rPr>
              <a:t>PROPERTY TAX TO FINANCE CIP</a:t>
            </a:r>
          </a:p>
        </c:rich>
      </c:tx>
      <c:layout>
        <c:manualLayout>
          <c:xMode val="factor"/>
          <c:yMode val="factor"/>
          <c:x val="0.02075"/>
          <c:y val="0"/>
        </c:manualLayout>
      </c:layout>
      <c:spPr>
        <a:noFill/>
        <a:ln w="3175">
          <a:noFill/>
        </a:ln>
      </c:spPr>
    </c:title>
    <c:plotArea>
      <c:layout>
        <c:manualLayout>
          <c:xMode val="edge"/>
          <c:yMode val="edge"/>
          <c:x val="0.001"/>
          <c:y val="0.178"/>
          <c:w val="0.9985"/>
          <c:h val="0.807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575" b="0" i="0" u="none" baseline="0">
                    <a:solidFill>
                      <a:srgbClr val="000000"/>
                    </a:solidFill>
                  </a:defRPr>
                </a:pPr>
              </a:p>
            </c:txPr>
            <c:showLegendKey val="0"/>
            <c:showVal val="1"/>
            <c:showBubbleSize val="0"/>
            <c:showCatName val="0"/>
            <c:showSerName val="0"/>
            <c:showLeaderLines val="1"/>
            <c:showPercent val="0"/>
          </c:dLbls>
          <c:cat>
            <c:strRef>
              <c:f>ciptax!$J$6:$R$6</c:f>
              <c:strCache/>
            </c:strRef>
          </c:cat>
          <c:val>
            <c:numRef>
              <c:f>ciptax!$J$10:$R$10</c:f>
              <c:numCache/>
            </c:numRef>
          </c:val>
          <c:smooth val="0"/>
        </c:ser>
        <c:marker val="1"/>
        <c:axId val="36521385"/>
        <c:axId val="60257010"/>
      </c:lineChart>
      <c:catAx>
        <c:axId val="365213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50" b="0" i="0" u="none" baseline="0">
                <a:solidFill>
                  <a:srgbClr val="000000"/>
                </a:solidFill>
              </a:defRPr>
            </a:pPr>
          </a:p>
        </c:txPr>
        <c:crossAx val="60257010"/>
        <c:crossesAt val="700000"/>
        <c:auto val="1"/>
        <c:lblOffset val="100"/>
        <c:tickLblSkip val="1"/>
        <c:noMultiLvlLbl val="0"/>
      </c:catAx>
      <c:valAx>
        <c:axId val="60257010"/>
        <c:scaling>
          <c:orientation val="minMax"/>
          <c:max val="3500000"/>
          <c:min val="7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850" b="0" i="0" u="none" baseline="0">
                <a:solidFill>
                  <a:srgbClr val="000000"/>
                </a:solidFill>
              </a:defRPr>
            </a:pPr>
          </a:p>
        </c:txPr>
        <c:crossAx val="36521385"/>
        <c:crossesAt val="1"/>
        <c:crossBetween val="between"/>
        <c:dispUnits/>
        <c:majorUnit val="250000"/>
        <c:minorUnit val="1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4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300" b="1" i="0" u="none" baseline="0">
                <a:solidFill>
                  <a:srgbClr val="000000"/>
                </a:solidFill>
              </a:rPr>
              <a:t>Capital Expenditures</a:t>
            </a:r>
          </a:p>
        </c:rich>
      </c:tx>
      <c:layout>
        <c:manualLayout>
          <c:xMode val="factor"/>
          <c:yMode val="factor"/>
          <c:x val="0.01325"/>
          <c:y val="0"/>
        </c:manualLayout>
      </c:layout>
      <c:spPr>
        <a:noFill/>
        <a:ln w="3175">
          <a:noFill/>
        </a:ln>
      </c:spPr>
    </c:title>
    <c:plotArea>
      <c:layout>
        <c:manualLayout>
          <c:xMode val="edge"/>
          <c:yMode val="edge"/>
          <c:x val="0.03275"/>
          <c:y val="0.15225"/>
          <c:w val="0.846"/>
          <c:h val="0.7535"/>
        </c:manualLayout>
      </c:layout>
      <c:barChart>
        <c:barDir val="col"/>
        <c:grouping val="clustered"/>
        <c:varyColors val="0"/>
        <c:ser>
          <c:idx val="0"/>
          <c:order val="0"/>
          <c:tx>
            <c:strRef>
              <c:f>ciptax!$K$6</c:f>
              <c:strCache>
                <c:ptCount val="1"/>
                <c:pt idx="0">
                  <c:v>2012-13</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strRef>
          </c:cat>
          <c:val>
            <c:numRef>
              <c:f>ciptax!$K$7:$K$9</c:f>
              <c:numCache/>
            </c:numRef>
          </c:val>
        </c:ser>
        <c:ser>
          <c:idx val="1"/>
          <c:order val="1"/>
          <c:tx>
            <c:strRef>
              <c:f>ciptax!$L$6</c:f>
              <c:strCache>
                <c:ptCount val="1"/>
                <c:pt idx="0">
                  <c:v>2013-14</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strRef>
          </c:cat>
          <c:val>
            <c:numRef>
              <c:f>ciptax!$L$7:$L$9</c:f>
              <c:numCache/>
            </c:numRef>
          </c:val>
        </c:ser>
        <c:ser>
          <c:idx val="2"/>
          <c:order val="2"/>
          <c:tx>
            <c:strRef>
              <c:f>ciptax!$M$6</c:f>
              <c:strCache>
                <c:ptCount val="1"/>
                <c:pt idx="0">
                  <c:v>2014-15</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strRef>
          </c:cat>
          <c:val>
            <c:numRef>
              <c:f>ciptax!$M$7:$M$9</c:f>
              <c:numCache/>
            </c:numRef>
          </c:val>
        </c:ser>
        <c:ser>
          <c:idx val="3"/>
          <c:order val="3"/>
          <c:tx>
            <c:strRef>
              <c:f>ciptax!$N$6</c:f>
              <c:strCache>
                <c:ptCount val="1"/>
                <c:pt idx="0">
                  <c:v>2015-16</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strRef>
          </c:cat>
          <c:val>
            <c:numRef>
              <c:f>ciptax!$N$7:$N$9</c:f>
              <c:numCache/>
            </c:numRef>
          </c:val>
        </c:ser>
        <c:ser>
          <c:idx val="5"/>
          <c:order val="4"/>
          <c:tx>
            <c:strRef>
              <c:f>ciptax!$O$6</c:f>
              <c:strCache>
                <c:ptCount val="1"/>
                <c:pt idx="0">
                  <c:v>2016-17</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strRef>
          </c:cat>
          <c:val>
            <c:numRef>
              <c:f>ciptax!$O$7:$O$9</c:f>
              <c:numCache/>
            </c:numRef>
          </c:val>
        </c:ser>
        <c:ser>
          <c:idx val="6"/>
          <c:order val="5"/>
          <c:tx>
            <c:strRef>
              <c:f>ciptax!$P$6</c:f>
              <c:strCache>
                <c:ptCount val="1"/>
                <c:pt idx="0">
                  <c:v>2017-18</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strRef>
          </c:cat>
          <c:val>
            <c:numRef>
              <c:f>ciptax!$P$7:$P$9</c:f>
              <c:numCache/>
            </c:numRef>
          </c:val>
        </c:ser>
        <c:ser>
          <c:idx val="7"/>
          <c:order val="6"/>
          <c:tx>
            <c:strRef>
              <c:f>ciptax!$Q$6</c:f>
              <c:strCache>
                <c:ptCount val="1"/>
                <c:pt idx="0">
                  <c:v>2018-19</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strRef>
          </c:cat>
          <c:val>
            <c:numRef>
              <c:f>ciptax!$Q$7:$Q$9</c:f>
              <c:numCache/>
            </c:numRef>
          </c:val>
        </c:ser>
        <c:ser>
          <c:idx val="8"/>
          <c:order val="7"/>
          <c:tx>
            <c:strRef>
              <c:f>ciptax!$R$6</c:f>
              <c:strCache>
                <c:ptCount val="1"/>
                <c:pt idx="0">
                  <c:v>2019-20</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strRef>
          </c:cat>
          <c:val>
            <c:numRef>
              <c:f>ciptax!$R$7:$R$9</c:f>
              <c:numCache/>
            </c:numRef>
          </c:val>
        </c:ser>
        <c:gapWidth val="100"/>
        <c:axId val="5442179"/>
        <c:axId val="48979612"/>
      </c:barChart>
      <c:catAx>
        <c:axId val="5442179"/>
        <c:scaling>
          <c:orientation val="minMax"/>
        </c:scaling>
        <c:axPos val="b"/>
        <c:title>
          <c:tx>
            <c:rich>
              <a:bodyPr vert="horz" rot="0" anchor="ctr"/>
              <a:lstStyle/>
              <a:p>
                <a:pPr algn="ctr">
                  <a:defRPr/>
                </a:pPr>
                <a:r>
                  <a:rPr lang="en-US" cap="none" sz="2600" b="1" i="0" u="none" baseline="0">
                    <a:solidFill>
                      <a:srgbClr val="000000"/>
                    </a:solidFill>
                  </a:rPr>
                  <a:t>Type</a:t>
                </a:r>
              </a:p>
            </c:rich>
          </c:tx>
          <c:layout>
            <c:manualLayout>
              <c:xMode val="factor"/>
              <c:yMode val="factor"/>
              <c:x val="-0.036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8979612"/>
        <c:crosses val="autoZero"/>
        <c:auto val="1"/>
        <c:lblOffset val="100"/>
        <c:tickLblSkip val="1"/>
        <c:noMultiLvlLbl val="0"/>
      </c:catAx>
      <c:valAx>
        <c:axId val="48979612"/>
        <c:scaling>
          <c:orientation val="minMax"/>
        </c:scaling>
        <c:axPos val="l"/>
        <c:title>
          <c:tx>
            <c:rich>
              <a:bodyPr vert="horz" rot="-5400000" anchor="ctr"/>
              <a:lstStyle/>
              <a:p>
                <a:pPr algn="ctr">
                  <a:defRPr/>
                </a:pPr>
                <a:r>
                  <a:rPr lang="en-US" cap="none" sz="2600" b="1" i="0" u="none" baseline="0">
                    <a:solidFill>
                      <a:srgbClr val="000000"/>
                    </a:solidFill>
                  </a:rPr>
                  <a:t>Dollars</a:t>
                </a:r>
              </a:p>
            </c:rich>
          </c:tx>
          <c:layout>
            <c:manualLayout>
              <c:xMode val="factor"/>
              <c:yMode val="factor"/>
              <c:x val="-0.0325"/>
              <c:y val="0.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42179"/>
        <c:crossesAt val="1"/>
        <c:crossBetween val="between"/>
        <c:dispUnits/>
      </c:valAx>
      <c:spPr>
        <a:noFill/>
        <a:ln>
          <a:noFill/>
        </a:ln>
      </c:spPr>
    </c:plotArea>
    <c:legend>
      <c:legendPos val="r"/>
      <c:layout>
        <c:manualLayout>
          <c:xMode val="edge"/>
          <c:yMode val="edge"/>
          <c:x val="0.88625"/>
          <c:y val="0.24675"/>
          <c:w val="0.11075"/>
          <c:h val="0.43625"/>
        </c:manualLayout>
      </c:layout>
      <c:overlay val="0"/>
      <c:spPr>
        <a:solidFill>
          <a:srgbClr val="FFFFFF"/>
        </a:solidFill>
        <a:ln w="3175">
          <a:solidFill>
            <a:srgbClr val="000000"/>
          </a:solidFill>
        </a:ln>
      </c:spPr>
      <c:txPr>
        <a:bodyPr vert="horz" rot="0"/>
        <a:lstStyle/>
        <a:p>
          <a:pPr>
            <a:defRPr lang="en-US" cap="none" sz="20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300" b="1" i="0" u="none" baseline="0">
                <a:solidFill>
                  <a:srgbClr val="000000"/>
                </a:solidFill>
              </a:rPr>
              <a:t>PROPERTY TAX TO FINANCE CIP</a:t>
            </a:r>
          </a:p>
        </c:rich>
      </c:tx>
      <c:layout>
        <c:manualLayout>
          <c:xMode val="factor"/>
          <c:yMode val="factor"/>
          <c:x val="-0.0475"/>
          <c:y val="0"/>
        </c:manualLayout>
      </c:layout>
      <c:spPr>
        <a:noFill/>
        <a:ln w="3175">
          <a:noFill/>
        </a:ln>
      </c:spPr>
    </c:title>
    <c:plotArea>
      <c:layout>
        <c:manualLayout>
          <c:xMode val="edge"/>
          <c:yMode val="edge"/>
          <c:x val="0.02725"/>
          <c:y val="0.178"/>
          <c:w val="0.97125"/>
          <c:h val="0.807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5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575" b="0" i="0" u="none" baseline="0">
                    <a:solidFill>
                      <a:srgbClr val="000000"/>
                    </a:solidFill>
                  </a:defRPr>
                </a:pPr>
              </a:p>
            </c:txPr>
            <c:showLegendKey val="0"/>
            <c:showVal val="1"/>
            <c:showBubbleSize val="0"/>
            <c:showCatName val="0"/>
            <c:showSerName val="0"/>
            <c:showLeaderLines val="1"/>
            <c:showPercent val="0"/>
          </c:dLbls>
          <c:cat>
            <c:strRef>
              <c:f>ciptax!$J$6:$R$6</c:f>
              <c:strCache>
                <c:ptCount val="8"/>
                <c:pt idx="0">
                  <c:v>2012-13</c:v>
                </c:pt>
                <c:pt idx="1">
                  <c:v>2013-14</c:v>
                </c:pt>
                <c:pt idx="2">
                  <c:v>2014-15</c:v>
                </c:pt>
                <c:pt idx="3">
                  <c:v>2015-16</c:v>
                </c:pt>
                <c:pt idx="4">
                  <c:v>2016-17</c:v>
                </c:pt>
                <c:pt idx="5">
                  <c:v>2017-18</c:v>
                </c:pt>
                <c:pt idx="6">
                  <c:v>2018-19</c:v>
                </c:pt>
                <c:pt idx="7">
                  <c:v>2019-20</c:v>
                </c:pt>
              </c:strCache>
            </c:strRef>
          </c:cat>
          <c:val>
            <c:numRef>
              <c:f>ciptax!$J$10:$R$10</c:f>
              <c:numCache>
                <c:ptCount val="8"/>
                <c:pt idx="0">
                  <c:v>1362405.5</c:v>
                </c:pt>
                <c:pt idx="1">
                  <c:v>1446025.5</c:v>
                </c:pt>
                <c:pt idx="2">
                  <c:v>1657481.75</c:v>
                </c:pt>
                <c:pt idx="3">
                  <c:v>2340650</c:v>
                </c:pt>
                <c:pt idx="4">
                  <c:v>2743378</c:v>
                </c:pt>
                <c:pt idx="5">
                  <c:v>2738946</c:v>
                </c:pt>
                <c:pt idx="6">
                  <c:v>2497205</c:v>
                </c:pt>
                <c:pt idx="7">
                  <c:v>2525215</c:v>
                </c:pt>
              </c:numCache>
            </c:numRef>
          </c:val>
          <c:smooth val="0"/>
        </c:ser>
        <c:marker val="1"/>
        <c:axId val="38163325"/>
        <c:axId val="7925606"/>
      </c:lineChart>
      <c:catAx>
        <c:axId val="381633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50" b="0" i="0" u="none" baseline="0">
                <a:solidFill>
                  <a:srgbClr val="000000"/>
                </a:solidFill>
              </a:defRPr>
            </a:pPr>
          </a:p>
        </c:txPr>
        <c:crossAx val="7925606"/>
        <c:crossesAt val="700000"/>
        <c:auto val="1"/>
        <c:lblOffset val="100"/>
        <c:tickLblSkip val="1"/>
        <c:noMultiLvlLbl val="0"/>
      </c:catAx>
      <c:valAx>
        <c:axId val="7925606"/>
        <c:scaling>
          <c:orientation val="minMax"/>
          <c:max val="3500000"/>
          <c:min val="7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850" b="0" i="0" u="none" baseline="0">
                <a:solidFill>
                  <a:srgbClr val="000000"/>
                </a:solidFill>
              </a:defRPr>
            </a:pPr>
          </a:p>
        </c:txPr>
        <c:crossAx val="38163325"/>
        <c:crossesAt val="1"/>
        <c:crossBetween val="between"/>
        <c:dispUnits/>
        <c:majorUnit val="250000"/>
        <c:minorUnit val="1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4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300" b="1" i="0" u="none" baseline="0">
                <a:solidFill>
                  <a:srgbClr val="000000"/>
                </a:solidFill>
              </a:rPr>
              <a:t>Capital Expenditures</a:t>
            </a:r>
          </a:p>
        </c:rich>
      </c:tx>
      <c:layout>
        <c:manualLayout>
          <c:xMode val="factor"/>
          <c:yMode val="factor"/>
          <c:x val="-0.02375"/>
          <c:y val="-0.00175"/>
        </c:manualLayout>
      </c:layout>
      <c:spPr>
        <a:noFill/>
        <a:ln w="3175">
          <a:noFill/>
        </a:ln>
      </c:spPr>
    </c:title>
    <c:plotArea>
      <c:layout>
        <c:manualLayout>
          <c:xMode val="edge"/>
          <c:yMode val="edge"/>
          <c:x val="0.0705"/>
          <c:y val="0.14125"/>
          <c:w val="0.8085"/>
          <c:h val="0.80625"/>
        </c:manualLayout>
      </c:layout>
      <c:barChart>
        <c:barDir val="col"/>
        <c:grouping val="clustered"/>
        <c:varyColors val="0"/>
        <c:ser>
          <c:idx val="0"/>
          <c:order val="0"/>
          <c:tx>
            <c:strRef>
              <c:f>ciptax!$K$6</c:f>
              <c:strCache>
                <c:ptCount val="1"/>
                <c:pt idx="0">
                  <c:v>2012-13</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ciptax!$K$7:$K$9</c:f>
              <c:numCache>
                <c:ptCount val="3"/>
                <c:pt idx="0">
                  <c:v>425405.5</c:v>
                </c:pt>
                <c:pt idx="1">
                  <c:v>937000</c:v>
                </c:pt>
                <c:pt idx="2">
                  <c:v>0</c:v>
                </c:pt>
              </c:numCache>
            </c:numRef>
          </c:val>
        </c:ser>
        <c:ser>
          <c:idx val="1"/>
          <c:order val="1"/>
          <c:tx>
            <c:strRef>
              <c:f>ciptax!$L$6</c:f>
              <c:strCache>
                <c:ptCount val="1"/>
                <c:pt idx="0">
                  <c:v>2013-14</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ciptax!$L$7:$L$9</c:f>
              <c:numCache>
                <c:ptCount val="3"/>
                <c:pt idx="0">
                  <c:v>472025.5</c:v>
                </c:pt>
                <c:pt idx="1">
                  <c:v>974000</c:v>
                </c:pt>
                <c:pt idx="2">
                  <c:v>0</c:v>
                </c:pt>
              </c:numCache>
            </c:numRef>
          </c:val>
        </c:ser>
        <c:ser>
          <c:idx val="2"/>
          <c:order val="2"/>
          <c:tx>
            <c:strRef>
              <c:f>ciptax!$M$6</c:f>
              <c:strCache>
                <c:ptCount val="1"/>
                <c:pt idx="0">
                  <c:v>2014-15</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ciptax!$M$7:$M$9</c:f>
              <c:numCache>
                <c:ptCount val="3"/>
                <c:pt idx="0">
                  <c:v>461396.75</c:v>
                </c:pt>
                <c:pt idx="1">
                  <c:v>1115000</c:v>
                </c:pt>
                <c:pt idx="2">
                  <c:v>81085</c:v>
                </c:pt>
              </c:numCache>
            </c:numRef>
          </c:val>
        </c:ser>
        <c:ser>
          <c:idx val="3"/>
          <c:order val="3"/>
          <c:tx>
            <c:strRef>
              <c:f>ciptax!$N$6</c:f>
              <c:strCache>
                <c:ptCount val="1"/>
                <c:pt idx="0">
                  <c:v>2015-16</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ciptax!$N$7:$N$9</c:f>
              <c:numCache>
                <c:ptCount val="3"/>
                <c:pt idx="0">
                  <c:v>449873</c:v>
                </c:pt>
                <c:pt idx="1">
                  <c:v>1265000</c:v>
                </c:pt>
                <c:pt idx="2">
                  <c:v>625777</c:v>
                </c:pt>
              </c:numCache>
            </c:numRef>
          </c:val>
        </c:ser>
        <c:ser>
          <c:idx val="5"/>
          <c:order val="4"/>
          <c:tx>
            <c:strRef>
              <c:f>ciptax!$O$6</c:f>
              <c:strCache>
                <c:ptCount val="1"/>
                <c:pt idx="0">
                  <c:v>2016-17</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ciptax!$O$7:$O$9</c:f>
              <c:numCache>
                <c:ptCount val="3"/>
                <c:pt idx="0">
                  <c:v>435466</c:v>
                </c:pt>
                <c:pt idx="1">
                  <c:v>1340000</c:v>
                </c:pt>
                <c:pt idx="2">
                  <c:v>967912</c:v>
                </c:pt>
              </c:numCache>
            </c:numRef>
          </c:val>
        </c:ser>
        <c:ser>
          <c:idx val="6"/>
          <c:order val="5"/>
          <c:tx>
            <c:strRef>
              <c:f>ciptax!$P$6</c:f>
              <c:strCache>
                <c:ptCount val="1"/>
                <c:pt idx="0">
                  <c:v>2017-18</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ciptax!$P$7:$P$9</c:f>
              <c:numCache>
                <c:ptCount val="3"/>
                <c:pt idx="0">
                  <c:v>426650</c:v>
                </c:pt>
                <c:pt idx="1">
                  <c:v>1365000</c:v>
                </c:pt>
                <c:pt idx="2">
                  <c:v>947296</c:v>
                </c:pt>
              </c:numCache>
            </c:numRef>
          </c:val>
        </c:ser>
        <c:ser>
          <c:idx val="7"/>
          <c:order val="6"/>
          <c:tx>
            <c:strRef>
              <c:f>ciptax!$Q$6</c:f>
              <c:strCache>
                <c:ptCount val="1"/>
                <c:pt idx="0">
                  <c:v>2018-19</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ciptax!$Q$7:$Q$9</c:f>
              <c:numCache>
                <c:ptCount val="3"/>
                <c:pt idx="0">
                  <c:v>155525</c:v>
                </c:pt>
                <c:pt idx="1">
                  <c:v>1415000</c:v>
                </c:pt>
                <c:pt idx="2">
                  <c:v>926680</c:v>
                </c:pt>
              </c:numCache>
            </c:numRef>
          </c:val>
        </c:ser>
        <c:ser>
          <c:idx val="8"/>
          <c:order val="7"/>
          <c:tx>
            <c:strRef>
              <c:f>ciptax!$R$6</c:f>
              <c:strCache>
                <c:ptCount val="1"/>
                <c:pt idx="0">
                  <c:v>2019-20</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ciptax!$R$7:$R$9</c:f>
              <c:numCache>
                <c:ptCount val="3"/>
                <c:pt idx="0">
                  <c:v>154150</c:v>
                </c:pt>
                <c:pt idx="1">
                  <c:v>1465000</c:v>
                </c:pt>
                <c:pt idx="2">
                  <c:v>906065</c:v>
                </c:pt>
              </c:numCache>
            </c:numRef>
          </c:val>
        </c:ser>
        <c:gapWidth val="100"/>
        <c:axId val="4221591"/>
        <c:axId val="37994320"/>
      </c:barChart>
      <c:catAx>
        <c:axId val="4221591"/>
        <c:scaling>
          <c:orientation val="minMax"/>
        </c:scaling>
        <c:axPos val="b"/>
        <c:title>
          <c:tx>
            <c:rich>
              <a:bodyPr vert="horz" rot="0" anchor="ctr"/>
              <a:lstStyle/>
              <a:p>
                <a:pPr algn="ctr">
                  <a:defRPr/>
                </a:pPr>
                <a:r>
                  <a:rPr lang="en-US" cap="none" sz="2600" b="1" i="0" u="none" baseline="0">
                    <a:solidFill>
                      <a:srgbClr val="000000"/>
                    </a:solidFill>
                  </a:rPr>
                  <a:t>Type</a:t>
                </a:r>
              </a:p>
            </c:rich>
          </c:tx>
          <c:layout>
            <c:manualLayout>
              <c:xMode val="factor"/>
              <c:yMode val="factor"/>
              <c:x val="-0.03"/>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994320"/>
        <c:crosses val="autoZero"/>
        <c:auto val="1"/>
        <c:lblOffset val="100"/>
        <c:tickLblSkip val="1"/>
        <c:noMultiLvlLbl val="0"/>
      </c:catAx>
      <c:valAx>
        <c:axId val="37994320"/>
        <c:scaling>
          <c:orientation val="minMax"/>
        </c:scaling>
        <c:axPos val="l"/>
        <c:title>
          <c:tx>
            <c:rich>
              <a:bodyPr vert="horz" rot="-5400000" anchor="ctr"/>
              <a:lstStyle/>
              <a:p>
                <a:pPr algn="ctr">
                  <a:defRPr/>
                </a:pPr>
                <a:r>
                  <a:rPr lang="en-US" cap="none" sz="2600" b="1" i="0" u="none" baseline="0">
                    <a:solidFill>
                      <a:srgbClr val="000000"/>
                    </a:solidFill>
                  </a:rPr>
                  <a:t>Dollars</a:t>
                </a:r>
              </a:p>
            </c:rich>
          </c:tx>
          <c:layout>
            <c:manualLayout>
              <c:xMode val="factor"/>
              <c:yMode val="factor"/>
              <c:x val="-0.03875"/>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21591"/>
        <c:crossesAt val="1"/>
        <c:crossBetween val="between"/>
        <c:dispUnits/>
      </c:valAx>
      <c:spPr>
        <a:noFill/>
        <a:ln>
          <a:noFill/>
        </a:ln>
      </c:spPr>
    </c:plotArea>
    <c:legend>
      <c:legendPos val="r"/>
      <c:layout>
        <c:manualLayout>
          <c:xMode val="edge"/>
          <c:yMode val="edge"/>
          <c:x val="0.8855"/>
          <c:y val="0.24425"/>
          <c:w val="0.1105"/>
          <c:h val="0.437"/>
        </c:manualLayout>
      </c:layout>
      <c:overlay val="0"/>
      <c:spPr>
        <a:solidFill>
          <a:srgbClr val="FFFFFF"/>
        </a:solidFill>
        <a:ln w="3175">
          <a:solidFill>
            <a:srgbClr val="000000"/>
          </a:solidFill>
        </a:ln>
      </c:spPr>
      <c:txPr>
        <a:bodyPr vert="horz" rot="0"/>
        <a:lstStyle/>
        <a:p>
          <a:pPr>
            <a:defRPr lang="en-US" cap="none" sz="201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75</xdr:row>
      <xdr:rowOff>19050</xdr:rowOff>
    </xdr:from>
    <xdr:to>
      <xdr:col>19</xdr:col>
      <xdr:colOff>28575</xdr:colOff>
      <xdr:row>105</xdr:row>
      <xdr:rowOff>19050</xdr:rowOff>
    </xdr:to>
    <xdr:graphicFrame>
      <xdr:nvGraphicFramePr>
        <xdr:cNvPr id="1" name="Chart 1"/>
        <xdr:cNvGraphicFramePr/>
      </xdr:nvGraphicFramePr>
      <xdr:xfrm>
        <a:off x="238125" y="14230350"/>
        <a:ext cx="12868275" cy="48863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157</xdr:row>
      <xdr:rowOff>66675</xdr:rowOff>
    </xdr:from>
    <xdr:to>
      <xdr:col>19</xdr:col>
      <xdr:colOff>9525</xdr:colOff>
      <xdr:row>193</xdr:row>
      <xdr:rowOff>114300</xdr:rowOff>
    </xdr:to>
    <xdr:graphicFrame>
      <xdr:nvGraphicFramePr>
        <xdr:cNvPr id="2" name="Chart 2"/>
        <xdr:cNvGraphicFramePr/>
      </xdr:nvGraphicFramePr>
      <xdr:xfrm>
        <a:off x="19050" y="19526250"/>
        <a:ext cx="13068300" cy="5876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22</xdr:col>
      <xdr:colOff>476250</xdr:colOff>
      <xdr:row>38</xdr:row>
      <xdr:rowOff>19050</xdr:rowOff>
    </xdr:to>
    <xdr:graphicFrame>
      <xdr:nvGraphicFramePr>
        <xdr:cNvPr id="1" name="Chart 1"/>
        <xdr:cNvGraphicFramePr/>
      </xdr:nvGraphicFramePr>
      <xdr:xfrm>
        <a:off x="0" y="180975"/>
        <a:ext cx="17345025" cy="5991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104775</xdr:rowOff>
    </xdr:from>
    <xdr:to>
      <xdr:col>22</xdr:col>
      <xdr:colOff>523875</xdr:colOff>
      <xdr:row>77</xdr:row>
      <xdr:rowOff>95250</xdr:rowOff>
    </xdr:to>
    <xdr:graphicFrame>
      <xdr:nvGraphicFramePr>
        <xdr:cNvPr id="2" name="Chart 2"/>
        <xdr:cNvGraphicFramePr/>
      </xdr:nvGraphicFramePr>
      <xdr:xfrm>
        <a:off x="0" y="6743700"/>
        <a:ext cx="17392650" cy="58197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43</xdr:row>
      <xdr:rowOff>0</xdr:rowOff>
    </xdr:from>
    <xdr:to>
      <xdr:col>4</xdr:col>
      <xdr:colOff>9525</xdr:colOff>
      <xdr:row>43</xdr:row>
      <xdr:rowOff>0</xdr:rowOff>
    </xdr:to>
    <xdr:sp>
      <xdr:nvSpPr>
        <xdr:cNvPr id="1" name="Text Box 34"/>
        <xdr:cNvSpPr txBox="1">
          <a:spLocks noChangeArrowheads="1"/>
        </xdr:cNvSpPr>
      </xdr:nvSpPr>
      <xdr:spPr>
        <a:xfrm>
          <a:off x="6076950" y="7410450"/>
          <a:ext cx="9525" cy="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MES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CRF - $250,000
</a:t>
          </a:r>
          <a:r>
            <a:rPr lang="en-US" cap="none" sz="1000" b="0" i="0" u="sng" baseline="0">
              <a:solidFill>
                <a:srgbClr val="000000"/>
              </a:solidFill>
              <a:latin typeface="Arial"/>
              <a:ea typeface="Arial"/>
              <a:cs typeface="Arial"/>
            </a:rPr>
            <a:t>Taxes - $35,000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$285,000</a:t>
          </a:r>
        </a:p>
      </xdr:txBody>
    </xdr:sp>
    <xdr:clientData/>
  </xdr:twoCellAnchor>
  <xdr:twoCellAnchor>
    <xdr:from>
      <xdr:col>4</xdr:col>
      <xdr:colOff>0</xdr:colOff>
      <xdr:row>43</xdr:row>
      <xdr:rowOff>0</xdr:rowOff>
    </xdr:from>
    <xdr:to>
      <xdr:col>4</xdr:col>
      <xdr:colOff>0</xdr:colOff>
      <xdr:row>43</xdr:row>
      <xdr:rowOff>0</xdr:rowOff>
    </xdr:to>
    <xdr:sp>
      <xdr:nvSpPr>
        <xdr:cNvPr id="2" name="Text Box 35"/>
        <xdr:cNvSpPr txBox="1">
          <a:spLocks noChangeArrowheads="1"/>
        </xdr:cNvSpPr>
      </xdr:nvSpPr>
      <xdr:spPr>
        <a:xfrm>
          <a:off x="6076950" y="7410450"/>
          <a:ext cx="0" cy="0"/>
        </a:xfrm>
        <a:prstGeom prst="rect">
          <a:avLst/>
        </a:prstGeom>
        <a:solidFill>
          <a:srgbClr val="FFFFFF"/>
        </a:solid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RFS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CRF -   $50,000  </a:t>
          </a:r>
          <a:r>
            <a:rPr lang="en-US" cap="none" sz="1000" b="0" i="0" u="sng" baseline="0">
              <a:solidFill>
                <a:srgbClr val="000000"/>
              </a:solidFill>
              <a:latin typeface="Arial"/>
              <a:ea typeface="Arial"/>
              <a:cs typeface="Arial"/>
            </a:rPr>
            <a:t>Taxes - $90,000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$140,000</a:t>
          </a:r>
        </a:p>
      </xdr:txBody>
    </xdr:sp>
    <xdr:clientData/>
  </xdr:twoCellAnchor>
  <xdr:twoCellAnchor>
    <xdr:from>
      <xdr:col>4</xdr:col>
      <xdr:colOff>0</xdr:colOff>
      <xdr:row>43</xdr:row>
      <xdr:rowOff>0</xdr:rowOff>
    </xdr:from>
    <xdr:to>
      <xdr:col>4</xdr:col>
      <xdr:colOff>0</xdr:colOff>
      <xdr:row>43</xdr:row>
      <xdr:rowOff>0</xdr:rowOff>
    </xdr:to>
    <xdr:sp>
      <xdr:nvSpPr>
        <xdr:cNvPr id="3" name="Line 36"/>
        <xdr:cNvSpPr>
          <a:spLocks/>
        </xdr:cNvSpPr>
      </xdr:nvSpPr>
      <xdr:spPr>
        <a:xfrm>
          <a:off x="6076950" y="741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0</xdr:colOff>
      <xdr:row>43</xdr:row>
      <xdr:rowOff>0</xdr:rowOff>
    </xdr:to>
    <xdr:sp>
      <xdr:nvSpPr>
        <xdr:cNvPr id="4" name="Text Box 37"/>
        <xdr:cNvSpPr txBox="1">
          <a:spLocks noChangeArrowheads="1"/>
        </xdr:cNvSpPr>
      </xdr:nvSpPr>
      <xdr:spPr>
        <a:xfrm>
          <a:off x="6076950" y="74104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Moved</a:t>
          </a:r>
        </a:p>
      </xdr:txBody>
    </xdr:sp>
    <xdr:clientData/>
  </xdr:twoCellAnchor>
  <xdr:twoCellAnchor>
    <xdr:from>
      <xdr:col>4</xdr:col>
      <xdr:colOff>0</xdr:colOff>
      <xdr:row>43</xdr:row>
      <xdr:rowOff>0</xdr:rowOff>
    </xdr:from>
    <xdr:to>
      <xdr:col>4</xdr:col>
      <xdr:colOff>0</xdr:colOff>
      <xdr:row>43</xdr:row>
      <xdr:rowOff>0</xdr:rowOff>
    </xdr:to>
    <xdr:sp>
      <xdr:nvSpPr>
        <xdr:cNvPr id="5" name="Line 38"/>
        <xdr:cNvSpPr>
          <a:spLocks/>
        </xdr:cNvSpPr>
      </xdr:nvSpPr>
      <xdr:spPr>
        <a:xfrm>
          <a:off x="6076950" y="741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0</xdr:colOff>
      <xdr:row>43</xdr:row>
      <xdr:rowOff>0</xdr:rowOff>
    </xdr:to>
    <xdr:sp>
      <xdr:nvSpPr>
        <xdr:cNvPr id="6" name="Text Box 39"/>
        <xdr:cNvSpPr txBox="1">
          <a:spLocks noChangeArrowheads="1"/>
        </xdr:cNvSpPr>
      </xdr:nvSpPr>
      <xdr:spPr>
        <a:xfrm>
          <a:off x="6076950" y="74104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Moved</a:t>
          </a:r>
        </a:p>
      </xdr:txBody>
    </xdr:sp>
    <xdr:clientData/>
  </xdr:twoCellAnchor>
  <xdr:twoCellAnchor>
    <xdr:from>
      <xdr:col>6</xdr:col>
      <xdr:colOff>0</xdr:colOff>
      <xdr:row>43</xdr:row>
      <xdr:rowOff>0</xdr:rowOff>
    </xdr:from>
    <xdr:to>
      <xdr:col>6</xdr:col>
      <xdr:colOff>9525</xdr:colOff>
      <xdr:row>43</xdr:row>
      <xdr:rowOff>0</xdr:rowOff>
    </xdr:to>
    <xdr:sp>
      <xdr:nvSpPr>
        <xdr:cNvPr id="7" name="Text Box 40"/>
        <xdr:cNvSpPr txBox="1">
          <a:spLocks noChangeArrowheads="1"/>
        </xdr:cNvSpPr>
      </xdr:nvSpPr>
      <xdr:spPr>
        <a:xfrm>
          <a:off x="8734425" y="7410450"/>
          <a:ext cx="9525" cy="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MES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CRF - $250,000
</a:t>
          </a:r>
          <a:r>
            <a:rPr lang="en-US" cap="none" sz="1000" b="0" i="0" u="sng" baseline="0">
              <a:solidFill>
                <a:srgbClr val="000000"/>
              </a:solidFill>
              <a:latin typeface="Arial"/>
              <a:ea typeface="Arial"/>
              <a:cs typeface="Arial"/>
            </a:rPr>
            <a:t>Taxes - $35,000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$285,000</a:t>
          </a:r>
        </a:p>
      </xdr:txBody>
    </xdr:sp>
    <xdr:clientData/>
  </xdr:twoCellAnchor>
  <xdr:twoCellAnchor>
    <xdr:from>
      <xdr:col>5</xdr:col>
      <xdr:colOff>0</xdr:colOff>
      <xdr:row>43</xdr:row>
      <xdr:rowOff>0</xdr:rowOff>
    </xdr:from>
    <xdr:to>
      <xdr:col>5</xdr:col>
      <xdr:colOff>9525</xdr:colOff>
      <xdr:row>43</xdr:row>
      <xdr:rowOff>0</xdr:rowOff>
    </xdr:to>
    <xdr:sp>
      <xdr:nvSpPr>
        <xdr:cNvPr id="8" name="Text Box 40"/>
        <xdr:cNvSpPr txBox="1">
          <a:spLocks noChangeArrowheads="1"/>
        </xdr:cNvSpPr>
      </xdr:nvSpPr>
      <xdr:spPr>
        <a:xfrm>
          <a:off x="8020050" y="7410450"/>
          <a:ext cx="9525" cy="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MES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CRF - $250,000
</a:t>
          </a:r>
          <a:r>
            <a:rPr lang="en-US" cap="none" sz="1000" b="0" i="0" u="sng" baseline="0">
              <a:solidFill>
                <a:srgbClr val="000000"/>
              </a:solidFill>
              <a:latin typeface="Arial"/>
              <a:ea typeface="Arial"/>
              <a:cs typeface="Arial"/>
            </a:rPr>
            <a:t>Taxes - $35,000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$285,000</a:t>
          </a:r>
        </a:p>
      </xdr:txBody>
    </xdr:sp>
    <xdr:clientData/>
  </xdr:twoCellAnchor>
  <xdr:twoCellAnchor>
    <xdr:from>
      <xdr:col>4</xdr:col>
      <xdr:colOff>0</xdr:colOff>
      <xdr:row>43</xdr:row>
      <xdr:rowOff>0</xdr:rowOff>
    </xdr:from>
    <xdr:to>
      <xdr:col>4</xdr:col>
      <xdr:colOff>9525</xdr:colOff>
      <xdr:row>43</xdr:row>
      <xdr:rowOff>0</xdr:rowOff>
    </xdr:to>
    <xdr:sp>
      <xdr:nvSpPr>
        <xdr:cNvPr id="9" name="Text Box 34"/>
        <xdr:cNvSpPr txBox="1">
          <a:spLocks noChangeArrowheads="1"/>
        </xdr:cNvSpPr>
      </xdr:nvSpPr>
      <xdr:spPr>
        <a:xfrm>
          <a:off x="6076950" y="7410450"/>
          <a:ext cx="9525" cy="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MES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CRF - $250,000
</a:t>
          </a:r>
          <a:r>
            <a:rPr lang="en-US" cap="none" sz="1000" b="0" i="0" u="sng" baseline="0">
              <a:solidFill>
                <a:srgbClr val="000000"/>
              </a:solidFill>
              <a:latin typeface="Arial"/>
              <a:ea typeface="Arial"/>
              <a:cs typeface="Arial"/>
            </a:rPr>
            <a:t>Taxes - $35,000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$285,000</a:t>
          </a:r>
        </a:p>
      </xdr:txBody>
    </xdr:sp>
    <xdr:clientData/>
  </xdr:twoCellAnchor>
  <xdr:twoCellAnchor>
    <xdr:from>
      <xdr:col>4</xdr:col>
      <xdr:colOff>0</xdr:colOff>
      <xdr:row>43</xdr:row>
      <xdr:rowOff>0</xdr:rowOff>
    </xdr:from>
    <xdr:to>
      <xdr:col>4</xdr:col>
      <xdr:colOff>0</xdr:colOff>
      <xdr:row>43</xdr:row>
      <xdr:rowOff>0</xdr:rowOff>
    </xdr:to>
    <xdr:sp>
      <xdr:nvSpPr>
        <xdr:cNvPr id="10" name="Text Box 35"/>
        <xdr:cNvSpPr txBox="1">
          <a:spLocks noChangeArrowheads="1"/>
        </xdr:cNvSpPr>
      </xdr:nvSpPr>
      <xdr:spPr>
        <a:xfrm>
          <a:off x="6076950" y="7410450"/>
          <a:ext cx="0" cy="0"/>
        </a:xfrm>
        <a:prstGeom prst="rect">
          <a:avLst/>
        </a:prstGeom>
        <a:solidFill>
          <a:srgbClr val="FFFFFF"/>
        </a:solid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RFS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CRF -   $50,000  </a:t>
          </a:r>
          <a:r>
            <a:rPr lang="en-US" cap="none" sz="1000" b="0" i="0" u="sng" baseline="0">
              <a:solidFill>
                <a:srgbClr val="000000"/>
              </a:solidFill>
              <a:latin typeface="Arial"/>
              <a:ea typeface="Arial"/>
              <a:cs typeface="Arial"/>
            </a:rPr>
            <a:t>Taxes - $90,000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$140,000</a:t>
          </a:r>
        </a:p>
      </xdr:txBody>
    </xdr:sp>
    <xdr:clientData/>
  </xdr:twoCellAnchor>
  <xdr:twoCellAnchor>
    <xdr:from>
      <xdr:col>4</xdr:col>
      <xdr:colOff>0</xdr:colOff>
      <xdr:row>43</xdr:row>
      <xdr:rowOff>0</xdr:rowOff>
    </xdr:from>
    <xdr:to>
      <xdr:col>4</xdr:col>
      <xdr:colOff>0</xdr:colOff>
      <xdr:row>43</xdr:row>
      <xdr:rowOff>0</xdr:rowOff>
    </xdr:to>
    <xdr:sp>
      <xdr:nvSpPr>
        <xdr:cNvPr id="11" name="Line 36"/>
        <xdr:cNvSpPr>
          <a:spLocks/>
        </xdr:cNvSpPr>
      </xdr:nvSpPr>
      <xdr:spPr>
        <a:xfrm>
          <a:off x="6076950" y="741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0</xdr:colOff>
      <xdr:row>43</xdr:row>
      <xdr:rowOff>0</xdr:rowOff>
    </xdr:to>
    <xdr:sp>
      <xdr:nvSpPr>
        <xdr:cNvPr id="12" name="Text Box 37"/>
        <xdr:cNvSpPr txBox="1">
          <a:spLocks noChangeArrowheads="1"/>
        </xdr:cNvSpPr>
      </xdr:nvSpPr>
      <xdr:spPr>
        <a:xfrm>
          <a:off x="6076950" y="74104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Moved</a:t>
          </a:r>
        </a:p>
      </xdr:txBody>
    </xdr:sp>
    <xdr:clientData/>
  </xdr:twoCellAnchor>
  <xdr:twoCellAnchor>
    <xdr:from>
      <xdr:col>4</xdr:col>
      <xdr:colOff>0</xdr:colOff>
      <xdr:row>43</xdr:row>
      <xdr:rowOff>0</xdr:rowOff>
    </xdr:from>
    <xdr:to>
      <xdr:col>4</xdr:col>
      <xdr:colOff>0</xdr:colOff>
      <xdr:row>43</xdr:row>
      <xdr:rowOff>0</xdr:rowOff>
    </xdr:to>
    <xdr:sp>
      <xdr:nvSpPr>
        <xdr:cNvPr id="13" name="Line 38"/>
        <xdr:cNvSpPr>
          <a:spLocks/>
        </xdr:cNvSpPr>
      </xdr:nvSpPr>
      <xdr:spPr>
        <a:xfrm>
          <a:off x="6076950" y="741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0</xdr:colOff>
      <xdr:row>43</xdr:row>
      <xdr:rowOff>0</xdr:rowOff>
    </xdr:to>
    <xdr:sp>
      <xdr:nvSpPr>
        <xdr:cNvPr id="14" name="Text Box 39"/>
        <xdr:cNvSpPr txBox="1">
          <a:spLocks noChangeArrowheads="1"/>
        </xdr:cNvSpPr>
      </xdr:nvSpPr>
      <xdr:spPr>
        <a:xfrm>
          <a:off x="6076950" y="74104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Moved</a:t>
          </a:r>
        </a:p>
      </xdr:txBody>
    </xdr:sp>
    <xdr:clientData/>
  </xdr:twoCellAnchor>
  <xdr:twoCellAnchor>
    <xdr:from>
      <xdr:col>6</xdr:col>
      <xdr:colOff>0</xdr:colOff>
      <xdr:row>43</xdr:row>
      <xdr:rowOff>0</xdr:rowOff>
    </xdr:from>
    <xdr:to>
      <xdr:col>6</xdr:col>
      <xdr:colOff>9525</xdr:colOff>
      <xdr:row>43</xdr:row>
      <xdr:rowOff>0</xdr:rowOff>
    </xdr:to>
    <xdr:sp>
      <xdr:nvSpPr>
        <xdr:cNvPr id="15" name="Text Box 40"/>
        <xdr:cNvSpPr txBox="1">
          <a:spLocks noChangeArrowheads="1"/>
        </xdr:cNvSpPr>
      </xdr:nvSpPr>
      <xdr:spPr>
        <a:xfrm>
          <a:off x="8734425" y="7410450"/>
          <a:ext cx="9525" cy="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MES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CRF - $250,000
</a:t>
          </a:r>
          <a:r>
            <a:rPr lang="en-US" cap="none" sz="1000" b="0" i="0" u="sng" baseline="0">
              <a:solidFill>
                <a:srgbClr val="000000"/>
              </a:solidFill>
              <a:latin typeface="Arial"/>
              <a:ea typeface="Arial"/>
              <a:cs typeface="Arial"/>
            </a:rPr>
            <a:t>Taxes - $35,000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$285,000</a:t>
          </a:r>
        </a:p>
      </xdr:txBody>
    </xdr:sp>
    <xdr:clientData/>
  </xdr:twoCellAnchor>
  <xdr:twoCellAnchor>
    <xdr:from>
      <xdr:col>5</xdr:col>
      <xdr:colOff>0</xdr:colOff>
      <xdr:row>43</xdr:row>
      <xdr:rowOff>0</xdr:rowOff>
    </xdr:from>
    <xdr:to>
      <xdr:col>5</xdr:col>
      <xdr:colOff>9525</xdr:colOff>
      <xdr:row>43</xdr:row>
      <xdr:rowOff>0</xdr:rowOff>
    </xdr:to>
    <xdr:sp>
      <xdr:nvSpPr>
        <xdr:cNvPr id="16" name="Text Box 40"/>
        <xdr:cNvSpPr txBox="1">
          <a:spLocks noChangeArrowheads="1"/>
        </xdr:cNvSpPr>
      </xdr:nvSpPr>
      <xdr:spPr>
        <a:xfrm>
          <a:off x="8020050" y="7410450"/>
          <a:ext cx="9525" cy="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MES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CRF - $250,000
</a:t>
          </a:r>
          <a:r>
            <a:rPr lang="en-US" cap="none" sz="1000" b="0" i="0" u="sng" baseline="0">
              <a:solidFill>
                <a:srgbClr val="000000"/>
              </a:solidFill>
              <a:latin typeface="Arial"/>
              <a:ea typeface="Arial"/>
              <a:cs typeface="Arial"/>
            </a:rPr>
            <a:t>Taxes - $35,000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$285,000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90</xdr:row>
      <xdr:rowOff>0</xdr:rowOff>
    </xdr:from>
    <xdr:to>
      <xdr:col>10</xdr:col>
      <xdr:colOff>0</xdr:colOff>
      <xdr:row>90</xdr:row>
      <xdr:rowOff>0</xdr:rowOff>
    </xdr:to>
    <xdr:sp>
      <xdr:nvSpPr>
        <xdr:cNvPr id="1" name="Line 1"/>
        <xdr:cNvSpPr>
          <a:spLocks/>
        </xdr:cNvSpPr>
      </xdr:nvSpPr>
      <xdr:spPr>
        <a:xfrm>
          <a:off x="2676525" y="11229975"/>
          <a:ext cx="10744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10</xdr:col>
      <xdr:colOff>0</xdr:colOff>
      <xdr:row>68</xdr:row>
      <xdr:rowOff>0</xdr:rowOff>
    </xdr:to>
    <xdr:sp>
      <xdr:nvSpPr>
        <xdr:cNvPr id="2" name="Line 2"/>
        <xdr:cNvSpPr>
          <a:spLocks/>
        </xdr:cNvSpPr>
      </xdr:nvSpPr>
      <xdr:spPr>
        <a:xfrm flipH="1">
          <a:off x="13420725" y="1304925"/>
          <a:ext cx="0" cy="90868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0</xdr:rowOff>
    </xdr:from>
    <xdr:to>
      <xdr:col>2</xdr:col>
      <xdr:colOff>28575</xdr:colOff>
      <xdr:row>68</xdr:row>
      <xdr:rowOff>0</xdr:rowOff>
    </xdr:to>
    <xdr:sp>
      <xdr:nvSpPr>
        <xdr:cNvPr id="3" name="Line 3"/>
        <xdr:cNvSpPr>
          <a:spLocks/>
        </xdr:cNvSpPr>
      </xdr:nvSpPr>
      <xdr:spPr>
        <a:xfrm flipH="1" flipV="1">
          <a:off x="2581275" y="1304925"/>
          <a:ext cx="28575" cy="90868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10</xdr:col>
      <xdr:colOff>9525</xdr:colOff>
      <xdr:row>68</xdr:row>
      <xdr:rowOff>0</xdr:rowOff>
    </xdr:to>
    <xdr:sp>
      <xdr:nvSpPr>
        <xdr:cNvPr id="4" name="Line 4"/>
        <xdr:cNvSpPr>
          <a:spLocks/>
        </xdr:cNvSpPr>
      </xdr:nvSpPr>
      <xdr:spPr>
        <a:xfrm flipH="1">
          <a:off x="13420725" y="1304925"/>
          <a:ext cx="9525" cy="90868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147</xdr:row>
      <xdr:rowOff>0</xdr:rowOff>
    </xdr:from>
    <xdr:to>
      <xdr:col>10</xdr:col>
      <xdr:colOff>104775</xdr:colOff>
      <xdr:row>147</xdr:row>
      <xdr:rowOff>0</xdr:rowOff>
    </xdr:to>
    <xdr:sp>
      <xdr:nvSpPr>
        <xdr:cNvPr id="5" name="Line 5"/>
        <xdr:cNvSpPr>
          <a:spLocks/>
        </xdr:cNvSpPr>
      </xdr:nvSpPr>
      <xdr:spPr>
        <a:xfrm>
          <a:off x="2667000" y="18488025"/>
          <a:ext cx="108585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6" name="Line 6"/>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147</xdr:row>
      <xdr:rowOff>0</xdr:rowOff>
    </xdr:from>
    <xdr:to>
      <xdr:col>2</xdr:col>
      <xdr:colOff>28575</xdr:colOff>
      <xdr:row>147</xdr:row>
      <xdr:rowOff>0</xdr:rowOff>
    </xdr:to>
    <xdr:sp>
      <xdr:nvSpPr>
        <xdr:cNvPr id="7" name="Line 7"/>
        <xdr:cNvSpPr>
          <a:spLocks/>
        </xdr:cNvSpPr>
      </xdr:nvSpPr>
      <xdr:spPr>
        <a:xfrm flipH="1" flipV="1">
          <a:off x="2581275" y="184880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8" name="Line 8"/>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75</xdr:row>
      <xdr:rowOff>0</xdr:rowOff>
    </xdr:from>
    <xdr:to>
      <xdr:col>10</xdr:col>
      <xdr:colOff>9525</xdr:colOff>
      <xdr:row>75</xdr:row>
      <xdr:rowOff>0</xdr:rowOff>
    </xdr:to>
    <xdr:sp>
      <xdr:nvSpPr>
        <xdr:cNvPr id="9" name="Line 9"/>
        <xdr:cNvSpPr>
          <a:spLocks/>
        </xdr:cNvSpPr>
      </xdr:nvSpPr>
      <xdr:spPr>
        <a:xfrm flipH="1">
          <a:off x="13420725"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75</xdr:row>
      <xdr:rowOff>0</xdr:rowOff>
    </xdr:from>
    <xdr:to>
      <xdr:col>11</xdr:col>
      <xdr:colOff>9525</xdr:colOff>
      <xdr:row>75</xdr:row>
      <xdr:rowOff>0</xdr:rowOff>
    </xdr:to>
    <xdr:sp>
      <xdr:nvSpPr>
        <xdr:cNvPr id="10" name="Line 10"/>
        <xdr:cNvSpPr>
          <a:spLocks/>
        </xdr:cNvSpPr>
      </xdr:nvSpPr>
      <xdr:spPr>
        <a:xfrm flipH="1">
          <a:off x="14268450"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0</xdr:rowOff>
    </xdr:from>
    <xdr:to>
      <xdr:col>2</xdr:col>
      <xdr:colOff>28575</xdr:colOff>
      <xdr:row>103</xdr:row>
      <xdr:rowOff>0</xdr:rowOff>
    </xdr:to>
    <xdr:sp>
      <xdr:nvSpPr>
        <xdr:cNvPr id="11" name="Line 11"/>
        <xdr:cNvSpPr>
          <a:spLocks/>
        </xdr:cNvSpPr>
      </xdr:nvSpPr>
      <xdr:spPr>
        <a:xfrm flipH="1" flipV="1">
          <a:off x="2581275" y="12039600"/>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0</xdr:rowOff>
    </xdr:from>
    <xdr:to>
      <xdr:col>2</xdr:col>
      <xdr:colOff>28575</xdr:colOff>
      <xdr:row>103</xdr:row>
      <xdr:rowOff>0</xdr:rowOff>
    </xdr:to>
    <xdr:sp>
      <xdr:nvSpPr>
        <xdr:cNvPr id="12" name="Line 12"/>
        <xdr:cNvSpPr>
          <a:spLocks/>
        </xdr:cNvSpPr>
      </xdr:nvSpPr>
      <xdr:spPr>
        <a:xfrm flipH="1" flipV="1">
          <a:off x="2581275" y="12039600"/>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0</xdr:colOff>
      <xdr:row>103</xdr:row>
      <xdr:rowOff>0</xdr:rowOff>
    </xdr:to>
    <xdr:sp>
      <xdr:nvSpPr>
        <xdr:cNvPr id="13" name="Line 13"/>
        <xdr:cNvSpPr>
          <a:spLocks/>
        </xdr:cNvSpPr>
      </xdr:nvSpPr>
      <xdr:spPr>
        <a:xfrm flipH="1">
          <a:off x="13420725" y="120396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9525</xdr:colOff>
      <xdr:row>103</xdr:row>
      <xdr:rowOff>0</xdr:rowOff>
    </xdr:to>
    <xdr:sp>
      <xdr:nvSpPr>
        <xdr:cNvPr id="14" name="Line 14"/>
        <xdr:cNvSpPr>
          <a:spLocks/>
        </xdr:cNvSpPr>
      </xdr:nvSpPr>
      <xdr:spPr>
        <a:xfrm flipH="1">
          <a:off x="13420725" y="12039600"/>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0</xdr:colOff>
      <xdr:row>103</xdr:row>
      <xdr:rowOff>0</xdr:rowOff>
    </xdr:to>
    <xdr:sp>
      <xdr:nvSpPr>
        <xdr:cNvPr id="15" name="Line 15"/>
        <xdr:cNvSpPr>
          <a:spLocks/>
        </xdr:cNvSpPr>
      </xdr:nvSpPr>
      <xdr:spPr>
        <a:xfrm flipH="1">
          <a:off x="13420725" y="120396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9525</xdr:colOff>
      <xdr:row>103</xdr:row>
      <xdr:rowOff>0</xdr:rowOff>
    </xdr:to>
    <xdr:sp>
      <xdr:nvSpPr>
        <xdr:cNvPr id="16" name="Line 16"/>
        <xdr:cNvSpPr>
          <a:spLocks/>
        </xdr:cNvSpPr>
      </xdr:nvSpPr>
      <xdr:spPr>
        <a:xfrm flipH="1">
          <a:off x="13420725" y="12039600"/>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10</xdr:col>
      <xdr:colOff>0</xdr:colOff>
      <xdr:row>68</xdr:row>
      <xdr:rowOff>0</xdr:rowOff>
    </xdr:to>
    <xdr:sp>
      <xdr:nvSpPr>
        <xdr:cNvPr id="17" name="Line 17"/>
        <xdr:cNvSpPr>
          <a:spLocks/>
        </xdr:cNvSpPr>
      </xdr:nvSpPr>
      <xdr:spPr>
        <a:xfrm flipH="1">
          <a:off x="13420725" y="1304925"/>
          <a:ext cx="0" cy="90868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75</xdr:row>
      <xdr:rowOff>0</xdr:rowOff>
    </xdr:from>
    <xdr:to>
      <xdr:col>10</xdr:col>
      <xdr:colOff>0</xdr:colOff>
      <xdr:row>75</xdr:row>
      <xdr:rowOff>0</xdr:rowOff>
    </xdr:to>
    <xdr:sp>
      <xdr:nvSpPr>
        <xdr:cNvPr id="18" name="Line 18"/>
        <xdr:cNvSpPr>
          <a:spLocks/>
        </xdr:cNvSpPr>
      </xdr:nvSpPr>
      <xdr:spPr>
        <a:xfrm flipH="1">
          <a:off x="13420725" y="106013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75</xdr:row>
      <xdr:rowOff>0</xdr:rowOff>
    </xdr:from>
    <xdr:to>
      <xdr:col>10</xdr:col>
      <xdr:colOff>9525</xdr:colOff>
      <xdr:row>75</xdr:row>
      <xdr:rowOff>0</xdr:rowOff>
    </xdr:to>
    <xdr:sp>
      <xdr:nvSpPr>
        <xdr:cNvPr id="19" name="Line 19"/>
        <xdr:cNvSpPr>
          <a:spLocks/>
        </xdr:cNvSpPr>
      </xdr:nvSpPr>
      <xdr:spPr>
        <a:xfrm flipH="1">
          <a:off x="13420725"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0</xdr:colOff>
      <xdr:row>103</xdr:row>
      <xdr:rowOff>0</xdr:rowOff>
    </xdr:to>
    <xdr:sp>
      <xdr:nvSpPr>
        <xdr:cNvPr id="20" name="Line 20"/>
        <xdr:cNvSpPr>
          <a:spLocks/>
        </xdr:cNvSpPr>
      </xdr:nvSpPr>
      <xdr:spPr>
        <a:xfrm flipH="1">
          <a:off x="13420725" y="120396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0</xdr:colOff>
      <xdr:row>103</xdr:row>
      <xdr:rowOff>0</xdr:rowOff>
    </xdr:to>
    <xdr:sp>
      <xdr:nvSpPr>
        <xdr:cNvPr id="21" name="Line 21"/>
        <xdr:cNvSpPr>
          <a:spLocks/>
        </xdr:cNvSpPr>
      </xdr:nvSpPr>
      <xdr:spPr>
        <a:xfrm flipH="1">
          <a:off x="13420725" y="120396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75</xdr:row>
      <xdr:rowOff>0</xdr:rowOff>
    </xdr:from>
    <xdr:to>
      <xdr:col>10</xdr:col>
      <xdr:colOff>9525</xdr:colOff>
      <xdr:row>75</xdr:row>
      <xdr:rowOff>0</xdr:rowOff>
    </xdr:to>
    <xdr:sp>
      <xdr:nvSpPr>
        <xdr:cNvPr id="22" name="Line 23"/>
        <xdr:cNvSpPr>
          <a:spLocks/>
        </xdr:cNvSpPr>
      </xdr:nvSpPr>
      <xdr:spPr>
        <a:xfrm flipH="1">
          <a:off x="13420725"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75</xdr:row>
      <xdr:rowOff>0</xdr:rowOff>
    </xdr:from>
    <xdr:to>
      <xdr:col>11</xdr:col>
      <xdr:colOff>9525</xdr:colOff>
      <xdr:row>75</xdr:row>
      <xdr:rowOff>0</xdr:rowOff>
    </xdr:to>
    <xdr:sp>
      <xdr:nvSpPr>
        <xdr:cNvPr id="23" name="Line 24"/>
        <xdr:cNvSpPr>
          <a:spLocks/>
        </xdr:cNvSpPr>
      </xdr:nvSpPr>
      <xdr:spPr>
        <a:xfrm flipH="1">
          <a:off x="14268450"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75</xdr:row>
      <xdr:rowOff>0</xdr:rowOff>
    </xdr:from>
    <xdr:to>
      <xdr:col>10</xdr:col>
      <xdr:colOff>0</xdr:colOff>
      <xdr:row>75</xdr:row>
      <xdr:rowOff>0</xdr:rowOff>
    </xdr:to>
    <xdr:sp>
      <xdr:nvSpPr>
        <xdr:cNvPr id="24" name="Line 25"/>
        <xdr:cNvSpPr>
          <a:spLocks/>
        </xdr:cNvSpPr>
      </xdr:nvSpPr>
      <xdr:spPr>
        <a:xfrm flipH="1">
          <a:off x="13420725" y="106013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75</xdr:row>
      <xdr:rowOff>0</xdr:rowOff>
    </xdr:from>
    <xdr:to>
      <xdr:col>10</xdr:col>
      <xdr:colOff>9525</xdr:colOff>
      <xdr:row>75</xdr:row>
      <xdr:rowOff>0</xdr:rowOff>
    </xdr:to>
    <xdr:sp>
      <xdr:nvSpPr>
        <xdr:cNvPr id="25" name="Line 26"/>
        <xdr:cNvSpPr>
          <a:spLocks/>
        </xdr:cNvSpPr>
      </xdr:nvSpPr>
      <xdr:spPr>
        <a:xfrm flipH="1">
          <a:off x="13420725"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90</xdr:row>
      <xdr:rowOff>104775</xdr:rowOff>
    </xdr:from>
    <xdr:to>
      <xdr:col>1</xdr:col>
      <xdr:colOff>876300</xdr:colOff>
      <xdr:row>91</xdr:row>
      <xdr:rowOff>0</xdr:rowOff>
    </xdr:to>
    <xdr:sp>
      <xdr:nvSpPr>
        <xdr:cNvPr id="26" name="Line 27"/>
        <xdr:cNvSpPr>
          <a:spLocks/>
        </xdr:cNvSpPr>
      </xdr:nvSpPr>
      <xdr:spPr>
        <a:xfrm flipH="1" flipV="1">
          <a:off x="1266825" y="112299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64</xdr:row>
      <xdr:rowOff>0</xdr:rowOff>
    </xdr:from>
    <xdr:to>
      <xdr:col>10</xdr:col>
      <xdr:colOff>0</xdr:colOff>
      <xdr:row>64</xdr:row>
      <xdr:rowOff>0</xdr:rowOff>
    </xdr:to>
    <xdr:sp>
      <xdr:nvSpPr>
        <xdr:cNvPr id="27" name="Line 33"/>
        <xdr:cNvSpPr>
          <a:spLocks/>
        </xdr:cNvSpPr>
      </xdr:nvSpPr>
      <xdr:spPr>
        <a:xfrm>
          <a:off x="2676525" y="9553575"/>
          <a:ext cx="10744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10</xdr:col>
      <xdr:colOff>0</xdr:colOff>
      <xdr:row>43</xdr:row>
      <xdr:rowOff>0</xdr:rowOff>
    </xdr:to>
    <xdr:sp>
      <xdr:nvSpPr>
        <xdr:cNvPr id="28" name="Line 34"/>
        <xdr:cNvSpPr>
          <a:spLocks/>
        </xdr:cNvSpPr>
      </xdr:nvSpPr>
      <xdr:spPr>
        <a:xfrm flipH="1">
          <a:off x="13420725" y="2352675"/>
          <a:ext cx="0" cy="28003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28575</xdr:colOff>
      <xdr:row>43</xdr:row>
      <xdr:rowOff>0</xdr:rowOff>
    </xdr:to>
    <xdr:sp>
      <xdr:nvSpPr>
        <xdr:cNvPr id="29" name="Line 35"/>
        <xdr:cNvSpPr>
          <a:spLocks/>
        </xdr:cNvSpPr>
      </xdr:nvSpPr>
      <xdr:spPr>
        <a:xfrm flipH="1" flipV="1">
          <a:off x="2581275" y="2352675"/>
          <a:ext cx="28575" cy="28003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10</xdr:col>
      <xdr:colOff>9525</xdr:colOff>
      <xdr:row>43</xdr:row>
      <xdr:rowOff>0</xdr:rowOff>
    </xdr:to>
    <xdr:sp>
      <xdr:nvSpPr>
        <xdr:cNvPr id="30" name="Line 36"/>
        <xdr:cNvSpPr>
          <a:spLocks/>
        </xdr:cNvSpPr>
      </xdr:nvSpPr>
      <xdr:spPr>
        <a:xfrm flipH="1">
          <a:off x="13420725" y="2352675"/>
          <a:ext cx="9525" cy="28003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31" name="Line 37"/>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32" name="Line 38"/>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50</xdr:row>
      <xdr:rowOff>0</xdr:rowOff>
    </xdr:from>
    <xdr:to>
      <xdr:col>2</xdr:col>
      <xdr:colOff>28575</xdr:colOff>
      <xdr:row>52</xdr:row>
      <xdr:rowOff>0</xdr:rowOff>
    </xdr:to>
    <xdr:sp>
      <xdr:nvSpPr>
        <xdr:cNvPr id="33" name="Line 39"/>
        <xdr:cNvSpPr>
          <a:spLocks/>
        </xdr:cNvSpPr>
      </xdr:nvSpPr>
      <xdr:spPr>
        <a:xfrm flipH="1" flipV="1">
          <a:off x="2581275" y="6619875"/>
          <a:ext cx="2857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50</xdr:row>
      <xdr:rowOff>0</xdr:rowOff>
    </xdr:from>
    <xdr:to>
      <xdr:col>2</xdr:col>
      <xdr:colOff>28575</xdr:colOff>
      <xdr:row>52</xdr:row>
      <xdr:rowOff>0</xdr:rowOff>
    </xdr:to>
    <xdr:sp>
      <xdr:nvSpPr>
        <xdr:cNvPr id="34" name="Line 40"/>
        <xdr:cNvSpPr>
          <a:spLocks/>
        </xdr:cNvSpPr>
      </xdr:nvSpPr>
      <xdr:spPr>
        <a:xfrm flipH="1" flipV="1">
          <a:off x="2581275" y="6619875"/>
          <a:ext cx="2857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52</xdr:row>
      <xdr:rowOff>0</xdr:rowOff>
    </xdr:to>
    <xdr:sp>
      <xdr:nvSpPr>
        <xdr:cNvPr id="35" name="Line 41"/>
        <xdr:cNvSpPr>
          <a:spLocks/>
        </xdr:cNvSpPr>
      </xdr:nvSpPr>
      <xdr:spPr>
        <a:xfrm flipH="1">
          <a:off x="13420725" y="66198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9525</xdr:colOff>
      <xdr:row>52</xdr:row>
      <xdr:rowOff>0</xdr:rowOff>
    </xdr:to>
    <xdr:sp>
      <xdr:nvSpPr>
        <xdr:cNvPr id="36" name="Line 42"/>
        <xdr:cNvSpPr>
          <a:spLocks/>
        </xdr:cNvSpPr>
      </xdr:nvSpPr>
      <xdr:spPr>
        <a:xfrm flipH="1">
          <a:off x="13420725" y="6619875"/>
          <a:ext cx="952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52</xdr:row>
      <xdr:rowOff>0</xdr:rowOff>
    </xdr:to>
    <xdr:sp>
      <xdr:nvSpPr>
        <xdr:cNvPr id="37" name="Line 43"/>
        <xdr:cNvSpPr>
          <a:spLocks/>
        </xdr:cNvSpPr>
      </xdr:nvSpPr>
      <xdr:spPr>
        <a:xfrm flipH="1">
          <a:off x="13420725" y="66198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9525</xdr:colOff>
      <xdr:row>52</xdr:row>
      <xdr:rowOff>0</xdr:rowOff>
    </xdr:to>
    <xdr:sp>
      <xdr:nvSpPr>
        <xdr:cNvPr id="38" name="Line 44"/>
        <xdr:cNvSpPr>
          <a:spLocks/>
        </xdr:cNvSpPr>
      </xdr:nvSpPr>
      <xdr:spPr>
        <a:xfrm flipH="1">
          <a:off x="13420725" y="6619875"/>
          <a:ext cx="952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10</xdr:col>
      <xdr:colOff>0</xdr:colOff>
      <xdr:row>43</xdr:row>
      <xdr:rowOff>0</xdr:rowOff>
    </xdr:to>
    <xdr:sp>
      <xdr:nvSpPr>
        <xdr:cNvPr id="39" name="Line 45"/>
        <xdr:cNvSpPr>
          <a:spLocks/>
        </xdr:cNvSpPr>
      </xdr:nvSpPr>
      <xdr:spPr>
        <a:xfrm flipH="1">
          <a:off x="13420725" y="2352675"/>
          <a:ext cx="0" cy="28003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0</xdr:colOff>
      <xdr:row>136</xdr:row>
      <xdr:rowOff>0</xdr:rowOff>
    </xdr:to>
    <xdr:sp>
      <xdr:nvSpPr>
        <xdr:cNvPr id="40" name="Line 46"/>
        <xdr:cNvSpPr>
          <a:spLocks/>
        </xdr:cNvSpPr>
      </xdr:nvSpPr>
      <xdr:spPr>
        <a:xfrm flipH="1">
          <a:off x="13420725" y="16202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41" name="Line 47"/>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52</xdr:row>
      <xdr:rowOff>0</xdr:rowOff>
    </xdr:to>
    <xdr:sp>
      <xdr:nvSpPr>
        <xdr:cNvPr id="42" name="Line 48"/>
        <xdr:cNvSpPr>
          <a:spLocks/>
        </xdr:cNvSpPr>
      </xdr:nvSpPr>
      <xdr:spPr>
        <a:xfrm flipH="1">
          <a:off x="13420725" y="66198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52</xdr:row>
      <xdr:rowOff>0</xdr:rowOff>
    </xdr:to>
    <xdr:sp>
      <xdr:nvSpPr>
        <xdr:cNvPr id="43" name="Line 49"/>
        <xdr:cNvSpPr>
          <a:spLocks/>
        </xdr:cNvSpPr>
      </xdr:nvSpPr>
      <xdr:spPr>
        <a:xfrm flipH="1">
          <a:off x="13420725" y="66198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64</xdr:row>
      <xdr:rowOff>0</xdr:rowOff>
    </xdr:from>
    <xdr:to>
      <xdr:col>10</xdr:col>
      <xdr:colOff>0</xdr:colOff>
      <xdr:row>64</xdr:row>
      <xdr:rowOff>0</xdr:rowOff>
    </xdr:to>
    <xdr:sp>
      <xdr:nvSpPr>
        <xdr:cNvPr id="44" name="Line 67"/>
        <xdr:cNvSpPr>
          <a:spLocks/>
        </xdr:cNvSpPr>
      </xdr:nvSpPr>
      <xdr:spPr>
        <a:xfrm>
          <a:off x="2676525" y="9553575"/>
          <a:ext cx="10744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10</xdr:col>
      <xdr:colOff>0</xdr:colOff>
      <xdr:row>43</xdr:row>
      <xdr:rowOff>0</xdr:rowOff>
    </xdr:to>
    <xdr:sp>
      <xdr:nvSpPr>
        <xdr:cNvPr id="45" name="Line 68"/>
        <xdr:cNvSpPr>
          <a:spLocks/>
        </xdr:cNvSpPr>
      </xdr:nvSpPr>
      <xdr:spPr>
        <a:xfrm flipH="1">
          <a:off x="13420725" y="2352675"/>
          <a:ext cx="0" cy="28003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28575</xdr:colOff>
      <xdr:row>43</xdr:row>
      <xdr:rowOff>0</xdr:rowOff>
    </xdr:to>
    <xdr:sp>
      <xdr:nvSpPr>
        <xdr:cNvPr id="46" name="Line 69"/>
        <xdr:cNvSpPr>
          <a:spLocks/>
        </xdr:cNvSpPr>
      </xdr:nvSpPr>
      <xdr:spPr>
        <a:xfrm flipH="1" flipV="1">
          <a:off x="2581275" y="2352675"/>
          <a:ext cx="28575" cy="28003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10</xdr:col>
      <xdr:colOff>9525</xdr:colOff>
      <xdr:row>43</xdr:row>
      <xdr:rowOff>0</xdr:rowOff>
    </xdr:to>
    <xdr:sp>
      <xdr:nvSpPr>
        <xdr:cNvPr id="47" name="Line 70"/>
        <xdr:cNvSpPr>
          <a:spLocks/>
        </xdr:cNvSpPr>
      </xdr:nvSpPr>
      <xdr:spPr>
        <a:xfrm flipH="1">
          <a:off x="13420725" y="2352675"/>
          <a:ext cx="9525" cy="28003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48" name="Line 71"/>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49" name="Line 72"/>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50</xdr:row>
      <xdr:rowOff>0</xdr:rowOff>
    </xdr:from>
    <xdr:to>
      <xdr:col>2</xdr:col>
      <xdr:colOff>28575</xdr:colOff>
      <xdr:row>52</xdr:row>
      <xdr:rowOff>0</xdr:rowOff>
    </xdr:to>
    <xdr:sp>
      <xdr:nvSpPr>
        <xdr:cNvPr id="50" name="Line 73"/>
        <xdr:cNvSpPr>
          <a:spLocks/>
        </xdr:cNvSpPr>
      </xdr:nvSpPr>
      <xdr:spPr>
        <a:xfrm flipH="1" flipV="1">
          <a:off x="2581275" y="6619875"/>
          <a:ext cx="2857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50</xdr:row>
      <xdr:rowOff>0</xdr:rowOff>
    </xdr:from>
    <xdr:to>
      <xdr:col>2</xdr:col>
      <xdr:colOff>28575</xdr:colOff>
      <xdr:row>52</xdr:row>
      <xdr:rowOff>0</xdr:rowOff>
    </xdr:to>
    <xdr:sp>
      <xdr:nvSpPr>
        <xdr:cNvPr id="51" name="Line 74"/>
        <xdr:cNvSpPr>
          <a:spLocks/>
        </xdr:cNvSpPr>
      </xdr:nvSpPr>
      <xdr:spPr>
        <a:xfrm flipH="1" flipV="1">
          <a:off x="2581275" y="6619875"/>
          <a:ext cx="2857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52</xdr:row>
      <xdr:rowOff>0</xdr:rowOff>
    </xdr:to>
    <xdr:sp>
      <xdr:nvSpPr>
        <xdr:cNvPr id="52" name="Line 75"/>
        <xdr:cNvSpPr>
          <a:spLocks/>
        </xdr:cNvSpPr>
      </xdr:nvSpPr>
      <xdr:spPr>
        <a:xfrm flipH="1">
          <a:off x="13420725" y="66198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9525</xdr:colOff>
      <xdr:row>52</xdr:row>
      <xdr:rowOff>0</xdr:rowOff>
    </xdr:to>
    <xdr:sp>
      <xdr:nvSpPr>
        <xdr:cNvPr id="53" name="Line 76"/>
        <xdr:cNvSpPr>
          <a:spLocks/>
        </xdr:cNvSpPr>
      </xdr:nvSpPr>
      <xdr:spPr>
        <a:xfrm flipH="1">
          <a:off x="13420725" y="6619875"/>
          <a:ext cx="952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52</xdr:row>
      <xdr:rowOff>0</xdr:rowOff>
    </xdr:to>
    <xdr:sp>
      <xdr:nvSpPr>
        <xdr:cNvPr id="54" name="Line 77"/>
        <xdr:cNvSpPr>
          <a:spLocks/>
        </xdr:cNvSpPr>
      </xdr:nvSpPr>
      <xdr:spPr>
        <a:xfrm flipH="1">
          <a:off x="13420725" y="66198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9525</xdr:colOff>
      <xdr:row>52</xdr:row>
      <xdr:rowOff>0</xdr:rowOff>
    </xdr:to>
    <xdr:sp>
      <xdr:nvSpPr>
        <xdr:cNvPr id="55" name="Line 78"/>
        <xdr:cNvSpPr>
          <a:spLocks/>
        </xdr:cNvSpPr>
      </xdr:nvSpPr>
      <xdr:spPr>
        <a:xfrm flipH="1">
          <a:off x="13420725" y="6619875"/>
          <a:ext cx="952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10</xdr:col>
      <xdr:colOff>0</xdr:colOff>
      <xdr:row>43</xdr:row>
      <xdr:rowOff>0</xdr:rowOff>
    </xdr:to>
    <xdr:sp>
      <xdr:nvSpPr>
        <xdr:cNvPr id="56" name="Line 79"/>
        <xdr:cNvSpPr>
          <a:spLocks/>
        </xdr:cNvSpPr>
      </xdr:nvSpPr>
      <xdr:spPr>
        <a:xfrm flipH="1">
          <a:off x="13420725" y="2352675"/>
          <a:ext cx="0" cy="28003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0</xdr:colOff>
      <xdr:row>136</xdr:row>
      <xdr:rowOff>0</xdr:rowOff>
    </xdr:to>
    <xdr:sp>
      <xdr:nvSpPr>
        <xdr:cNvPr id="57" name="Line 80"/>
        <xdr:cNvSpPr>
          <a:spLocks/>
        </xdr:cNvSpPr>
      </xdr:nvSpPr>
      <xdr:spPr>
        <a:xfrm flipH="1">
          <a:off x="13420725" y="16202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58" name="Line 81"/>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52</xdr:row>
      <xdr:rowOff>0</xdr:rowOff>
    </xdr:to>
    <xdr:sp>
      <xdr:nvSpPr>
        <xdr:cNvPr id="59" name="Line 82"/>
        <xdr:cNvSpPr>
          <a:spLocks/>
        </xdr:cNvSpPr>
      </xdr:nvSpPr>
      <xdr:spPr>
        <a:xfrm flipH="1">
          <a:off x="13420725" y="66198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52</xdr:row>
      <xdr:rowOff>0</xdr:rowOff>
    </xdr:to>
    <xdr:sp>
      <xdr:nvSpPr>
        <xdr:cNvPr id="60" name="Line 83"/>
        <xdr:cNvSpPr>
          <a:spLocks/>
        </xdr:cNvSpPr>
      </xdr:nvSpPr>
      <xdr:spPr>
        <a:xfrm flipH="1">
          <a:off x="13420725" y="66198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64</xdr:row>
      <xdr:rowOff>0</xdr:rowOff>
    </xdr:from>
    <xdr:to>
      <xdr:col>10</xdr:col>
      <xdr:colOff>0</xdr:colOff>
      <xdr:row>64</xdr:row>
      <xdr:rowOff>0</xdr:rowOff>
    </xdr:to>
    <xdr:sp>
      <xdr:nvSpPr>
        <xdr:cNvPr id="61" name="Line 144"/>
        <xdr:cNvSpPr>
          <a:spLocks/>
        </xdr:cNvSpPr>
      </xdr:nvSpPr>
      <xdr:spPr>
        <a:xfrm>
          <a:off x="2676525" y="9553575"/>
          <a:ext cx="10744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10</xdr:col>
      <xdr:colOff>0</xdr:colOff>
      <xdr:row>43</xdr:row>
      <xdr:rowOff>0</xdr:rowOff>
    </xdr:to>
    <xdr:sp>
      <xdr:nvSpPr>
        <xdr:cNvPr id="62" name="Line 145"/>
        <xdr:cNvSpPr>
          <a:spLocks/>
        </xdr:cNvSpPr>
      </xdr:nvSpPr>
      <xdr:spPr>
        <a:xfrm flipH="1">
          <a:off x="13420725" y="2543175"/>
          <a:ext cx="0" cy="26098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0</xdr:rowOff>
    </xdr:from>
    <xdr:to>
      <xdr:col>2</xdr:col>
      <xdr:colOff>28575</xdr:colOff>
      <xdr:row>43</xdr:row>
      <xdr:rowOff>0</xdr:rowOff>
    </xdr:to>
    <xdr:sp>
      <xdr:nvSpPr>
        <xdr:cNvPr id="63" name="Line 146"/>
        <xdr:cNvSpPr>
          <a:spLocks/>
        </xdr:cNvSpPr>
      </xdr:nvSpPr>
      <xdr:spPr>
        <a:xfrm flipH="1" flipV="1">
          <a:off x="2581275" y="2543175"/>
          <a:ext cx="28575" cy="26098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10</xdr:col>
      <xdr:colOff>9525</xdr:colOff>
      <xdr:row>43</xdr:row>
      <xdr:rowOff>0</xdr:rowOff>
    </xdr:to>
    <xdr:sp>
      <xdr:nvSpPr>
        <xdr:cNvPr id="64" name="Line 147"/>
        <xdr:cNvSpPr>
          <a:spLocks/>
        </xdr:cNvSpPr>
      </xdr:nvSpPr>
      <xdr:spPr>
        <a:xfrm flipH="1">
          <a:off x="13420725" y="2543175"/>
          <a:ext cx="9525" cy="26098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9525</xdr:colOff>
      <xdr:row>67</xdr:row>
      <xdr:rowOff>0</xdr:rowOff>
    </xdr:to>
    <xdr:sp>
      <xdr:nvSpPr>
        <xdr:cNvPr id="65" name="Line 148"/>
        <xdr:cNvSpPr>
          <a:spLocks/>
        </xdr:cNvSpPr>
      </xdr:nvSpPr>
      <xdr:spPr>
        <a:xfrm flipH="1">
          <a:off x="13420725"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67</xdr:row>
      <xdr:rowOff>0</xdr:rowOff>
    </xdr:from>
    <xdr:to>
      <xdr:col>11</xdr:col>
      <xdr:colOff>9525</xdr:colOff>
      <xdr:row>67</xdr:row>
      <xdr:rowOff>0</xdr:rowOff>
    </xdr:to>
    <xdr:sp>
      <xdr:nvSpPr>
        <xdr:cNvPr id="66" name="Line 149"/>
        <xdr:cNvSpPr>
          <a:spLocks/>
        </xdr:cNvSpPr>
      </xdr:nvSpPr>
      <xdr:spPr>
        <a:xfrm flipH="1">
          <a:off x="14268450"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xdr:row>
      <xdr:rowOff>0</xdr:rowOff>
    </xdr:from>
    <xdr:to>
      <xdr:col>2</xdr:col>
      <xdr:colOff>28575</xdr:colOff>
      <xdr:row>48</xdr:row>
      <xdr:rowOff>0</xdr:rowOff>
    </xdr:to>
    <xdr:sp>
      <xdr:nvSpPr>
        <xdr:cNvPr id="67" name="Line 150"/>
        <xdr:cNvSpPr>
          <a:spLocks/>
        </xdr:cNvSpPr>
      </xdr:nvSpPr>
      <xdr:spPr>
        <a:xfrm flipH="1" flipV="1">
          <a:off x="2581275" y="62007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xdr:row>
      <xdr:rowOff>0</xdr:rowOff>
    </xdr:from>
    <xdr:to>
      <xdr:col>2</xdr:col>
      <xdr:colOff>28575</xdr:colOff>
      <xdr:row>48</xdr:row>
      <xdr:rowOff>0</xdr:rowOff>
    </xdr:to>
    <xdr:sp>
      <xdr:nvSpPr>
        <xdr:cNvPr id="68" name="Line 151"/>
        <xdr:cNvSpPr>
          <a:spLocks/>
        </xdr:cNvSpPr>
      </xdr:nvSpPr>
      <xdr:spPr>
        <a:xfrm flipH="1" flipV="1">
          <a:off x="2581275" y="62007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0</xdr:colOff>
      <xdr:row>48</xdr:row>
      <xdr:rowOff>0</xdr:rowOff>
    </xdr:to>
    <xdr:sp>
      <xdr:nvSpPr>
        <xdr:cNvPr id="69" name="Line 152"/>
        <xdr:cNvSpPr>
          <a:spLocks/>
        </xdr:cNvSpPr>
      </xdr:nvSpPr>
      <xdr:spPr>
        <a:xfrm flipH="1">
          <a:off x="13420725" y="62007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9525</xdr:colOff>
      <xdr:row>48</xdr:row>
      <xdr:rowOff>0</xdr:rowOff>
    </xdr:to>
    <xdr:sp>
      <xdr:nvSpPr>
        <xdr:cNvPr id="70" name="Line 153"/>
        <xdr:cNvSpPr>
          <a:spLocks/>
        </xdr:cNvSpPr>
      </xdr:nvSpPr>
      <xdr:spPr>
        <a:xfrm flipH="1">
          <a:off x="13420725" y="620077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0</xdr:colOff>
      <xdr:row>48</xdr:row>
      <xdr:rowOff>0</xdr:rowOff>
    </xdr:to>
    <xdr:sp>
      <xdr:nvSpPr>
        <xdr:cNvPr id="71" name="Line 154"/>
        <xdr:cNvSpPr>
          <a:spLocks/>
        </xdr:cNvSpPr>
      </xdr:nvSpPr>
      <xdr:spPr>
        <a:xfrm flipH="1">
          <a:off x="13420725" y="62007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9525</xdr:colOff>
      <xdr:row>48</xdr:row>
      <xdr:rowOff>0</xdr:rowOff>
    </xdr:to>
    <xdr:sp>
      <xdr:nvSpPr>
        <xdr:cNvPr id="72" name="Line 155"/>
        <xdr:cNvSpPr>
          <a:spLocks/>
        </xdr:cNvSpPr>
      </xdr:nvSpPr>
      <xdr:spPr>
        <a:xfrm flipH="1">
          <a:off x="13420725" y="620077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10</xdr:col>
      <xdr:colOff>0</xdr:colOff>
      <xdr:row>43</xdr:row>
      <xdr:rowOff>0</xdr:rowOff>
    </xdr:to>
    <xdr:sp>
      <xdr:nvSpPr>
        <xdr:cNvPr id="73" name="Line 156"/>
        <xdr:cNvSpPr>
          <a:spLocks/>
        </xdr:cNvSpPr>
      </xdr:nvSpPr>
      <xdr:spPr>
        <a:xfrm flipH="1">
          <a:off x="13420725" y="2543175"/>
          <a:ext cx="0" cy="26098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0</xdr:colOff>
      <xdr:row>67</xdr:row>
      <xdr:rowOff>0</xdr:rowOff>
    </xdr:to>
    <xdr:sp>
      <xdr:nvSpPr>
        <xdr:cNvPr id="74" name="Line 157"/>
        <xdr:cNvSpPr>
          <a:spLocks/>
        </xdr:cNvSpPr>
      </xdr:nvSpPr>
      <xdr:spPr>
        <a:xfrm flipH="1">
          <a:off x="13420725" y="10182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9525</xdr:colOff>
      <xdr:row>67</xdr:row>
      <xdr:rowOff>0</xdr:rowOff>
    </xdr:to>
    <xdr:sp>
      <xdr:nvSpPr>
        <xdr:cNvPr id="75" name="Line 158"/>
        <xdr:cNvSpPr>
          <a:spLocks/>
        </xdr:cNvSpPr>
      </xdr:nvSpPr>
      <xdr:spPr>
        <a:xfrm flipH="1">
          <a:off x="13420725"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0</xdr:colOff>
      <xdr:row>48</xdr:row>
      <xdr:rowOff>0</xdr:rowOff>
    </xdr:to>
    <xdr:sp>
      <xdr:nvSpPr>
        <xdr:cNvPr id="76" name="Line 159"/>
        <xdr:cNvSpPr>
          <a:spLocks/>
        </xdr:cNvSpPr>
      </xdr:nvSpPr>
      <xdr:spPr>
        <a:xfrm flipH="1">
          <a:off x="13420725" y="62007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0</xdr:colOff>
      <xdr:row>48</xdr:row>
      <xdr:rowOff>0</xdr:rowOff>
    </xdr:to>
    <xdr:sp>
      <xdr:nvSpPr>
        <xdr:cNvPr id="77" name="Line 160"/>
        <xdr:cNvSpPr>
          <a:spLocks/>
        </xdr:cNvSpPr>
      </xdr:nvSpPr>
      <xdr:spPr>
        <a:xfrm flipH="1">
          <a:off x="13420725" y="62007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0</xdr:colOff>
      <xdr:row>67</xdr:row>
      <xdr:rowOff>0</xdr:rowOff>
    </xdr:to>
    <xdr:sp>
      <xdr:nvSpPr>
        <xdr:cNvPr id="78" name="Line 161"/>
        <xdr:cNvSpPr>
          <a:spLocks/>
        </xdr:cNvSpPr>
      </xdr:nvSpPr>
      <xdr:spPr>
        <a:xfrm flipH="1">
          <a:off x="13420725" y="10182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9525</xdr:colOff>
      <xdr:row>67</xdr:row>
      <xdr:rowOff>0</xdr:rowOff>
    </xdr:to>
    <xdr:sp>
      <xdr:nvSpPr>
        <xdr:cNvPr id="79" name="Line 162"/>
        <xdr:cNvSpPr>
          <a:spLocks/>
        </xdr:cNvSpPr>
      </xdr:nvSpPr>
      <xdr:spPr>
        <a:xfrm flipH="1">
          <a:off x="13420725"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67</xdr:row>
      <xdr:rowOff>0</xdr:rowOff>
    </xdr:from>
    <xdr:to>
      <xdr:col>11</xdr:col>
      <xdr:colOff>9525</xdr:colOff>
      <xdr:row>67</xdr:row>
      <xdr:rowOff>0</xdr:rowOff>
    </xdr:to>
    <xdr:sp>
      <xdr:nvSpPr>
        <xdr:cNvPr id="80" name="Line 163"/>
        <xdr:cNvSpPr>
          <a:spLocks/>
        </xdr:cNvSpPr>
      </xdr:nvSpPr>
      <xdr:spPr>
        <a:xfrm flipH="1">
          <a:off x="14268450"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0</xdr:colOff>
      <xdr:row>67</xdr:row>
      <xdr:rowOff>0</xdr:rowOff>
    </xdr:to>
    <xdr:sp>
      <xdr:nvSpPr>
        <xdr:cNvPr id="81" name="Line 164"/>
        <xdr:cNvSpPr>
          <a:spLocks/>
        </xdr:cNvSpPr>
      </xdr:nvSpPr>
      <xdr:spPr>
        <a:xfrm flipH="1">
          <a:off x="13420725" y="10182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9525</xdr:colOff>
      <xdr:row>67</xdr:row>
      <xdr:rowOff>0</xdr:rowOff>
    </xdr:to>
    <xdr:sp>
      <xdr:nvSpPr>
        <xdr:cNvPr id="82" name="Line 165"/>
        <xdr:cNvSpPr>
          <a:spLocks/>
        </xdr:cNvSpPr>
      </xdr:nvSpPr>
      <xdr:spPr>
        <a:xfrm flipH="1">
          <a:off x="13420725"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48</xdr:row>
      <xdr:rowOff>0</xdr:rowOff>
    </xdr:from>
    <xdr:to>
      <xdr:col>1</xdr:col>
      <xdr:colOff>876300</xdr:colOff>
      <xdr:row>48</xdr:row>
      <xdr:rowOff>0</xdr:rowOff>
    </xdr:to>
    <xdr:sp>
      <xdr:nvSpPr>
        <xdr:cNvPr id="83" name="Line 166"/>
        <xdr:cNvSpPr>
          <a:spLocks/>
        </xdr:cNvSpPr>
      </xdr:nvSpPr>
      <xdr:spPr>
        <a:xfrm flipH="1" flipV="1">
          <a:off x="1266825" y="62007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67</xdr:row>
      <xdr:rowOff>0</xdr:rowOff>
    </xdr:from>
    <xdr:to>
      <xdr:col>1</xdr:col>
      <xdr:colOff>876300</xdr:colOff>
      <xdr:row>67</xdr:row>
      <xdr:rowOff>0</xdr:rowOff>
    </xdr:to>
    <xdr:sp>
      <xdr:nvSpPr>
        <xdr:cNvPr id="84" name="Line 167"/>
        <xdr:cNvSpPr>
          <a:spLocks/>
        </xdr:cNvSpPr>
      </xdr:nvSpPr>
      <xdr:spPr>
        <a:xfrm flipH="1" flipV="1">
          <a:off x="1266825" y="101822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68</xdr:row>
      <xdr:rowOff>0</xdr:rowOff>
    </xdr:from>
    <xdr:to>
      <xdr:col>1</xdr:col>
      <xdr:colOff>876300</xdr:colOff>
      <xdr:row>68</xdr:row>
      <xdr:rowOff>0</xdr:rowOff>
    </xdr:to>
    <xdr:sp>
      <xdr:nvSpPr>
        <xdr:cNvPr id="85" name="Line 170"/>
        <xdr:cNvSpPr>
          <a:spLocks/>
        </xdr:cNvSpPr>
      </xdr:nvSpPr>
      <xdr:spPr>
        <a:xfrm flipH="1" flipV="1">
          <a:off x="1266825" y="103917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68</xdr:row>
      <xdr:rowOff>0</xdr:rowOff>
    </xdr:from>
    <xdr:to>
      <xdr:col>1</xdr:col>
      <xdr:colOff>876300</xdr:colOff>
      <xdr:row>68</xdr:row>
      <xdr:rowOff>0</xdr:rowOff>
    </xdr:to>
    <xdr:sp>
      <xdr:nvSpPr>
        <xdr:cNvPr id="86" name="Line 171"/>
        <xdr:cNvSpPr>
          <a:spLocks/>
        </xdr:cNvSpPr>
      </xdr:nvSpPr>
      <xdr:spPr>
        <a:xfrm flipH="1" flipV="1">
          <a:off x="1266825" y="103917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9525</xdr:colOff>
      <xdr:row>67</xdr:row>
      <xdr:rowOff>0</xdr:rowOff>
    </xdr:to>
    <xdr:sp>
      <xdr:nvSpPr>
        <xdr:cNvPr id="87" name="Line 198"/>
        <xdr:cNvSpPr>
          <a:spLocks/>
        </xdr:cNvSpPr>
      </xdr:nvSpPr>
      <xdr:spPr>
        <a:xfrm flipH="1">
          <a:off x="13420725"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9525</xdr:colOff>
      <xdr:row>67</xdr:row>
      <xdr:rowOff>0</xdr:rowOff>
    </xdr:to>
    <xdr:sp>
      <xdr:nvSpPr>
        <xdr:cNvPr id="88" name="Line 199"/>
        <xdr:cNvSpPr>
          <a:spLocks/>
        </xdr:cNvSpPr>
      </xdr:nvSpPr>
      <xdr:spPr>
        <a:xfrm flipH="1">
          <a:off x="13420725"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89" name="Line 204"/>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136</xdr:row>
      <xdr:rowOff>0</xdr:rowOff>
    </xdr:from>
    <xdr:to>
      <xdr:col>12</xdr:col>
      <xdr:colOff>9525</xdr:colOff>
      <xdr:row>136</xdr:row>
      <xdr:rowOff>0</xdr:rowOff>
    </xdr:to>
    <xdr:sp>
      <xdr:nvSpPr>
        <xdr:cNvPr id="90" name="Line 205"/>
        <xdr:cNvSpPr>
          <a:spLocks/>
        </xdr:cNvSpPr>
      </xdr:nvSpPr>
      <xdr:spPr>
        <a:xfrm flipH="1">
          <a:off x="1511617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91" name="Line 206"/>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136</xdr:row>
      <xdr:rowOff>0</xdr:rowOff>
    </xdr:from>
    <xdr:to>
      <xdr:col>12</xdr:col>
      <xdr:colOff>9525</xdr:colOff>
      <xdr:row>136</xdr:row>
      <xdr:rowOff>0</xdr:rowOff>
    </xdr:to>
    <xdr:sp>
      <xdr:nvSpPr>
        <xdr:cNvPr id="92" name="Line 207"/>
        <xdr:cNvSpPr>
          <a:spLocks/>
        </xdr:cNvSpPr>
      </xdr:nvSpPr>
      <xdr:spPr>
        <a:xfrm flipH="1">
          <a:off x="1511617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93" name="Line 208"/>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94" name="Line 209"/>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136</xdr:row>
      <xdr:rowOff>0</xdr:rowOff>
    </xdr:from>
    <xdr:to>
      <xdr:col>12</xdr:col>
      <xdr:colOff>9525</xdr:colOff>
      <xdr:row>136</xdr:row>
      <xdr:rowOff>0</xdr:rowOff>
    </xdr:to>
    <xdr:sp>
      <xdr:nvSpPr>
        <xdr:cNvPr id="95" name="Line 210"/>
        <xdr:cNvSpPr>
          <a:spLocks/>
        </xdr:cNvSpPr>
      </xdr:nvSpPr>
      <xdr:spPr>
        <a:xfrm flipH="1">
          <a:off x="1511617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96" name="Line 211"/>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91</xdr:row>
      <xdr:rowOff>104775</xdr:rowOff>
    </xdr:from>
    <xdr:to>
      <xdr:col>1</xdr:col>
      <xdr:colOff>876300</xdr:colOff>
      <xdr:row>92</xdr:row>
      <xdr:rowOff>0</xdr:rowOff>
    </xdr:to>
    <xdr:sp>
      <xdr:nvSpPr>
        <xdr:cNvPr id="97" name="Line 212"/>
        <xdr:cNvSpPr>
          <a:spLocks/>
        </xdr:cNvSpPr>
      </xdr:nvSpPr>
      <xdr:spPr>
        <a:xfrm flipH="1" flipV="1">
          <a:off x="1266825" y="112299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0</xdr:rowOff>
    </xdr:from>
    <xdr:to>
      <xdr:col>2</xdr:col>
      <xdr:colOff>28575</xdr:colOff>
      <xdr:row>103</xdr:row>
      <xdr:rowOff>0</xdr:rowOff>
    </xdr:to>
    <xdr:sp>
      <xdr:nvSpPr>
        <xdr:cNvPr id="98" name="Line 214"/>
        <xdr:cNvSpPr>
          <a:spLocks/>
        </xdr:cNvSpPr>
      </xdr:nvSpPr>
      <xdr:spPr>
        <a:xfrm flipH="1" flipV="1">
          <a:off x="2581275" y="12039600"/>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0</xdr:rowOff>
    </xdr:from>
    <xdr:to>
      <xdr:col>2</xdr:col>
      <xdr:colOff>28575</xdr:colOff>
      <xdr:row>103</xdr:row>
      <xdr:rowOff>0</xdr:rowOff>
    </xdr:to>
    <xdr:sp>
      <xdr:nvSpPr>
        <xdr:cNvPr id="99" name="Line 215"/>
        <xdr:cNvSpPr>
          <a:spLocks/>
        </xdr:cNvSpPr>
      </xdr:nvSpPr>
      <xdr:spPr>
        <a:xfrm flipH="1" flipV="1">
          <a:off x="2581275" y="12039600"/>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0</xdr:colOff>
      <xdr:row>103</xdr:row>
      <xdr:rowOff>0</xdr:rowOff>
    </xdr:to>
    <xdr:sp>
      <xdr:nvSpPr>
        <xdr:cNvPr id="100" name="Line 216"/>
        <xdr:cNvSpPr>
          <a:spLocks/>
        </xdr:cNvSpPr>
      </xdr:nvSpPr>
      <xdr:spPr>
        <a:xfrm flipH="1">
          <a:off x="13420725" y="120396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9525</xdr:colOff>
      <xdr:row>103</xdr:row>
      <xdr:rowOff>0</xdr:rowOff>
    </xdr:to>
    <xdr:sp>
      <xdr:nvSpPr>
        <xdr:cNvPr id="101" name="Line 217"/>
        <xdr:cNvSpPr>
          <a:spLocks/>
        </xdr:cNvSpPr>
      </xdr:nvSpPr>
      <xdr:spPr>
        <a:xfrm flipH="1">
          <a:off x="13420725" y="12039600"/>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0</xdr:colOff>
      <xdr:row>103</xdr:row>
      <xdr:rowOff>0</xdr:rowOff>
    </xdr:to>
    <xdr:sp>
      <xdr:nvSpPr>
        <xdr:cNvPr id="102" name="Line 218"/>
        <xdr:cNvSpPr>
          <a:spLocks/>
        </xdr:cNvSpPr>
      </xdr:nvSpPr>
      <xdr:spPr>
        <a:xfrm flipH="1">
          <a:off x="13420725" y="120396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9525</xdr:colOff>
      <xdr:row>103</xdr:row>
      <xdr:rowOff>0</xdr:rowOff>
    </xdr:to>
    <xdr:sp>
      <xdr:nvSpPr>
        <xdr:cNvPr id="103" name="Line 219"/>
        <xdr:cNvSpPr>
          <a:spLocks/>
        </xdr:cNvSpPr>
      </xdr:nvSpPr>
      <xdr:spPr>
        <a:xfrm flipH="1">
          <a:off x="13420725" y="12039600"/>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0</xdr:colOff>
      <xdr:row>103</xdr:row>
      <xdr:rowOff>0</xdr:rowOff>
    </xdr:to>
    <xdr:sp>
      <xdr:nvSpPr>
        <xdr:cNvPr id="104" name="Line 220"/>
        <xdr:cNvSpPr>
          <a:spLocks/>
        </xdr:cNvSpPr>
      </xdr:nvSpPr>
      <xdr:spPr>
        <a:xfrm flipH="1">
          <a:off x="13420725" y="120396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103</xdr:row>
      <xdr:rowOff>0</xdr:rowOff>
    </xdr:from>
    <xdr:to>
      <xdr:col>10</xdr:col>
      <xdr:colOff>0</xdr:colOff>
      <xdr:row>103</xdr:row>
      <xdr:rowOff>0</xdr:rowOff>
    </xdr:to>
    <xdr:sp>
      <xdr:nvSpPr>
        <xdr:cNvPr id="105" name="Line 221"/>
        <xdr:cNvSpPr>
          <a:spLocks/>
        </xdr:cNvSpPr>
      </xdr:nvSpPr>
      <xdr:spPr>
        <a:xfrm flipH="1">
          <a:off x="13420725" y="120396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106" name="Line 8"/>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75</xdr:row>
      <xdr:rowOff>0</xdr:rowOff>
    </xdr:from>
    <xdr:to>
      <xdr:col>10</xdr:col>
      <xdr:colOff>9525</xdr:colOff>
      <xdr:row>75</xdr:row>
      <xdr:rowOff>0</xdr:rowOff>
    </xdr:to>
    <xdr:sp>
      <xdr:nvSpPr>
        <xdr:cNvPr id="107" name="Line 10"/>
        <xdr:cNvSpPr>
          <a:spLocks/>
        </xdr:cNvSpPr>
      </xdr:nvSpPr>
      <xdr:spPr>
        <a:xfrm flipH="1">
          <a:off x="13420725"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75</xdr:row>
      <xdr:rowOff>0</xdr:rowOff>
    </xdr:from>
    <xdr:to>
      <xdr:col>10</xdr:col>
      <xdr:colOff>9525</xdr:colOff>
      <xdr:row>75</xdr:row>
      <xdr:rowOff>0</xdr:rowOff>
    </xdr:to>
    <xdr:sp>
      <xdr:nvSpPr>
        <xdr:cNvPr id="108" name="Line 24"/>
        <xdr:cNvSpPr>
          <a:spLocks/>
        </xdr:cNvSpPr>
      </xdr:nvSpPr>
      <xdr:spPr>
        <a:xfrm flipH="1">
          <a:off x="13420725"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109" name="Line 38"/>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110" name="Line 72"/>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9525</xdr:colOff>
      <xdr:row>67</xdr:row>
      <xdr:rowOff>0</xdr:rowOff>
    </xdr:to>
    <xdr:sp>
      <xdr:nvSpPr>
        <xdr:cNvPr id="111" name="Line 149"/>
        <xdr:cNvSpPr>
          <a:spLocks/>
        </xdr:cNvSpPr>
      </xdr:nvSpPr>
      <xdr:spPr>
        <a:xfrm flipH="1">
          <a:off x="13420725"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67</xdr:row>
      <xdr:rowOff>0</xdr:rowOff>
    </xdr:from>
    <xdr:to>
      <xdr:col>10</xdr:col>
      <xdr:colOff>9525</xdr:colOff>
      <xdr:row>67</xdr:row>
      <xdr:rowOff>0</xdr:rowOff>
    </xdr:to>
    <xdr:sp>
      <xdr:nvSpPr>
        <xdr:cNvPr id="112" name="Line 163"/>
        <xdr:cNvSpPr>
          <a:spLocks/>
        </xdr:cNvSpPr>
      </xdr:nvSpPr>
      <xdr:spPr>
        <a:xfrm flipH="1">
          <a:off x="13420725" y="10182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113" name="Line 204"/>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114" name="Line 205"/>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115" name="Line 206"/>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116" name="Line 207"/>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117" name="Line 208"/>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118" name="Line 209"/>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136</xdr:row>
      <xdr:rowOff>0</xdr:rowOff>
    </xdr:from>
    <xdr:to>
      <xdr:col>11</xdr:col>
      <xdr:colOff>9525</xdr:colOff>
      <xdr:row>136</xdr:row>
      <xdr:rowOff>0</xdr:rowOff>
    </xdr:to>
    <xdr:sp>
      <xdr:nvSpPr>
        <xdr:cNvPr id="119" name="Line 210"/>
        <xdr:cNvSpPr>
          <a:spLocks/>
        </xdr:cNvSpPr>
      </xdr:nvSpPr>
      <xdr:spPr>
        <a:xfrm flipH="1">
          <a:off x="14268450"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136</xdr:row>
      <xdr:rowOff>0</xdr:rowOff>
    </xdr:from>
    <xdr:to>
      <xdr:col>10</xdr:col>
      <xdr:colOff>9525</xdr:colOff>
      <xdr:row>136</xdr:row>
      <xdr:rowOff>0</xdr:rowOff>
    </xdr:to>
    <xdr:sp>
      <xdr:nvSpPr>
        <xdr:cNvPr id="120" name="Line 211"/>
        <xdr:cNvSpPr>
          <a:spLocks/>
        </xdr:cNvSpPr>
      </xdr:nvSpPr>
      <xdr:spPr>
        <a:xfrm flipH="1">
          <a:off x="13420725" y="16202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105</xdr:row>
      <xdr:rowOff>0</xdr:rowOff>
    </xdr:from>
    <xdr:to>
      <xdr:col>10</xdr:col>
      <xdr:colOff>0</xdr:colOff>
      <xdr:row>105</xdr:row>
      <xdr:rowOff>0</xdr:rowOff>
    </xdr:to>
    <xdr:sp>
      <xdr:nvSpPr>
        <xdr:cNvPr id="121" name="Line 1"/>
        <xdr:cNvSpPr>
          <a:spLocks/>
        </xdr:cNvSpPr>
      </xdr:nvSpPr>
      <xdr:spPr>
        <a:xfrm>
          <a:off x="2676525" y="12201525"/>
          <a:ext cx="10744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105</xdr:row>
      <xdr:rowOff>104775</xdr:rowOff>
    </xdr:from>
    <xdr:to>
      <xdr:col>1</xdr:col>
      <xdr:colOff>876300</xdr:colOff>
      <xdr:row>106</xdr:row>
      <xdr:rowOff>0</xdr:rowOff>
    </xdr:to>
    <xdr:sp>
      <xdr:nvSpPr>
        <xdr:cNvPr id="122" name="Line 27"/>
        <xdr:cNvSpPr>
          <a:spLocks/>
        </xdr:cNvSpPr>
      </xdr:nvSpPr>
      <xdr:spPr>
        <a:xfrm flipH="1" flipV="1">
          <a:off x="1266825" y="12306300"/>
          <a:ext cx="28575" cy="571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106</xdr:row>
      <xdr:rowOff>104775</xdr:rowOff>
    </xdr:from>
    <xdr:to>
      <xdr:col>1</xdr:col>
      <xdr:colOff>876300</xdr:colOff>
      <xdr:row>107</xdr:row>
      <xdr:rowOff>0</xdr:rowOff>
    </xdr:to>
    <xdr:sp>
      <xdr:nvSpPr>
        <xdr:cNvPr id="123" name="Line 212"/>
        <xdr:cNvSpPr>
          <a:spLocks/>
        </xdr:cNvSpPr>
      </xdr:nvSpPr>
      <xdr:spPr>
        <a:xfrm flipH="1" flipV="1">
          <a:off x="1266825" y="12468225"/>
          <a:ext cx="28575" cy="571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63</xdr:row>
      <xdr:rowOff>0</xdr:rowOff>
    </xdr:from>
    <xdr:to>
      <xdr:col>10</xdr:col>
      <xdr:colOff>9525</xdr:colOff>
      <xdr:row>63</xdr:row>
      <xdr:rowOff>0</xdr:rowOff>
    </xdr:to>
    <xdr:sp>
      <xdr:nvSpPr>
        <xdr:cNvPr id="124" name="Line 9"/>
        <xdr:cNvSpPr>
          <a:spLocks/>
        </xdr:cNvSpPr>
      </xdr:nvSpPr>
      <xdr:spPr>
        <a:xfrm flipH="1">
          <a:off x="13420725" y="9344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63</xdr:row>
      <xdr:rowOff>0</xdr:rowOff>
    </xdr:from>
    <xdr:to>
      <xdr:col>11</xdr:col>
      <xdr:colOff>9525</xdr:colOff>
      <xdr:row>63</xdr:row>
      <xdr:rowOff>0</xdr:rowOff>
    </xdr:to>
    <xdr:sp>
      <xdr:nvSpPr>
        <xdr:cNvPr id="125" name="Line 10"/>
        <xdr:cNvSpPr>
          <a:spLocks/>
        </xdr:cNvSpPr>
      </xdr:nvSpPr>
      <xdr:spPr>
        <a:xfrm flipH="1">
          <a:off x="14268450" y="9344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63</xdr:row>
      <xdr:rowOff>0</xdr:rowOff>
    </xdr:from>
    <xdr:to>
      <xdr:col>10</xdr:col>
      <xdr:colOff>0</xdr:colOff>
      <xdr:row>63</xdr:row>
      <xdr:rowOff>0</xdr:rowOff>
    </xdr:to>
    <xdr:sp>
      <xdr:nvSpPr>
        <xdr:cNvPr id="126" name="Line 18"/>
        <xdr:cNvSpPr>
          <a:spLocks/>
        </xdr:cNvSpPr>
      </xdr:nvSpPr>
      <xdr:spPr>
        <a:xfrm flipH="1">
          <a:off x="13420725" y="9344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63</xdr:row>
      <xdr:rowOff>0</xdr:rowOff>
    </xdr:from>
    <xdr:to>
      <xdr:col>10</xdr:col>
      <xdr:colOff>9525</xdr:colOff>
      <xdr:row>63</xdr:row>
      <xdr:rowOff>0</xdr:rowOff>
    </xdr:to>
    <xdr:sp>
      <xdr:nvSpPr>
        <xdr:cNvPr id="127" name="Line 19"/>
        <xdr:cNvSpPr>
          <a:spLocks/>
        </xdr:cNvSpPr>
      </xdr:nvSpPr>
      <xdr:spPr>
        <a:xfrm flipH="1">
          <a:off x="13420725" y="9344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63</xdr:row>
      <xdr:rowOff>0</xdr:rowOff>
    </xdr:from>
    <xdr:to>
      <xdr:col>10</xdr:col>
      <xdr:colOff>9525</xdr:colOff>
      <xdr:row>63</xdr:row>
      <xdr:rowOff>0</xdr:rowOff>
    </xdr:to>
    <xdr:sp>
      <xdr:nvSpPr>
        <xdr:cNvPr id="128" name="Line 23"/>
        <xdr:cNvSpPr>
          <a:spLocks/>
        </xdr:cNvSpPr>
      </xdr:nvSpPr>
      <xdr:spPr>
        <a:xfrm flipH="1">
          <a:off x="13420725" y="9344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63</xdr:row>
      <xdr:rowOff>0</xdr:rowOff>
    </xdr:from>
    <xdr:to>
      <xdr:col>11</xdr:col>
      <xdr:colOff>9525</xdr:colOff>
      <xdr:row>63</xdr:row>
      <xdr:rowOff>0</xdr:rowOff>
    </xdr:to>
    <xdr:sp>
      <xdr:nvSpPr>
        <xdr:cNvPr id="129" name="Line 24"/>
        <xdr:cNvSpPr>
          <a:spLocks/>
        </xdr:cNvSpPr>
      </xdr:nvSpPr>
      <xdr:spPr>
        <a:xfrm flipH="1">
          <a:off x="14268450" y="9344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63</xdr:row>
      <xdr:rowOff>0</xdr:rowOff>
    </xdr:from>
    <xdr:to>
      <xdr:col>10</xdr:col>
      <xdr:colOff>0</xdr:colOff>
      <xdr:row>63</xdr:row>
      <xdr:rowOff>0</xdr:rowOff>
    </xdr:to>
    <xdr:sp>
      <xdr:nvSpPr>
        <xdr:cNvPr id="130" name="Line 25"/>
        <xdr:cNvSpPr>
          <a:spLocks/>
        </xdr:cNvSpPr>
      </xdr:nvSpPr>
      <xdr:spPr>
        <a:xfrm flipH="1">
          <a:off x="13420725" y="9344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63</xdr:row>
      <xdr:rowOff>0</xdr:rowOff>
    </xdr:from>
    <xdr:to>
      <xdr:col>10</xdr:col>
      <xdr:colOff>9525</xdr:colOff>
      <xdr:row>63</xdr:row>
      <xdr:rowOff>0</xdr:rowOff>
    </xdr:to>
    <xdr:sp>
      <xdr:nvSpPr>
        <xdr:cNvPr id="131" name="Line 26"/>
        <xdr:cNvSpPr>
          <a:spLocks/>
        </xdr:cNvSpPr>
      </xdr:nvSpPr>
      <xdr:spPr>
        <a:xfrm flipH="1">
          <a:off x="13420725" y="9344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84</xdr:row>
      <xdr:rowOff>0</xdr:rowOff>
    </xdr:from>
    <xdr:to>
      <xdr:col>10</xdr:col>
      <xdr:colOff>0</xdr:colOff>
      <xdr:row>84</xdr:row>
      <xdr:rowOff>0</xdr:rowOff>
    </xdr:to>
    <xdr:sp>
      <xdr:nvSpPr>
        <xdr:cNvPr id="132" name="Line 33"/>
        <xdr:cNvSpPr>
          <a:spLocks/>
        </xdr:cNvSpPr>
      </xdr:nvSpPr>
      <xdr:spPr>
        <a:xfrm>
          <a:off x="2676525" y="10810875"/>
          <a:ext cx="10744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xdr:row>
      <xdr:rowOff>0</xdr:rowOff>
    </xdr:from>
    <xdr:to>
      <xdr:col>2</xdr:col>
      <xdr:colOff>28575</xdr:colOff>
      <xdr:row>54</xdr:row>
      <xdr:rowOff>0</xdr:rowOff>
    </xdr:to>
    <xdr:sp>
      <xdr:nvSpPr>
        <xdr:cNvPr id="133" name="Line 39"/>
        <xdr:cNvSpPr>
          <a:spLocks/>
        </xdr:cNvSpPr>
      </xdr:nvSpPr>
      <xdr:spPr>
        <a:xfrm flipH="1" flipV="1">
          <a:off x="2581275" y="7038975"/>
          <a:ext cx="2857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xdr:row>
      <xdr:rowOff>0</xdr:rowOff>
    </xdr:from>
    <xdr:to>
      <xdr:col>2</xdr:col>
      <xdr:colOff>28575</xdr:colOff>
      <xdr:row>54</xdr:row>
      <xdr:rowOff>0</xdr:rowOff>
    </xdr:to>
    <xdr:sp>
      <xdr:nvSpPr>
        <xdr:cNvPr id="134" name="Line 40"/>
        <xdr:cNvSpPr>
          <a:spLocks/>
        </xdr:cNvSpPr>
      </xdr:nvSpPr>
      <xdr:spPr>
        <a:xfrm flipH="1" flipV="1">
          <a:off x="2581275" y="7038975"/>
          <a:ext cx="2857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0</xdr:colOff>
      <xdr:row>54</xdr:row>
      <xdr:rowOff>0</xdr:rowOff>
    </xdr:to>
    <xdr:sp>
      <xdr:nvSpPr>
        <xdr:cNvPr id="135" name="Line 41"/>
        <xdr:cNvSpPr>
          <a:spLocks/>
        </xdr:cNvSpPr>
      </xdr:nvSpPr>
      <xdr:spPr>
        <a:xfrm flipH="1">
          <a:off x="13420725" y="70389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9525</xdr:colOff>
      <xdr:row>54</xdr:row>
      <xdr:rowOff>0</xdr:rowOff>
    </xdr:to>
    <xdr:sp>
      <xdr:nvSpPr>
        <xdr:cNvPr id="136" name="Line 42"/>
        <xdr:cNvSpPr>
          <a:spLocks/>
        </xdr:cNvSpPr>
      </xdr:nvSpPr>
      <xdr:spPr>
        <a:xfrm flipH="1">
          <a:off x="13420725" y="7038975"/>
          <a:ext cx="952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0</xdr:colOff>
      <xdr:row>54</xdr:row>
      <xdr:rowOff>0</xdr:rowOff>
    </xdr:to>
    <xdr:sp>
      <xdr:nvSpPr>
        <xdr:cNvPr id="137" name="Line 43"/>
        <xdr:cNvSpPr>
          <a:spLocks/>
        </xdr:cNvSpPr>
      </xdr:nvSpPr>
      <xdr:spPr>
        <a:xfrm flipH="1">
          <a:off x="13420725" y="70389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9525</xdr:colOff>
      <xdr:row>54</xdr:row>
      <xdr:rowOff>0</xdr:rowOff>
    </xdr:to>
    <xdr:sp>
      <xdr:nvSpPr>
        <xdr:cNvPr id="138" name="Line 44"/>
        <xdr:cNvSpPr>
          <a:spLocks/>
        </xdr:cNvSpPr>
      </xdr:nvSpPr>
      <xdr:spPr>
        <a:xfrm flipH="1">
          <a:off x="13420725" y="7038975"/>
          <a:ext cx="952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0</xdr:colOff>
      <xdr:row>54</xdr:row>
      <xdr:rowOff>0</xdr:rowOff>
    </xdr:to>
    <xdr:sp>
      <xdr:nvSpPr>
        <xdr:cNvPr id="139" name="Line 48"/>
        <xdr:cNvSpPr>
          <a:spLocks/>
        </xdr:cNvSpPr>
      </xdr:nvSpPr>
      <xdr:spPr>
        <a:xfrm flipH="1">
          <a:off x="13420725" y="70389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0</xdr:colOff>
      <xdr:row>54</xdr:row>
      <xdr:rowOff>0</xdr:rowOff>
    </xdr:to>
    <xdr:sp>
      <xdr:nvSpPr>
        <xdr:cNvPr id="140" name="Line 49"/>
        <xdr:cNvSpPr>
          <a:spLocks/>
        </xdr:cNvSpPr>
      </xdr:nvSpPr>
      <xdr:spPr>
        <a:xfrm flipH="1">
          <a:off x="13420725" y="70389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84</xdr:row>
      <xdr:rowOff>0</xdr:rowOff>
    </xdr:from>
    <xdr:to>
      <xdr:col>10</xdr:col>
      <xdr:colOff>0</xdr:colOff>
      <xdr:row>84</xdr:row>
      <xdr:rowOff>0</xdr:rowOff>
    </xdr:to>
    <xdr:sp>
      <xdr:nvSpPr>
        <xdr:cNvPr id="141" name="Line 67"/>
        <xdr:cNvSpPr>
          <a:spLocks/>
        </xdr:cNvSpPr>
      </xdr:nvSpPr>
      <xdr:spPr>
        <a:xfrm>
          <a:off x="2676525" y="10810875"/>
          <a:ext cx="10744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xdr:row>
      <xdr:rowOff>0</xdr:rowOff>
    </xdr:from>
    <xdr:to>
      <xdr:col>2</xdr:col>
      <xdr:colOff>28575</xdr:colOff>
      <xdr:row>54</xdr:row>
      <xdr:rowOff>0</xdr:rowOff>
    </xdr:to>
    <xdr:sp>
      <xdr:nvSpPr>
        <xdr:cNvPr id="142" name="Line 73"/>
        <xdr:cNvSpPr>
          <a:spLocks/>
        </xdr:cNvSpPr>
      </xdr:nvSpPr>
      <xdr:spPr>
        <a:xfrm flipH="1" flipV="1">
          <a:off x="2581275" y="7038975"/>
          <a:ext cx="2857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xdr:row>
      <xdr:rowOff>0</xdr:rowOff>
    </xdr:from>
    <xdr:to>
      <xdr:col>2</xdr:col>
      <xdr:colOff>28575</xdr:colOff>
      <xdr:row>54</xdr:row>
      <xdr:rowOff>0</xdr:rowOff>
    </xdr:to>
    <xdr:sp>
      <xdr:nvSpPr>
        <xdr:cNvPr id="143" name="Line 74"/>
        <xdr:cNvSpPr>
          <a:spLocks/>
        </xdr:cNvSpPr>
      </xdr:nvSpPr>
      <xdr:spPr>
        <a:xfrm flipH="1" flipV="1">
          <a:off x="2581275" y="7038975"/>
          <a:ext cx="2857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0</xdr:colOff>
      <xdr:row>54</xdr:row>
      <xdr:rowOff>0</xdr:rowOff>
    </xdr:to>
    <xdr:sp>
      <xdr:nvSpPr>
        <xdr:cNvPr id="144" name="Line 75"/>
        <xdr:cNvSpPr>
          <a:spLocks/>
        </xdr:cNvSpPr>
      </xdr:nvSpPr>
      <xdr:spPr>
        <a:xfrm flipH="1">
          <a:off x="13420725" y="70389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9525</xdr:colOff>
      <xdr:row>54</xdr:row>
      <xdr:rowOff>0</xdr:rowOff>
    </xdr:to>
    <xdr:sp>
      <xdr:nvSpPr>
        <xdr:cNvPr id="145" name="Line 76"/>
        <xdr:cNvSpPr>
          <a:spLocks/>
        </xdr:cNvSpPr>
      </xdr:nvSpPr>
      <xdr:spPr>
        <a:xfrm flipH="1">
          <a:off x="13420725" y="7038975"/>
          <a:ext cx="952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0</xdr:colOff>
      <xdr:row>54</xdr:row>
      <xdr:rowOff>0</xdr:rowOff>
    </xdr:to>
    <xdr:sp>
      <xdr:nvSpPr>
        <xdr:cNvPr id="146" name="Line 77"/>
        <xdr:cNvSpPr>
          <a:spLocks/>
        </xdr:cNvSpPr>
      </xdr:nvSpPr>
      <xdr:spPr>
        <a:xfrm flipH="1">
          <a:off x="13420725" y="70389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9525</xdr:colOff>
      <xdr:row>54</xdr:row>
      <xdr:rowOff>0</xdr:rowOff>
    </xdr:to>
    <xdr:sp>
      <xdr:nvSpPr>
        <xdr:cNvPr id="147" name="Line 78"/>
        <xdr:cNvSpPr>
          <a:spLocks/>
        </xdr:cNvSpPr>
      </xdr:nvSpPr>
      <xdr:spPr>
        <a:xfrm flipH="1">
          <a:off x="13420725" y="7038975"/>
          <a:ext cx="9525"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0</xdr:colOff>
      <xdr:row>54</xdr:row>
      <xdr:rowOff>0</xdr:rowOff>
    </xdr:to>
    <xdr:sp>
      <xdr:nvSpPr>
        <xdr:cNvPr id="148" name="Line 82"/>
        <xdr:cNvSpPr>
          <a:spLocks/>
        </xdr:cNvSpPr>
      </xdr:nvSpPr>
      <xdr:spPr>
        <a:xfrm flipH="1">
          <a:off x="13420725" y="70389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0</xdr:colOff>
      <xdr:row>54</xdr:row>
      <xdr:rowOff>0</xdr:rowOff>
    </xdr:to>
    <xdr:sp>
      <xdr:nvSpPr>
        <xdr:cNvPr id="149" name="Line 83"/>
        <xdr:cNvSpPr>
          <a:spLocks/>
        </xdr:cNvSpPr>
      </xdr:nvSpPr>
      <xdr:spPr>
        <a:xfrm flipH="1">
          <a:off x="13420725" y="7038975"/>
          <a:ext cx="0" cy="419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84</xdr:row>
      <xdr:rowOff>0</xdr:rowOff>
    </xdr:from>
    <xdr:to>
      <xdr:col>10</xdr:col>
      <xdr:colOff>0</xdr:colOff>
      <xdr:row>84</xdr:row>
      <xdr:rowOff>0</xdr:rowOff>
    </xdr:to>
    <xdr:sp>
      <xdr:nvSpPr>
        <xdr:cNvPr id="150" name="Line 144"/>
        <xdr:cNvSpPr>
          <a:spLocks/>
        </xdr:cNvSpPr>
      </xdr:nvSpPr>
      <xdr:spPr>
        <a:xfrm>
          <a:off x="2676525" y="10810875"/>
          <a:ext cx="10744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9525</xdr:colOff>
      <xdr:row>51</xdr:row>
      <xdr:rowOff>0</xdr:rowOff>
    </xdr:to>
    <xdr:sp>
      <xdr:nvSpPr>
        <xdr:cNvPr id="151" name="Line 148"/>
        <xdr:cNvSpPr>
          <a:spLocks/>
        </xdr:cNvSpPr>
      </xdr:nvSpPr>
      <xdr:spPr>
        <a:xfrm flipH="1">
          <a:off x="13420725"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11</xdr:col>
      <xdr:colOff>9525</xdr:colOff>
      <xdr:row>51</xdr:row>
      <xdr:rowOff>0</xdr:rowOff>
    </xdr:to>
    <xdr:sp>
      <xdr:nvSpPr>
        <xdr:cNvPr id="152" name="Line 149"/>
        <xdr:cNvSpPr>
          <a:spLocks/>
        </xdr:cNvSpPr>
      </xdr:nvSpPr>
      <xdr:spPr>
        <a:xfrm flipH="1">
          <a:off x="14268450"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74</xdr:row>
      <xdr:rowOff>0</xdr:rowOff>
    </xdr:from>
    <xdr:to>
      <xdr:col>2</xdr:col>
      <xdr:colOff>28575</xdr:colOff>
      <xdr:row>74</xdr:row>
      <xdr:rowOff>0</xdr:rowOff>
    </xdr:to>
    <xdr:sp>
      <xdr:nvSpPr>
        <xdr:cNvPr id="153" name="Line 150"/>
        <xdr:cNvSpPr>
          <a:spLocks/>
        </xdr:cNvSpPr>
      </xdr:nvSpPr>
      <xdr:spPr>
        <a:xfrm flipH="1" flipV="1">
          <a:off x="2581275" y="106013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74</xdr:row>
      <xdr:rowOff>0</xdr:rowOff>
    </xdr:from>
    <xdr:to>
      <xdr:col>2</xdr:col>
      <xdr:colOff>28575</xdr:colOff>
      <xdr:row>74</xdr:row>
      <xdr:rowOff>0</xdr:rowOff>
    </xdr:to>
    <xdr:sp>
      <xdr:nvSpPr>
        <xdr:cNvPr id="154" name="Line 151"/>
        <xdr:cNvSpPr>
          <a:spLocks/>
        </xdr:cNvSpPr>
      </xdr:nvSpPr>
      <xdr:spPr>
        <a:xfrm flipH="1" flipV="1">
          <a:off x="2581275" y="106013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74</xdr:row>
      <xdr:rowOff>0</xdr:rowOff>
    </xdr:from>
    <xdr:to>
      <xdr:col>10</xdr:col>
      <xdr:colOff>0</xdr:colOff>
      <xdr:row>74</xdr:row>
      <xdr:rowOff>0</xdr:rowOff>
    </xdr:to>
    <xdr:sp>
      <xdr:nvSpPr>
        <xdr:cNvPr id="155" name="Line 152"/>
        <xdr:cNvSpPr>
          <a:spLocks/>
        </xdr:cNvSpPr>
      </xdr:nvSpPr>
      <xdr:spPr>
        <a:xfrm flipH="1">
          <a:off x="13420725" y="106013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74</xdr:row>
      <xdr:rowOff>0</xdr:rowOff>
    </xdr:from>
    <xdr:to>
      <xdr:col>10</xdr:col>
      <xdr:colOff>9525</xdr:colOff>
      <xdr:row>74</xdr:row>
      <xdr:rowOff>0</xdr:rowOff>
    </xdr:to>
    <xdr:sp>
      <xdr:nvSpPr>
        <xdr:cNvPr id="156" name="Line 153"/>
        <xdr:cNvSpPr>
          <a:spLocks/>
        </xdr:cNvSpPr>
      </xdr:nvSpPr>
      <xdr:spPr>
        <a:xfrm flipH="1">
          <a:off x="13420725"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74</xdr:row>
      <xdr:rowOff>0</xdr:rowOff>
    </xdr:from>
    <xdr:to>
      <xdr:col>10</xdr:col>
      <xdr:colOff>0</xdr:colOff>
      <xdr:row>74</xdr:row>
      <xdr:rowOff>0</xdr:rowOff>
    </xdr:to>
    <xdr:sp>
      <xdr:nvSpPr>
        <xdr:cNvPr id="157" name="Line 154"/>
        <xdr:cNvSpPr>
          <a:spLocks/>
        </xdr:cNvSpPr>
      </xdr:nvSpPr>
      <xdr:spPr>
        <a:xfrm flipH="1">
          <a:off x="13420725" y="106013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74</xdr:row>
      <xdr:rowOff>0</xdr:rowOff>
    </xdr:from>
    <xdr:to>
      <xdr:col>10</xdr:col>
      <xdr:colOff>9525</xdr:colOff>
      <xdr:row>74</xdr:row>
      <xdr:rowOff>0</xdr:rowOff>
    </xdr:to>
    <xdr:sp>
      <xdr:nvSpPr>
        <xdr:cNvPr id="158" name="Line 155"/>
        <xdr:cNvSpPr>
          <a:spLocks/>
        </xdr:cNvSpPr>
      </xdr:nvSpPr>
      <xdr:spPr>
        <a:xfrm flipH="1">
          <a:off x="13420725" y="106013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0</xdr:colOff>
      <xdr:row>51</xdr:row>
      <xdr:rowOff>0</xdr:rowOff>
    </xdr:to>
    <xdr:sp>
      <xdr:nvSpPr>
        <xdr:cNvPr id="159" name="Line 157"/>
        <xdr:cNvSpPr>
          <a:spLocks/>
        </xdr:cNvSpPr>
      </xdr:nvSpPr>
      <xdr:spPr>
        <a:xfrm flipH="1">
          <a:off x="13420725" y="68294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9525</xdr:colOff>
      <xdr:row>51</xdr:row>
      <xdr:rowOff>0</xdr:rowOff>
    </xdr:to>
    <xdr:sp>
      <xdr:nvSpPr>
        <xdr:cNvPr id="160" name="Line 158"/>
        <xdr:cNvSpPr>
          <a:spLocks/>
        </xdr:cNvSpPr>
      </xdr:nvSpPr>
      <xdr:spPr>
        <a:xfrm flipH="1">
          <a:off x="13420725"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74</xdr:row>
      <xdr:rowOff>0</xdr:rowOff>
    </xdr:from>
    <xdr:to>
      <xdr:col>10</xdr:col>
      <xdr:colOff>0</xdr:colOff>
      <xdr:row>74</xdr:row>
      <xdr:rowOff>0</xdr:rowOff>
    </xdr:to>
    <xdr:sp>
      <xdr:nvSpPr>
        <xdr:cNvPr id="161" name="Line 159"/>
        <xdr:cNvSpPr>
          <a:spLocks/>
        </xdr:cNvSpPr>
      </xdr:nvSpPr>
      <xdr:spPr>
        <a:xfrm flipH="1">
          <a:off x="13420725" y="106013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74</xdr:row>
      <xdr:rowOff>0</xdr:rowOff>
    </xdr:from>
    <xdr:to>
      <xdr:col>10</xdr:col>
      <xdr:colOff>0</xdr:colOff>
      <xdr:row>74</xdr:row>
      <xdr:rowOff>0</xdr:rowOff>
    </xdr:to>
    <xdr:sp>
      <xdr:nvSpPr>
        <xdr:cNvPr id="162" name="Line 160"/>
        <xdr:cNvSpPr>
          <a:spLocks/>
        </xdr:cNvSpPr>
      </xdr:nvSpPr>
      <xdr:spPr>
        <a:xfrm flipH="1">
          <a:off x="13420725" y="106013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0</xdr:colOff>
      <xdr:row>51</xdr:row>
      <xdr:rowOff>0</xdr:rowOff>
    </xdr:to>
    <xdr:sp>
      <xdr:nvSpPr>
        <xdr:cNvPr id="163" name="Line 161"/>
        <xdr:cNvSpPr>
          <a:spLocks/>
        </xdr:cNvSpPr>
      </xdr:nvSpPr>
      <xdr:spPr>
        <a:xfrm flipH="1">
          <a:off x="13420725" y="68294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9525</xdr:colOff>
      <xdr:row>51</xdr:row>
      <xdr:rowOff>0</xdr:rowOff>
    </xdr:to>
    <xdr:sp>
      <xdr:nvSpPr>
        <xdr:cNvPr id="164" name="Line 162"/>
        <xdr:cNvSpPr>
          <a:spLocks/>
        </xdr:cNvSpPr>
      </xdr:nvSpPr>
      <xdr:spPr>
        <a:xfrm flipH="1">
          <a:off x="13420725"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11</xdr:col>
      <xdr:colOff>9525</xdr:colOff>
      <xdr:row>51</xdr:row>
      <xdr:rowOff>0</xdr:rowOff>
    </xdr:to>
    <xdr:sp>
      <xdr:nvSpPr>
        <xdr:cNvPr id="165" name="Line 163"/>
        <xdr:cNvSpPr>
          <a:spLocks/>
        </xdr:cNvSpPr>
      </xdr:nvSpPr>
      <xdr:spPr>
        <a:xfrm flipH="1">
          <a:off x="14268450"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0</xdr:colOff>
      <xdr:row>51</xdr:row>
      <xdr:rowOff>0</xdr:rowOff>
    </xdr:to>
    <xdr:sp>
      <xdr:nvSpPr>
        <xdr:cNvPr id="166" name="Line 164"/>
        <xdr:cNvSpPr>
          <a:spLocks/>
        </xdr:cNvSpPr>
      </xdr:nvSpPr>
      <xdr:spPr>
        <a:xfrm flipH="1">
          <a:off x="13420725" y="68294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9525</xdr:colOff>
      <xdr:row>51</xdr:row>
      <xdr:rowOff>0</xdr:rowOff>
    </xdr:to>
    <xdr:sp>
      <xdr:nvSpPr>
        <xdr:cNvPr id="167" name="Line 165"/>
        <xdr:cNvSpPr>
          <a:spLocks/>
        </xdr:cNvSpPr>
      </xdr:nvSpPr>
      <xdr:spPr>
        <a:xfrm flipH="1">
          <a:off x="13420725"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50</xdr:row>
      <xdr:rowOff>0</xdr:rowOff>
    </xdr:from>
    <xdr:to>
      <xdr:col>1</xdr:col>
      <xdr:colOff>876300</xdr:colOff>
      <xdr:row>50</xdr:row>
      <xdr:rowOff>0</xdr:rowOff>
    </xdr:to>
    <xdr:sp>
      <xdr:nvSpPr>
        <xdr:cNvPr id="168" name="Line 166"/>
        <xdr:cNvSpPr>
          <a:spLocks/>
        </xdr:cNvSpPr>
      </xdr:nvSpPr>
      <xdr:spPr>
        <a:xfrm flipH="1" flipV="1">
          <a:off x="1266825" y="66198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68</xdr:row>
      <xdr:rowOff>0</xdr:rowOff>
    </xdr:from>
    <xdr:to>
      <xdr:col>1</xdr:col>
      <xdr:colOff>876300</xdr:colOff>
      <xdr:row>68</xdr:row>
      <xdr:rowOff>0</xdr:rowOff>
    </xdr:to>
    <xdr:sp>
      <xdr:nvSpPr>
        <xdr:cNvPr id="169" name="Line 167"/>
        <xdr:cNvSpPr>
          <a:spLocks/>
        </xdr:cNvSpPr>
      </xdr:nvSpPr>
      <xdr:spPr>
        <a:xfrm flipH="1" flipV="1">
          <a:off x="1266825" y="103917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69</xdr:row>
      <xdr:rowOff>0</xdr:rowOff>
    </xdr:from>
    <xdr:to>
      <xdr:col>1</xdr:col>
      <xdr:colOff>876300</xdr:colOff>
      <xdr:row>69</xdr:row>
      <xdr:rowOff>0</xdr:rowOff>
    </xdr:to>
    <xdr:sp>
      <xdr:nvSpPr>
        <xdr:cNvPr id="170" name="Line 170"/>
        <xdr:cNvSpPr>
          <a:spLocks/>
        </xdr:cNvSpPr>
      </xdr:nvSpPr>
      <xdr:spPr>
        <a:xfrm flipH="1" flipV="1">
          <a:off x="1266825" y="106013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69</xdr:row>
      <xdr:rowOff>0</xdr:rowOff>
    </xdr:from>
    <xdr:to>
      <xdr:col>1</xdr:col>
      <xdr:colOff>876300</xdr:colOff>
      <xdr:row>69</xdr:row>
      <xdr:rowOff>0</xdr:rowOff>
    </xdr:to>
    <xdr:sp>
      <xdr:nvSpPr>
        <xdr:cNvPr id="171" name="Line 171"/>
        <xdr:cNvSpPr>
          <a:spLocks/>
        </xdr:cNvSpPr>
      </xdr:nvSpPr>
      <xdr:spPr>
        <a:xfrm flipH="1" flipV="1">
          <a:off x="1266825" y="106013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9525</xdr:colOff>
      <xdr:row>51</xdr:row>
      <xdr:rowOff>0</xdr:rowOff>
    </xdr:to>
    <xdr:sp>
      <xdr:nvSpPr>
        <xdr:cNvPr id="172" name="Line 198"/>
        <xdr:cNvSpPr>
          <a:spLocks/>
        </xdr:cNvSpPr>
      </xdr:nvSpPr>
      <xdr:spPr>
        <a:xfrm flipH="1">
          <a:off x="13420725"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9525</xdr:colOff>
      <xdr:row>51</xdr:row>
      <xdr:rowOff>0</xdr:rowOff>
    </xdr:to>
    <xdr:sp>
      <xdr:nvSpPr>
        <xdr:cNvPr id="173" name="Line 199"/>
        <xdr:cNvSpPr>
          <a:spLocks/>
        </xdr:cNvSpPr>
      </xdr:nvSpPr>
      <xdr:spPr>
        <a:xfrm flipH="1">
          <a:off x="13420725"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63</xdr:row>
      <xdr:rowOff>0</xdr:rowOff>
    </xdr:from>
    <xdr:to>
      <xdr:col>10</xdr:col>
      <xdr:colOff>9525</xdr:colOff>
      <xdr:row>63</xdr:row>
      <xdr:rowOff>0</xdr:rowOff>
    </xdr:to>
    <xdr:sp>
      <xdr:nvSpPr>
        <xdr:cNvPr id="174" name="Line 10"/>
        <xdr:cNvSpPr>
          <a:spLocks/>
        </xdr:cNvSpPr>
      </xdr:nvSpPr>
      <xdr:spPr>
        <a:xfrm flipH="1">
          <a:off x="13420725" y="9344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63</xdr:row>
      <xdr:rowOff>0</xdr:rowOff>
    </xdr:from>
    <xdr:to>
      <xdr:col>10</xdr:col>
      <xdr:colOff>9525</xdr:colOff>
      <xdr:row>63</xdr:row>
      <xdr:rowOff>0</xdr:rowOff>
    </xdr:to>
    <xdr:sp>
      <xdr:nvSpPr>
        <xdr:cNvPr id="175" name="Line 24"/>
        <xdr:cNvSpPr>
          <a:spLocks/>
        </xdr:cNvSpPr>
      </xdr:nvSpPr>
      <xdr:spPr>
        <a:xfrm flipH="1">
          <a:off x="13420725" y="9344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9525</xdr:colOff>
      <xdr:row>51</xdr:row>
      <xdr:rowOff>0</xdr:rowOff>
    </xdr:to>
    <xdr:sp>
      <xdr:nvSpPr>
        <xdr:cNvPr id="176" name="Line 149"/>
        <xdr:cNvSpPr>
          <a:spLocks/>
        </xdr:cNvSpPr>
      </xdr:nvSpPr>
      <xdr:spPr>
        <a:xfrm flipH="1">
          <a:off x="13420725"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9525</xdr:colOff>
      <xdr:row>51</xdr:row>
      <xdr:rowOff>0</xdr:rowOff>
    </xdr:to>
    <xdr:sp>
      <xdr:nvSpPr>
        <xdr:cNvPr id="177" name="Line 163"/>
        <xdr:cNvSpPr>
          <a:spLocks/>
        </xdr:cNvSpPr>
      </xdr:nvSpPr>
      <xdr:spPr>
        <a:xfrm flipH="1">
          <a:off x="13420725" y="68294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90</xdr:row>
      <xdr:rowOff>0</xdr:rowOff>
    </xdr:from>
    <xdr:to>
      <xdr:col>2</xdr:col>
      <xdr:colOff>28575</xdr:colOff>
      <xdr:row>90</xdr:row>
      <xdr:rowOff>0</xdr:rowOff>
    </xdr:to>
    <xdr:sp>
      <xdr:nvSpPr>
        <xdr:cNvPr id="178" name="Line 11"/>
        <xdr:cNvSpPr>
          <a:spLocks/>
        </xdr:cNvSpPr>
      </xdr:nvSpPr>
      <xdr:spPr>
        <a:xfrm flipH="1" flipV="1">
          <a:off x="2581275" y="112299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90</xdr:row>
      <xdr:rowOff>0</xdr:rowOff>
    </xdr:from>
    <xdr:to>
      <xdr:col>2</xdr:col>
      <xdr:colOff>28575</xdr:colOff>
      <xdr:row>90</xdr:row>
      <xdr:rowOff>0</xdr:rowOff>
    </xdr:to>
    <xdr:sp>
      <xdr:nvSpPr>
        <xdr:cNvPr id="179" name="Line 12"/>
        <xdr:cNvSpPr>
          <a:spLocks/>
        </xdr:cNvSpPr>
      </xdr:nvSpPr>
      <xdr:spPr>
        <a:xfrm flipH="1" flipV="1">
          <a:off x="2581275" y="112299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0</xdr:colOff>
      <xdr:row>90</xdr:row>
      <xdr:rowOff>0</xdr:rowOff>
    </xdr:to>
    <xdr:sp>
      <xdr:nvSpPr>
        <xdr:cNvPr id="180" name="Line 13"/>
        <xdr:cNvSpPr>
          <a:spLocks/>
        </xdr:cNvSpPr>
      </xdr:nvSpPr>
      <xdr:spPr>
        <a:xfrm flipH="1">
          <a:off x="13420725" y="112299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9525</xdr:colOff>
      <xdr:row>90</xdr:row>
      <xdr:rowOff>0</xdr:rowOff>
    </xdr:to>
    <xdr:sp>
      <xdr:nvSpPr>
        <xdr:cNvPr id="181" name="Line 14"/>
        <xdr:cNvSpPr>
          <a:spLocks/>
        </xdr:cNvSpPr>
      </xdr:nvSpPr>
      <xdr:spPr>
        <a:xfrm flipH="1">
          <a:off x="13420725" y="1122997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0</xdr:colOff>
      <xdr:row>90</xdr:row>
      <xdr:rowOff>0</xdr:rowOff>
    </xdr:to>
    <xdr:sp>
      <xdr:nvSpPr>
        <xdr:cNvPr id="182" name="Line 15"/>
        <xdr:cNvSpPr>
          <a:spLocks/>
        </xdr:cNvSpPr>
      </xdr:nvSpPr>
      <xdr:spPr>
        <a:xfrm flipH="1">
          <a:off x="13420725" y="112299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9525</xdr:colOff>
      <xdr:row>90</xdr:row>
      <xdr:rowOff>0</xdr:rowOff>
    </xdr:to>
    <xdr:sp>
      <xdr:nvSpPr>
        <xdr:cNvPr id="183" name="Line 16"/>
        <xdr:cNvSpPr>
          <a:spLocks/>
        </xdr:cNvSpPr>
      </xdr:nvSpPr>
      <xdr:spPr>
        <a:xfrm flipH="1">
          <a:off x="13420725" y="1122997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0</xdr:colOff>
      <xdr:row>90</xdr:row>
      <xdr:rowOff>0</xdr:rowOff>
    </xdr:to>
    <xdr:sp>
      <xdr:nvSpPr>
        <xdr:cNvPr id="184" name="Line 20"/>
        <xdr:cNvSpPr>
          <a:spLocks/>
        </xdr:cNvSpPr>
      </xdr:nvSpPr>
      <xdr:spPr>
        <a:xfrm flipH="1">
          <a:off x="13420725" y="112299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0</xdr:colOff>
      <xdr:row>90</xdr:row>
      <xdr:rowOff>0</xdr:rowOff>
    </xdr:to>
    <xdr:sp>
      <xdr:nvSpPr>
        <xdr:cNvPr id="185" name="Line 21"/>
        <xdr:cNvSpPr>
          <a:spLocks/>
        </xdr:cNvSpPr>
      </xdr:nvSpPr>
      <xdr:spPr>
        <a:xfrm flipH="1">
          <a:off x="13420725" y="112299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96</xdr:row>
      <xdr:rowOff>114300</xdr:rowOff>
    </xdr:from>
    <xdr:to>
      <xdr:col>10</xdr:col>
      <xdr:colOff>0</xdr:colOff>
      <xdr:row>97</xdr:row>
      <xdr:rowOff>0</xdr:rowOff>
    </xdr:to>
    <xdr:sp>
      <xdr:nvSpPr>
        <xdr:cNvPr id="186" name="Line 22"/>
        <xdr:cNvSpPr>
          <a:spLocks/>
        </xdr:cNvSpPr>
      </xdr:nvSpPr>
      <xdr:spPr>
        <a:xfrm flipH="1">
          <a:off x="13420725" y="11391900"/>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90</xdr:row>
      <xdr:rowOff>0</xdr:rowOff>
    </xdr:from>
    <xdr:to>
      <xdr:col>2</xdr:col>
      <xdr:colOff>28575</xdr:colOff>
      <xdr:row>90</xdr:row>
      <xdr:rowOff>0</xdr:rowOff>
    </xdr:to>
    <xdr:sp>
      <xdr:nvSpPr>
        <xdr:cNvPr id="187" name="Line 214"/>
        <xdr:cNvSpPr>
          <a:spLocks/>
        </xdr:cNvSpPr>
      </xdr:nvSpPr>
      <xdr:spPr>
        <a:xfrm flipH="1" flipV="1">
          <a:off x="2581275" y="112299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90</xdr:row>
      <xdr:rowOff>0</xdr:rowOff>
    </xdr:from>
    <xdr:to>
      <xdr:col>2</xdr:col>
      <xdr:colOff>28575</xdr:colOff>
      <xdr:row>90</xdr:row>
      <xdr:rowOff>0</xdr:rowOff>
    </xdr:to>
    <xdr:sp>
      <xdr:nvSpPr>
        <xdr:cNvPr id="188" name="Line 215"/>
        <xdr:cNvSpPr>
          <a:spLocks/>
        </xdr:cNvSpPr>
      </xdr:nvSpPr>
      <xdr:spPr>
        <a:xfrm flipH="1" flipV="1">
          <a:off x="2581275" y="1122997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0</xdr:colOff>
      <xdr:row>90</xdr:row>
      <xdr:rowOff>0</xdr:rowOff>
    </xdr:to>
    <xdr:sp>
      <xdr:nvSpPr>
        <xdr:cNvPr id="189" name="Line 216"/>
        <xdr:cNvSpPr>
          <a:spLocks/>
        </xdr:cNvSpPr>
      </xdr:nvSpPr>
      <xdr:spPr>
        <a:xfrm flipH="1">
          <a:off x="13420725" y="112299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9525</xdr:colOff>
      <xdr:row>90</xdr:row>
      <xdr:rowOff>0</xdr:rowOff>
    </xdr:to>
    <xdr:sp>
      <xdr:nvSpPr>
        <xdr:cNvPr id="190" name="Line 217"/>
        <xdr:cNvSpPr>
          <a:spLocks/>
        </xdr:cNvSpPr>
      </xdr:nvSpPr>
      <xdr:spPr>
        <a:xfrm flipH="1">
          <a:off x="13420725" y="1122997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0</xdr:colOff>
      <xdr:row>90</xdr:row>
      <xdr:rowOff>0</xdr:rowOff>
    </xdr:to>
    <xdr:sp>
      <xdr:nvSpPr>
        <xdr:cNvPr id="191" name="Line 218"/>
        <xdr:cNvSpPr>
          <a:spLocks/>
        </xdr:cNvSpPr>
      </xdr:nvSpPr>
      <xdr:spPr>
        <a:xfrm flipH="1">
          <a:off x="13420725" y="112299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9525</xdr:colOff>
      <xdr:row>90</xdr:row>
      <xdr:rowOff>0</xdr:rowOff>
    </xdr:to>
    <xdr:sp>
      <xdr:nvSpPr>
        <xdr:cNvPr id="192" name="Line 219"/>
        <xdr:cNvSpPr>
          <a:spLocks/>
        </xdr:cNvSpPr>
      </xdr:nvSpPr>
      <xdr:spPr>
        <a:xfrm flipH="1">
          <a:off x="13420725" y="1122997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0</xdr:colOff>
      <xdr:row>90</xdr:row>
      <xdr:rowOff>0</xdr:rowOff>
    </xdr:to>
    <xdr:sp>
      <xdr:nvSpPr>
        <xdr:cNvPr id="193" name="Line 220"/>
        <xdr:cNvSpPr>
          <a:spLocks/>
        </xdr:cNvSpPr>
      </xdr:nvSpPr>
      <xdr:spPr>
        <a:xfrm flipH="1">
          <a:off x="13420725" y="112299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xdr:row>
      <xdr:rowOff>0</xdr:rowOff>
    </xdr:from>
    <xdr:to>
      <xdr:col>10</xdr:col>
      <xdr:colOff>0</xdr:colOff>
      <xdr:row>90</xdr:row>
      <xdr:rowOff>0</xdr:rowOff>
    </xdr:to>
    <xdr:sp>
      <xdr:nvSpPr>
        <xdr:cNvPr id="194" name="Line 221"/>
        <xdr:cNvSpPr>
          <a:spLocks/>
        </xdr:cNvSpPr>
      </xdr:nvSpPr>
      <xdr:spPr>
        <a:xfrm flipH="1">
          <a:off x="13420725" y="112299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41</xdr:row>
      <xdr:rowOff>0</xdr:rowOff>
    </xdr:from>
    <xdr:to>
      <xdr:col>10</xdr:col>
      <xdr:colOff>0</xdr:colOff>
      <xdr:row>41</xdr:row>
      <xdr:rowOff>0</xdr:rowOff>
    </xdr:to>
    <xdr:sp>
      <xdr:nvSpPr>
        <xdr:cNvPr id="195" name="Line 1"/>
        <xdr:cNvSpPr>
          <a:spLocks/>
        </xdr:cNvSpPr>
      </xdr:nvSpPr>
      <xdr:spPr>
        <a:xfrm>
          <a:off x="2695575" y="5153025"/>
          <a:ext cx="1072515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0</xdr:colOff>
      <xdr:row>41</xdr:row>
      <xdr:rowOff>0</xdr:rowOff>
    </xdr:to>
    <xdr:sp>
      <xdr:nvSpPr>
        <xdr:cNvPr id="196" name="Line 2"/>
        <xdr:cNvSpPr>
          <a:spLocks/>
        </xdr:cNvSpPr>
      </xdr:nvSpPr>
      <xdr:spPr>
        <a:xfrm flipH="1">
          <a:off x="13420725" y="3048000"/>
          <a:ext cx="0" cy="21050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0</xdr:rowOff>
    </xdr:from>
    <xdr:to>
      <xdr:col>2</xdr:col>
      <xdr:colOff>38100</xdr:colOff>
      <xdr:row>41</xdr:row>
      <xdr:rowOff>0</xdr:rowOff>
    </xdr:to>
    <xdr:sp>
      <xdr:nvSpPr>
        <xdr:cNvPr id="197" name="Line 3"/>
        <xdr:cNvSpPr>
          <a:spLocks/>
        </xdr:cNvSpPr>
      </xdr:nvSpPr>
      <xdr:spPr>
        <a:xfrm flipH="1" flipV="1">
          <a:off x="2581275" y="3048000"/>
          <a:ext cx="38100" cy="21050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9525</xdr:colOff>
      <xdr:row>41</xdr:row>
      <xdr:rowOff>0</xdr:rowOff>
    </xdr:to>
    <xdr:sp>
      <xdr:nvSpPr>
        <xdr:cNvPr id="198" name="Line 4"/>
        <xdr:cNvSpPr>
          <a:spLocks/>
        </xdr:cNvSpPr>
      </xdr:nvSpPr>
      <xdr:spPr>
        <a:xfrm flipH="1">
          <a:off x="13420725" y="3048000"/>
          <a:ext cx="9525" cy="21050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199" name="Line 9"/>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41</xdr:row>
      <xdr:rowOff>0</xdr:rowOff>
    </xdr:from>
    <xdr:to>
      <xdr:col>11</xdr:col>
      <xdr:colOff>9525</xdr:colOff>
      <xdr:row>41</xdr:row>
      <xdr:rowOff>0</xdr:rowOff>
    </xdr:to>
    <xdr:sp>
      <xdr:nvSpPr>
        <xdr:cNvPr id="200" name="Line 10"/>
        <xdr:cNvSpPr>
          <a:spLocks/>
        </xdr:cNvSpPr>
      </xdr:nvSpPr>
      <xdr:spPr>
        <a:xfrm flipH="1">
          <a:off x="14268450"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0</xdr:colOff>
      <xdr:row>41</xdr:row>
      <xdr:rowOff>0</xdr:rowOff>
    </xdr:to>
    <xdr:sp>
      <xdr:nvSpPr>
        <xdr:cNvPr id="201" name="Line 17"/>
        <xdr:cNvSpPr>
          <a:spLocks/>
        </xdr:cNvSpPr>
      </xdr:nvSpPr>
      <xdr:spPr>
        <a:xfrm flipH="1">
          <a:off x="13420725" y="3048000"/>
          <a:ext cx="0" cy="21050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02" name="Line 18"/>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03" name="Line 19"/>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104775</xdr:rowOff>
    </xdr:to>
    <xdr:sp>
      <xdr:nvSpPr>
        <xdr:cNvPr id="204" name="Line 22"/>
        <xdr:cNvSpPr>
          <a:spLocks/>
        </xdr:cNvSpPr>
      </xdr:nvSpPr>
      <xdr:spPr>
        <a:xfrm flipH="1">
          <a:off x="13420725" y="3533775"/>
          <a:ext cx="0" cy="10477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05" name="Line 23"/>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41</xdr:row>
      <xdr:rowOff>0</xdr:rowOff>
    </xdr:from>
    <xdr:to>
      <xdr:col>11</xdr:col>
      <xdr:colOff>9525</xdr:colOff>
      <xdr:row>41</xdr:row>
      <xdr:rowOff>0</xdr:rowOff>
    </xdr:to>
    <xdr:sp>
      <xdr:nvSpPr>
        <xdr:cNvPr id="206" name="Line 24"/>
        <xdr:cNvSpPr>
          <a:spLocks/>
        </xdr:cNvSpPr>
      </xdr:nvSpPr>
      <xdr:spPr>
        <a:xfrm flipH="1">
          <a:off x="14268450"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07" name="Line 25"/>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08" name="Line 26"/>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41</xdr:row>
      <xdr:rowOff>0</xdr:rowOff>
    </xdr:from>
    <xdr:to>
      <xdr:col>1</xdr:col>
      <xdr:colOff>1009650</xdr:colOff>
      <xdr:row>41</xdr:row>
      <xdr:rowOff>0</xdr:rowOff>
    </xdr:to>
    <xdr:sp>
      <xdr:nvSpPr>
        <xdr:cNvPr id="209" name="Line 27"/>
        <xdr:cNvSpPr>
          <a:spLocks/>
        </xdr:cNvSpPr>
      </xdr:nvSpPr>
      <xdr:spPr>
        <a:xfrm flipH="1" flipV="1">
          <a:off x="1390650"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26</xdr:row>
      <xdr:rowOff>0</xdr:rowOff>
    </xdr:from>
    <xdr:to>
      <xdr:col>1</xdr:col>
      <xdr:colOff>1009650</xdr:colOff>
      <xdr:row>26</xdr:row>
      <xdr:rowOff>104775</xdr:rowOff>
    </xdr:to>
    <xdr:sp>
      <xdr:nvSpPr>
        <xdr:cNvPr id="210" name="Line 28"/>
        <xdr:cNvSpPr>
          <a:spLocks/>
        </xdr:cNvSpPr>
      </xdr:nvSpPr>
      <xdr:spPr>
        <a:xfrm flipH="1" flipV="1">
          <a:off x="1390650" y="4019550"/>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26</xdr:row>
      <xdr:rowOff>104775</xdr:rowOff>
    </xdr:from>
    <xdr:to>
      <xdr:col>1</xdr:col>
      <xdr:colOff>1009650</xdr:colOff>
      <xdr:row>28</xdr:row>
      <xdr:rowOff>0</xdr:rowOff>
    </xdr:to>
    <xdr:sp>
      <xdr:nvSpPr>
        <xdr:cNvPr id="211" name="Line 29"/>
        <xdr:cNvSpPr>
          <a:spLocks/>
        </xdr:cNvSpPr>
      </xdr:nvSpPr>
      <xdr:spPr>
        <a:xfrm flipH="1" flipV="1">
          <a:off x="1390650" y="4019550"/>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32</xdr:row>
      <xdr:rowOff>104775</xdr:rowOff>
    </xdr:from>
    <xdr:to>
      <xdr:col>1</xdr:col>
      <xdr:colOff>1009650</xdr:colOff>
      <xdr:row>33</xdr:row>
      <xdr:rowOff>104775</xdr:rowOff>
    </xdr:to>
    <xdr:sp>
      <xdr:nvSpPr>
        <xdr:cNvPr id="212" name="Line 30"/>
        <xdr:cNvSpPr>
          <a:spLocks/>
        </xdr:cNvSpPr>
      </xdr:nvSpPr>
      <xdr:spPr>
        <a:xfrm flipH="1" flipV="1">
          <a:off x="1390650" y="45053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36</xdr:row>
      <xdr:rowOff>104775</xdr:rowOff>
    </xdr:from>
    <xdr:to>
      <xdr:col>1</xdr:col>
      <xdr:colOff>1009650</xdr:colOff>
      <xdr:row>37</xdr:row>
      <xdr:rowOff>104775</xdr:rowOff>
    </xdr:to>
    <xdr:sp>
      <xdr:nvSpPr>
        <xdr:cNvPr id="213" name="Line 31"/>
        <xdr:cNvSpPr>
          <a:spLocks/>
        </xdr:cNvSpPr>
      </xdr:nvSpPr>
      <xdr:spPr>
        <a:xfrm flipH="1" flipV="1">
          <a:off x="1390650" y="4933950"/>
          <a:ext cx="38100" cy="571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37</xdr:row>
      <xdr:rowOff>104775</xdr:rowOff>
    </xdr:from>
    <xdr:to>
      <xdr:col>1</xdr:col>
      <xdr:colOff>1009650</xdr:colOff>
      <xdr:row>38</xdr:row>
      <xdr:rowOff>104775</xdr:rowOff>
    </xdr:to>
    <xdr:sp>
      <xdr:nvSpPr>
        <xdr:cNvPr id="214" name="Line 32"/>
        <xdr:cNvSpPr>
          <a:spLocks/>
        </xdr:cNvSpPr>
      </xdr:nvSpPr>
      <xdr:spPr>
        <a:xfrm flipH="1" flipV="1">
          <a:off x="1390650" y="4991100"/>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41</xdr:row>
      <xdr:rowOff>0</xdr:rowOff>
    </xdr:from>
    <xdr:to>
      <xdr:col>10</xdr:col>
      <xdr:colOff>0</xdr:colOff>
      <xdr:row>41</xdr:row>
      <xdr:rowOff>0</xdr:rowOff>
    </xdr:to>
    <xdr:sp>
      <xdr:nvSpPr>
        <xdr:cNvPr id="215" name="Line 33"/>
        <xdr:cNvSpPr>
          <a:spLocks/>
        </xdr:cNvSpPr>
      </xdr:nvSpPr>
      <xdr:spPr>
        <a:xfrm>
          <a:off x="2695575" y="5153025"/>
          <a:ext cx="1072515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0</xdr:colOff>
      <xdr:row>30</xdr:row>
      <xdr:rowOff>0</xdr:rowOff>
    </xdr:to>
    <xdr:sp>
      <xdr:nvSpPr>
        <xdr:cNvPr id="216" name="Line 34"/>
        <xdr:cNvSpPr>
          <a:spLocks/>
        </xdr:cNvSpPr>
      </xdr:nvSpPr>
      <xdr:spPr>
        <a:xfrm flipH="1">
          <a:off x="13420725" y="3048000"/>
          <a:ext cx="0" cy="12954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0</xdr:rowOff>
    </xdr:from>
    <xdr:to>
      <xdr:col>2</xdr:col>
      <xdr:colOff>38100</xdr:colOff>
      <xdr:row>30</xdr:row>
      <xdr:rowOff>0</xdr:rowOff>
    </xdr:to>
    <xdr:sp>
      <xdr:nvSpPr>
        <xdr:cNvPr id="217" name="Line 35"/>
        <xdr:cNvSpPr>
          <a:spLocks/>
        </xdr:cNvSpPr>
      </xdr:nvSpPr>
      <xdr:spPr>
        <a:xfrm flipH="1" flipV="1">
          <a:off x="2581275" y="3048000"/>
          <a:ext cx="38100" cy="12954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9525</xdr:colOff>
      <xdr:row>30</xdr:row>
      <xdr:rowOff>0</xdr:rowOff>
    </xdr:to>
    <xdr:sp>
      <xdr:nvSpPr>
        <xdr:cNvPr id="218" name="Line 36"/>
        <xdr:cNvSpPr>
          <a:spLocks/>
        </xdr:cNvSpPr>
      </xdr:nvSpPr>
      <xdr:spPr>
        <a:xfrm flipH="1">
          <a:off x="13420725" y="3048000"/>
          <a:ext cx="9525" cy="12954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0</xdr:rowOff>
    </xdr:from>
    <xdr:to>
      <xdr:col>2</xdr:col>
      <xdr:colOff>38100</xdr:colOff>
      <xdr:row>41</xdr:row>
      <xdr:rowOff>0</xdr:rowOff>
    </xdr:to>
    <xdr:sp>
      <xdr:nvSpPr>
        <xdr:cNvPr id="219" name="Line 39"/>
        <xdr:cNvSpPr>
          <a:spLocks/>
        </xdr:cNvSpPr>
      </xdr:nvSpPr>
      <xdr:spPr>
        <a:xfrm flipH="1" flipV="1">
          <a:off x="2581275"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0</xdr:rowOff>
    </xdr:from>
    <xdr:to>
      <xdr:col>2</xdr:col>
      <xdr:colOff>38100</xdr:colOff>
      <xdr:row>41</xdr:row>
      <xdr:rowOff>0</xdr:rowOff>
    </xdr:to>
    <xdr:sp>
      <xdr:nvSpPr>
        <xdr:cNvPr id="220" name="Line 40"/>
        <xdr:cNvSpPr>
          <a:spLocks/>
        </xdr:cNvSpPr>
      </xdr:nvSpPr>
      <xdr:spPr>
        <a:xfrm flipH="1" flipV="1">
          <a:off x="2581275"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21" name="Line 41"/>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22" name="Line 42"/>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23" name="Line 43"/>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24" name="Line 44"/>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0</xdr:colOff>
      <xdr:row>30</xdr:row>
      <xdr:rowOff>0</xdr:rowOff>
    </xdr:to>
    <xdr:sp>
      <xdr:nvSpPr>
        <xdr:cNvPr id="225" name="Line 45"/>
        <xdr:cNvSpPr>
          <a:spLocks/>
        </xdr:cNvSpPr>
      </xdr:nvSpPr>
      <xdr:spPr>
        <a:xfrm flipH="1">
          <a:off x="13420725" y="3048000"/>
          <a:ext cx="0" cy="12954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26" name="Line 48"/>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27" name="Line 49"/>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41</xdr:row>
      <xdr:rowOff>0</xdr:rowOff>
    </xdr:from>
    <xdr:to>
      <xdr:col>10</xdr:col>
      <xdr:colOff>0</xdr:colOff>
      <xdr:row>41</xdr:row>
      <xdr:rowOff>0</xdr:rowOff>
    </xdr:to>
    <xdr:sp>
      <xdr:nvSpPr>
        <xdr:cNvPr id="228" name="Line 67"/>
        <xdr:cNvSpPr>
          <a:spLocks/>
        </xdr:cNvSpPr>
      </xdr:nvSpPr>
      <xdr:spPr>
        <a:xfrm>
          <a:off x="2695575" y="5153025"/>
          <a:ext cx="1072515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0</xdr:colOff>
      <xdr:row>30</xdr:row>
      <xdr:rowOff>0</xdr:rowOff>
    </xdr:to>
    <xdr:sp>
      <xdr:nvSpPr>
        <xdr:cNvPr id="229" name="Line 68"/>
        <xdr:cNvSpPr>
          <a:spLocks/>
        </xdr:cNvSpPr>
      </xdr:nvSpPr>
      <xdr:spPr>
        <a:xfrm flipH="1">
          <a:off x="13420725" y="3048000"/>
          <a:ext cx="0" cy="12954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0</xdr:rowOff>
    </xdr:from>
    <xdr:to>
      <xdr:col>2</xdr:col>
      <xdr:colOff>38100</xdr:colOff>
      <xdr:row>30</xdr:row>
      <xdr:rowOff>0</xdr:rowOff>
    </xdr:to>
    <xdr:sp>
      <xdr:nvSpPr>
        <xdr:cNvPr id="230" name="Line 69"/>
        <xdr:cNvSpPr>
          <a:spLocks/>
        </xdr:cNvSpPr>
      </xdr:nvSpPr>
      <xdr:spPr>
        <a:xfrm flipH="1" flipV="1">
          <a:off x="2581275" y="3048000"/>
          <a:ext cx="38100" cy="12954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9525</xdr:colOff>
      <xdr:row>30</xdr:row>
      <xdr:rowOff>0</xdr:rowOff>
    </xdr:to>
    <xdr:sp>
      <xdr:nvSpPr>
        <xdr:cNvPr id="231" name="Line 70"/>
        <xdr:cNvSpPr>
          <a:spLocks/>
        </xdr:cNvSpPr>
      </xdr:nvSpPr>
      <xdr:spPr>
        <a:xfrm flipH="1">
          <a:off x="13420725" y="3048000"/>
          <a:ext cx="9525" cy="12954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0</xdr:rowOff>
    </xdr:from>
    <xdr:to>
      <xdr:col>2</xdr:col>
      <xdr:colOff>38100</xdr:colOff>
      <xdr:row>41</xdr:row>
      <xdr:rowOff>0</xdr:rowOff>
    </xdr:to>
    <xdr:sp>
      <xdr:nvSpPr>
        <xdr:cNvPr id="232" name="Line 73"/>
        <xdr:cNvSpPr>
          <a:spLocks/>
        </xdr:cNvSpPr>
      </xdr:nvSpPr>
      <xdr:spPr>
        <a:xfrm flipH="1" flipV="1">
          <a:off x="2581275"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0</xdr:rowOff>
    </xdr:from>
    <xdr:to>
      <xdr:col>2</xdr:col>
      <xdr:colOff>38100</xdr:colOff>
      <xdr:row>41</xdr:row>
      <xdr:rowOff>0</xdr:rowOff>
    </xdr:to>
    <xdr:sp>
      <xdr:nvSpPr>
        <xdr:cNvPr id="233" name="Line 74"/>
        <xdr:cNvSpPr>
          <a:spLocks/>
        </xdr:cNvSpPr>
      </xdr:nvSpPr>
      <xdr:spPr>
        <a:xfrm flipH="1" flipV="1">
          <a:off x="2581275"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34" name="Line 75"/>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35" name="Line 76"/>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36" name="Line 77"/>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37" name="Line 78"/>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0</xdr:colOff>
      <xdr:row>30</xdr:row>
      <xdr:rowOff>0</xdr:rowOff>
    </xdr:to>
    <xdr:sp>
      <xdr:nvSpPr>
        <xdr:cNvPr id="238" name="Line 79"/>
        <xdr:cNvSpPr>
          <a:spLocks/>
        </xdr:cNvSpPr>
      </xdr:nvSpPr>
      <xdr:spPr>
        <a:xfrm flipH="1">
          <a:off x="13420725" y="3048000"/>
          <a:ext cx="0" cy="12954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39" name="Line 82"/>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40" name="Line 83"/>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41</xdr:row>
      <xdr:rowOff>0</xdr:rowOff>
    </xdr:from>
    <xdr:to>
      <xdr:col>10</xdr:col>
      <xdr:colOff>0</xdr:colOff>
      <xdr:row>41</xdr:row>
      <xdr:rowOff>0</xdr:rowOff>
    </xdr:to>
    <xdr:sp>
      <xdr:nvSpPr>
        <xdr:cNvPr id="241" name="Line 144"/>
        <xdr:cNvSpPr>
          <a:spLocks/>
        </xdr:cNvSpPr>
      </xdr:nvSpPr>
      <xdr:spPr>
        <a:xfrm>
          <a:off x="2695575" y="5153025"/>
          <a:ext cx="1072515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0</xdr:colOff>
      <xdr:row>39</xdr:row>
      <xdr:rowOff>0</xdr:rowOff>
    </xdr:to>
    <xdr:sp>
      <xdr:nvSpPr>
        <xdr:cNvPr id="242" name="Line 145"/>
        <xdr:cNvSpPr>
          <a:spLocks/>
        </xdr:cNvSpPr>
      </xdr:nvSpPr>
      <xdr:spPr>
        <a:xfrm flipH="1">
          <a:off x="13420725" y="3048000"/>
          <a:ext cx="0" cy="1943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0</xdr:rowOff>
    </xdr:from>
    <xdr:to>
      <xdr:col>2</xdr:col>
      <xdr:colOff>38100</xdr:colOff>
      <xdr:row>39</xdr:row>
      <xdr:rowOff>0</xdr:rowOff>
    </xdr:to>
    <xdr:sp>
      <xdr:nvSpPr>
        <xdr:cNvPr id="243" name="Line 146"/>
        <xdr:cNvSpPr>
          <a:spLocks/>
        </xdr:cNvSpPr>
      </xdr:nvSpPr>
      <xdr:spPr>
        <a:xfrm flipH="1" flipV="1">
          <a:off x="2581275" y="3048000"/>
          <a:ext cx="38100" cy="1943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9525</xdr:colOff>
      <xdr:row>39</xdr:row>
      <xdr:rowOff>0</xdr:rowOff>
    </xdr:to>
    <xdr:sp>
      <xdr:nvSpPr>
        <xdr:cNvPr id="244" name="Line 147"/>
        <xdr:cNvSpPr>
          <a:spLocks/>
        </xdr:cNvSpPr>
      </xdr:nvSpPr>
      <xdr:spPr>
        <a:xfrm flipH="1">
          <a:off x="13420725" y="3048000"/>
          <a:ext cx="9525" cy="1943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45" name="Line 148"/>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41</xdr:row>
      <xdr:rowOff>0</xdr:rowOff>
    </xdr:from>
    <xdr:to>
      <xdr:col>11</xdr:col>
      <xdr:colOff>9525</xdr:colOff>
      <xdr:row>41</xdr:row>
      <xdr:rowOff>0</xdr:rowOff>
    </xdr:to>
    <xdr:sp>
      <xdr:nvSpPr>
        <xdr:cNvPr id="246" name="Line 149"/>
        <xdr:cNvSpPr>
          <a:spLocks/>
        </xdr:cNvSpPr>
      </xdr:nvSpPr>
      <xdr:spPr>
        <a:xfrm flipH="1">
          <a:off x="14268450"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0</xdr:rowOff>
    </xdr:from>
    <xdr:to>
      <xdr:col>2</xdr:col>
      <xdr:colOff>38100</xdr:colOff>
      <xdr:row>41</xdr:row>
      <xdr:rowOff>0</xdr:rowOff>
    </xdr:to>
    <xdr:sp>
      <xdr:nvSpPr>
        <xdr:cNvPr id="247" name="Line 150"/>
        <xdr:cNvSpPr>
          <a:spLocks/>
        </xdr:cNvSpPr>
      </xdr:nvSpPr>
      <xdr:spPr>
        <a:xfrm flipH="1" flipV="1">
          <a:off x="2581275"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0</xdr:rowOff>
    </xdr:from>
    <xdr:to>
      <xdr:col>2</xdr:col>
      <xdr:colOff>38100</xdr:colOff>
      <xdr:row>41</xdr:row>
      <xdr:rowOff>0</xdr:rowOff>
    </xdr:to>
    <xdr:sp>
      <xdr:nvSpPr>
        <xdr:cNvPr id="248" name="Line 151"/>
        <xdr:cNvSpPr>
          <a:spLocks/>
        </xdr:cNvSpPr>
      </xdr:nvSpPr>
      <xdr:spPr>
        <a:xfrm flipH="1" flipV="1">
          <a:off x="2581275"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49" name="Line 152"/>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50" name="Line 153"/>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51" name="Line 154"/>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52" name="Line 155"/>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10</xdr:col>
      <xdr:colOff>0</xdr:colOff>
      <xdr:row>39</xdr:row>
      <xdr:rowOff>0</xdr:rowOff>
    </xdr:to>
    <xdr:sp>
      <xdr:nvSpPr>
        <xdr:cNvPr id="253" name="Line 156"/>
        <xdr:cNvSpPr>
          <a:spLocks/>
        </xdr:cNvSpPr>
      </xdr:nvSpPr>
      <xdr:spPr>
        <a:xfrm flipH="1">
          <a:off x="13420725" y="3048000"/>
          <a:ext cx="0" cy="194310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54" name="Line 157"/>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55" name="Line 158"/>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56" name="Line 159"/>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57" name="Line 160"/>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58" name="Line 161"/>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59" name="Line 162"/>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41</xdr:row>
      <xdr:rowOff>0</xdr:rowOff>
    </xdr:from>
    <xdr:to>
      <xdr:col>11</xdr:col>
      <xdr:colOff>9525</xdr:colOff>
      <xdr:row>41</xdr:row>
      <xdr:rowOff>0</xdr:rowOff>
    </xdr:to>
    <xdr:sp>
      <xdr:nvSpPr>
        <xdr:cNvPr id="260" name="Line 163"/>
        <xdr:cNvSpPr>
          <a:spLocks/>
        </xdr:cNvSpPr>
      </xdr:nvSpPr>
      <xdr:spPr>
        <a:xfrm flipH="1">
          <a:off x="14268450"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0</xdr:colOff>
      <xdr:row>41</xdr:row>
      <xdr:rowOff>0</xdr:rowOff>
    </xdr:to>
    <xdr:sp>
      <xdr:nvSpPr>
        <xdr:cNvPr id="261" name="Line 164"/>
        <xdr:cNvSpPr>
          <a:spLocks/>
        </xdr:cNvSpPr>
      </xdr:nvSpPr>
      <xdr:spPr>
        <a:xfrm flipH="1">
          <a:off x="13420725" y="51530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62" name="Line 165"/>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41</xdr:row>
      <xdr:rowOff>0</xdr:rowOff>
    </xdr:from>
    <xdr:to>
      <xdr:col>1</xdr:col>
      <xdr:colOff>1009650</xdr:colOff>
      <xdr:row>41</xdr:row>
      <xdr:rowOff>0</xdr:rowOff>
    </xdr:to>
    <xdr:sp>
      <xdr:nvSpPr>
        <xdr:cNvPr id="263" name="Line 166"/>
        <xdr:cNvSpPr>
          <a:spLocks/>
        </xdr:cNvSpPr>
      </xdr:nvSpPr>
      <xdr:spPr>
        <a:xfrm flipH="1" flipV="1">
          <a:off x="1390650"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41</xdr:row>
      <xdr:rowOff>0</xdr:rowOff>
    </xdr:from>
    <xdr:to>
      <xdr:col>1</xdr:col>
      <xdr:colOff>1009650</xdr:colOff>
      <xdr:row>41</xdr:row>
      <xdr:rowOff>0</xdr:rowOff>
    </xdr:to>
    <xdr:sp>
      <xdr:nvSpPr>
        <xdr:cNvPr id="264" name="Line 167"/>
        <xdr:cNvSpPr>
          <a:spLocks/>
        </xdr:cNvSpPr>
      </xdr:nvSpPr>
      <xdr:spPr>
        <a:xfrm flipH="1" flipV="1">
          <a:off x="1390650"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21</xdr:row>
      <xdr:rowOff>0</xdr:rowOff>
    </xdr:from>
    <xdr:to>
      <xdr:col>1</xdr:col>
      <xdr:colOff>1009650</xdr:colOff>
      <xdr:row>21</xdr:row>
      <xdr:rowOff>104775</xdr:rowOff>
    </xdr:to>
    <xdr:sp>
      <xdr:nvSpPr>
        <xdr:cNvPr id="265" name="Line 168"/>
        <xdr:cNvSpPr>
          <a:spLocks/>
        </xdr:cNvSpPr>
      </xdr:nvSpPr>
      <xdr:spPr>
        <a:xfrm flipH="1" flipV="1">
          <a:off x="1390650" y="3695700"/>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21</xdr:row>
      <xdr:rowOff>104775</xdr:rowOff>
    </xdr:from>
    <xdr:to>
      <xdr:col>1</xdr:col>
      <xdr:colOff>1009650</xdr:colOff>
      <xdr:row>22</xdr:row>
      <xdr:rowOff>0</xdr:rowOff>
    </xdr:to>
    <xdr:sp>
      <xdr:nvSpPr>
        <xdr:cNvPr id="266" name="Line 169"/>
        <xdr:cNvSpPr>
          <a:spLocks/>
        </xdr:cNvSpPr>
      </xdr:nvSpPr>
      <xdr:spPr>
        <a:xfrm flipH="1" flipV="1">
          <a:off x="1390650" y="3695700"/>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41</xdr:row>
      <xdr:rowOff>0</xdr:rowOff>
    </xdr:from>
    <xdr:to>
      <xdr:col>1</xdr:col>
      <xdr:colOff>1009650</xdr:colOff>
      <xdr:row>41</xdr:row>
      <xdr:rowOff>0</xdr:rowOff>
    </xdr:to>
    <xdr:sp>
      <xdr:nvSpPr>
        <xdr:cNvPr id="267" name="Line 170"/>
        <xdr:cNvSpPr>
          <a:spLocks/>
        </xdr:cNvSpPr>
      </xdr:nvSpPr>
      <xdr:spPr>
        <a:xfrm flipH="1" flipV="1">
          <a:off x="1390650"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41</xdr:row>
      <xdr:rowOff>0</xdr:rowOff>
    </xdr:from>
    <xdr:to>
      <xdr:col>1</xdr:col>
      <xdr:colOff>1009650</xdr:colOff>
      <xdr:row>41</xdr:row>
      <xdr:rowOff>0</xdr:rowOff>
    </xdr:to>
    <xdr:sp>
      <xdr:nvSpPr>
        <xdr:cNvPr id="268" name="Line 171"/>
        <xdr:cNvSpPr>
          <a:spLocks/>
        </xdr:cNvSpPr>
      </xdr:nvSpPr>
      <xdr:spPr>
        <a:xfrm flipH="1" flipV="1">
          <a:off x="1390650"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17</xdr:row>
      <xdr:rowOff>0</xdr:rowOff>
    </xdr:from>
    <xdr:to>
      <xdr:col>10</xdr:col>
      <xdr:colOff>0</xdr:colOff>
      <xdr:row>17</xdr:row>
      <xdr:rowOff>0</xdr:rowOff>
    </xdr:to>
    <xdr:sp>
      <xdr:nvSpPr>
        <xdr:cNvPr id="269" name="Line 172"/>
        <xdr:cNvSpPr>
          <a:spLocks/>
        </xdr:cNvSpPr>
      </xdr:nvSpPr>
      <xdr:spPr>
        <a:xfrm>
          <a:off x="2695575" y="3209925"/>
          <a:ext cx="1072515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19</xdr:row>
      <xdr:rowOff>0</xdr:rowOff>
    </xdr:from>
    <xdr:to>
      <xdr:col>10</xdr:col>
      <xdr:colOff>0</xdr:colOff>
      <xdr:row>19</xdr:row>
      <xdr:rowOff>0</xdr:rowOff>
    </xdr:to>
    <xdr:sp>
      <xdr:nvSpPr>
        <xdr:cNvPr id="270" name="Line 173"/>
        <xdr:cNvSpPr>
          <a:spLocks/>
        </xdr:cNvSpPr>
      </xdr:nvSpPr>
      <xdr:spPr>
        <a:xfrm flipH="1">
          <a:off x="13420725" y="35337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xdr:col>
      <xdr:colOff>38100</xdr:colOff>
      <xdr:row>19</xdr:row>
      <xdr:rowOff>0</xdr:rowOff>
    </xdr:to>
    <xdr:sp>
      <xdr:nvSpPr>
        <xdr:cNvPr id="271" name="Line 174"/>
        <xdr:cNvSpPr>
          <a:spLocks/>
        </xdr:cNvSpPr>
      </xdr:nvSpPr>
      <xdr:spPr>
        <a:xfrm flipH="1" flipV="1">
          <a:off x="2581275" y="353377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19</xdr:row>
      <xdr:rowOff>0</xdr:rowOff>
    </xdr:from>
    <xdr:to>
      <xdr:col>10</xdr:col>
      <xdr:colOff>9525</xdr:colOff>
      <xdr:row>19</xdr:row>
      <xdr:rowOff>0</xdr:rowOff>
    </xdr:to>
    <xdr:sp>
      <xdr:nvSpPr>
        <xdr:cNvPr id="272" name="Line 175"/>
        <xdr:cNvSpPr>
          <a:spLocks/>
        </xdr:cNvSpPr>
      </xdr:nvSpPr>
      <xdr:spPr>
        <a:xfrm flipH="1">
          <a:off x="13420725" y="353377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35</xdr:row>
      <xdr:rowOff>0</xdr:rowOff>
    </xdr:from>
    <xdr:to>
      <xdr:col>2</xdr:col>
      <xdr:colOff>38100</xdr:colOff>
      <xdr:row>36</xdr:row>
      <xdr:rowOff>0</xdr:rowOff>
    </xdr:to>
    <xdr:sp>
      <xdr:nvSpPr>
        <xdr:cNvPr id="273" name="Line 176"/>
        <xdr:cNvSpPr>
          <a:spLocks/>
        </xdr:cNvSpPr>
      </xdr:nvSpPr>
      <xdr:spPr>
        <a:xfrm flipH="1" flipV="1">
          <a:off x="2581275" y="4667250"/>
          <a:ext cx="3810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35</xdr:row>
      <xdr:rowOff>0</xdr:rowOff>
    </xdr:from>
    <xdr:to>
      <xdr:col>2</xdr:col>
      <xdr:colOff>38100</xdr:colOff>
      <xdr:row>36</xdr:row>
      <xdr:rowOff>0</xdr:rowOff>
    </xdr:to>
    <xdr:sp>
      <xdr:nvSpPr>
        <xdr:cNvPr id="274" name="Line 177"/>
        <xdr:cNvSpPr>
          <a:spLocks/>
        </xdr:cNvSpPr>
      </xdr:nvSpPr>
      <xdr:spPr>
        <a:xfrm flipH="1" flipV="1">
          <a:off x="2581275" y="4667250"/>
          <a:ext cx="3810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0</xdr:colOff>
      <xdr:row>36</xdr:row>
      <xdr:rowOff>0</xdr:rowOff>
    </xdr:to>
    <xdr:sp>
      <xdr:nvSpPr>
        <xdr:cNvPr id="275" name="Line 178"/>
        <xdr:cNvSpPr>
          <a:spLocks/>
        </xdr:cNvSpPr>
      </xdr:nvSpPr>
      <xdr:spPr>
        <a:xfrm flipH="1">
          <a:off x="13420725" y="4667250"/>
          <a:ext cx="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9525</xdr:colOff>
      <xdr:row>36</xdr:row>
      <xdr:rowOff>0</xdr:rowOff>
    </xdr:to>
    <xdr:sp>
      <xdr:nvSpPr>
        <xdr:cNvPr id="276" name="Line 179"/>
        <xdr:cNvSpPr>
          <a:spLocks/>
        </xdr:cNvSpPr>
      </xdr:nvSpPr>
      <xdr:spPr>
        <a:xfrm flipH="1">
          <a:off x="13420725"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0</xdr:colOff>
      <xdr:row>36</xdr:row>
      <xdr:rowOff>0</xdr:rowOff>
    </xdr:to>
    <xdr:sp>
      <xdr:nvSpPr>
        <xdr:cNvPr id="277" name="Line 180"/>
        <xdr:cNvSpPr>
          <a:spLocks/>
        </xdr:cNvSpPr>
      </xdr:nvSpPr>
      <xdr:spPr>
        <a:xfrm flipH="1">
          <a:off x="13420725" y="4667250"/>
          <a:ext cx="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9525</xdr:colOff>
      <xdr:row>36</xdr:row>
      <xdr:rowOff>0</xdr:rowOff>
    </xdr:to>
    <xdr:sp>
      <xdr:nvSpPr>
        <xdr:cNvPr id="278" name="Line 181"/>
        <xdr:cNvSpPr>
          <a:spLocks/>
        </xdr:cNvSpPr>
      </xdr:nvSpPr>
      <xdr:spPr>
        <a:xfrm flipH="1">
          <a:off x="13420725"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19</xdr:row>
      <xdr:rowOff>0</xdr:rowOff>
    </xdr:from>
    <xdr:to>
      <xdr:col>10</xdr:col>
      <xdr:colOff>0</xdr:colOff>
      <xdr:row>19</xdr:row>
      <xdr:rowOff>0</xdr:rowOff>
    </xdr:to>
    <xdr:sp>
      <xdr:nvSpPr>
        <xdr:cNvPr id="279" name="Line 182"/>
        <xdr:cNvSpPr>
          <a:spLocks/>
        </xdr:cNvSpPr>
      </xdr:nvSpPr>
      <xdr:spPr>
        <a:xfrm flipH="1">
          <a:off x="13420725" y="35337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0</xdr:colOff>
      <xdr:row>36</xdr:row>
      <xdr:rowOff>0</xdr:rowOff>
    </xdr:to>
    <xdr:sp>
      <xdr:nvSpPr>
        <xdr:cNvPr id="280" name="Line 183"/>
        <xdr:cNvSpPr>
          <a:spLocks/>
        </xdr:cNvSpPr>
      </xdr:nvSpPr>
      <xdr:spPr>
        <a:xfrm flipH="1">
          <a:off x="13420725" y="4667250"/>
          <a:ext cx="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0</xdr:colOff>
      <xdr:row>36</xdr:row>
      <xdr:rowOff>0</xdr:rowOff>
    </xdr:to>
    <xdr:sp>
      <xdr:nvSpPr>
        <xdr:cNvPr id="281" name="Line 184"/>
        <xdr:cNvSpPr>
          <a:spLocks/>
        </xdr:cNvSpPr>
      </xdr:nvSpPr>
      <xdr:spPr>
        <a:xfrm flipH="1">
          <a:off x="13420725" y="4667250"/>
          <a:ext cx="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17</xdr:row>
      <xdr:rowOff>0</xdr:rowOff>
    </xdr:from>
    <xdr:to>
      <xdr:col>10</xdr:col>
      <xdr:colOff>0</xdr:colOff>
      <xdr:row>17</xdr:row>
      <xdr:rowOff>0</xdr:rowOff>
    </xdr:to>
    <xdr:sp>
      <xdr:nvSpPr>
        <xdr:cNvPr id="282" name="Line 185"/>
        <xdr:cNvSpPr>
          <a:spLocks/>
        </xdr:cNvSpPr>
      </xdr:nvSpPr>
      <xdr:spPr>
        <a:xfrm>
          <a:off x="2695575" y="3209925"/>
          <a:ext cx="1072515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19</xdr:row>
      <xdr:rowOff>0</xdr:rowOff>
    </xdr:from>
    <xdr:to>
      <xdr:col>10</xdr:col>
      <xdr:colOff>0</xdr:colOff>
      <xdr:row>19</xdr:row>
      <xdr:rowOff>0</xdr:rowOff>
    </xdr:to>
    <xdr:sp>
      <xdr:nvSpPr>
        <xdr:cNvPr id="283" name="Line 186"/>
        <xdr:cNvSpPr>
          <a:spLocks/>
        </xdr:cNvSpPr>
      </xdr:nvSpPr>
      <xdr:spPr>
        <a:xfrm flipH="1">
          <a:off x="13420725" y="35337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xdr:col>
      <xdr:colOff>38100</xdr:colOff>
      <xdr:row>19</xdr:row>
      <xdr:rowOff>0</xdr:rowOff>
    </xdr:to>
    <xdr:sp>
      <xdr:nvSpPr>
        <xdr:cNvPr id="284" name="Line 187"/>
        <xdr:cNvSpPr>
          <a:spLocks/>
        </xdr:cNvSpPr>
      </xdr:nvSpPr>
      <xdr:spPr>
        <a:xfrm flipH="1" flipV="1">
          <a:off x="2581275" y="353377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19</xdr:row>
      <xdr:rowOff>0</xdr:rowOff>
    </xdr:from>
    <xdr:to>
      <xdr:col>10</xdr:col>
      <xdr:colOff>9525</xdr:colOff>
      <xdr:row>19</xdr:row>
      <xdr:rowOff>0</xdr:rowOff>
    </xdr:to>
    <xdr:sp>
      <xdr:nvSpPr>
        <xdr:cNvPr id="285" name="Line 188"/>
        <xdr:cNvSpPr>
          <a:spLocks/>
        </xdr:cNvSpPr>
      </xdr:nvSpPr>
      <xdr:spPr>
        <a:xfrm flipH="1">
          <a:off x="13420725" y="353377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35</xdr:row>
      <xdr:rowOff>0</xdr:rowOff>
    </xdr:from>
    <xdr:to>
      <xdr:col>2</xdr:col>
      <xdr:colOff>38100</xdr:colOff>
      <xdr:row>36</xdr:row>
      <xdr:rowOff>0</xdr:rowOff>
    </xdr:to>
    <xdr:sp>
      <xdr:nvSpPr>
        <xdr:cNvPr id="286" name="Line 189"/>
        <xdr:cNvSpPr>
          <a:spLocks/>
        </xdr:cNvSpPr>
      </xdr:nvSpPr>
      <xdr:spPr>
        <a:xfrm flipH="1" flipV="1">
          <a:off x="2581275" y="4667250"/>
          <a:ext cx="3810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35</xdr:row>
      <xdr:rowOff>0</xdr:rowOff>
    </xdr:from>
    <xdr:to>
      <xdr:col>2</xdr:col>
      <xdr:colOff>38100</xdr:colOff>
      <xdr:row>36</xdr:row>
      <xdr:rowOff>0</xdr:rowOff>
    </xdr:to>
    <xdr:sp>
      <xdr:nvSpPr>
        <xdr:cNvPr id="287" name="Line 190"/>
        <xdr:cNvSpPr>
          <a:spLocks/>
        </xdr:cNvSpPr>
      </xdr:nvSpPr>
      <xdr:spPr>
        <a:xfrm flipH="1" flipV="1">
          <a:off x="2581275" y="4667250"/>
          <a:ext cx="3810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0</xdr:colOff>
      <xdr:row>36</xdr:row>
      <xdr:rowOff>0</xdr:rowOff>
    </xdr:to>
    <xdr:sp>
      <xdr:nvSpPr>
        <xdr:cNvPr id="288" name="Line 191"/>
        <xdr:cNvSpPr>
          <a:spLocks/>
        </xdr:cNvSpPr>
      </xdr:nvSpPr>
      <xdr:spPr>
        <a:xfrm flipH="1">
          <a:off x="13420725" y="4667250"/>
          <a:ext cx="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9525</xdr:colOff>
      <xdr:row>36</xdr:row>
      <xdr:rowOff>0</xdr:rowOff>
    </xdr:to>
    <xdr:sp>
      <xdr:nvSpPr>
        <xdr:cNvPr id="289" name="Line 192"/>
        <xdr:cNvSpPr>
          <a:spLocks/>
        </xdr:cNvSpPr>
      </xdr:nvSpPr>
      <xdr:spPr>
        <a:xfrm flipH="1">
          <a:off x="13420725"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0</xdr:colOff>
      <xdr:row>36</xdr:row>
      <xdr:rowOff>0</xdr:rowOff>
    </xdr:to>
    <xdr:sp>
      <xdr:nvSpPr>
        <xdr:cNvPr id="290" name="Line 193"/>
        <xdr:cNvSpPr>
          <a:spLocks/>
        </xdr:cNvSpPr>
      </xdr:nvSpPr>
      <xdr:spPr>
        <a:xfrm flipH="1">
          <a:off x="13420725" y="4667250"/>
          <a:ext cx="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9525</xdr:colOff>
      <xdr:row>36</xdr:row>
      <xdr:rowOff>0</xdr:rowOff>
    </xdr:to>
    <xdr:sp>
      <xdr:nvSpPr>
        <xdr:cNvPr id="291" name="Line 194"/>
        <xdr:cNvSpPr>
          <a:spLocks/>
        </xdr:cNvSpPr>
      </xdr:nvSpPr>
      <xdr:spPr>
        <a:xfrm flipH="1">
          <a:off x="13420725"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19</xdr:row>
      <xdr:rowOff>0</xdr:rowOff>
    </xdr:from>
    <xdr:to>
      <xdr:col>10</xdr:col>
      <xdr:colOff>0</xdr:colOff>
      <xdr:row>19</xdr:row>
      <xdr:rowOff>0</xdr:rowOff>
    </xdr:to>
    <xdr:sp>
      <xdr:nvSpPr>
        <xdr:cNvPr id="292" name="Line 195"/>
        <xdr:cNvSpPr>
          <a:spLocks/>
        </xdr:cNvSpPr>
      </xdr:nvSpPr>
      <xdr:spPr>
        <a:xfrm flipH="1">
          <a:off x="13420725" y="353377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0</xdr:colOff>
      <xdr:row>36</xdr:row>
      <xdr:rowOff>0</xdr:rowOff>
    </xdr:to>
    <xdr:sp>
      <xdr:nvSpPr>
        <xdr:cNvPr id="293" name="Line 196"/>
        <xdr:cNvSpPr>
          <a:spLocks/>
        </xdr:cNvSpPr>
      </xdr:nvSpPr>
      <xdr:spPr>
        <a:xfrm flipH="1">
          <a:off x="13420725" y="4667250"/>
          <a:ext cx="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0</xdr:colOff>
      <xdr:row>36</xdr:row>
      <xdr:rowOff>0</xdr:rowOff>
    </xdr:to>
    <xdr:sp>
      <xdr:nvSpPr>
        <xdr:cNvPr id="294" name="Line 197"/>
        <xdr:cNvSpPr>
          <a:spLocks/>
        </xdr:cNvSpPr>
      </xdr:nvSpPr>
      <xdr:spPr>
        <a:xfrm flipH="1">
          <a:off x="13420725" y="4667250"/>
          <a:ext cx="0"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95" name="Line 198"/>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296" name="Line 199"/>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11</xdr:col>
      <xdr:colOff>9525</xdr:colOff>
      <xdr:row>36</xdr:row>
      <xdr:rowOff>0</xdr:rowOff>
    </xdr:to>
    <xdr:sp>
      <xdr:nvSpPr>
        <xdr:cNvPr id="297" name="Line 200"/>
        <xdr:cNvSpPr>
          <a:spLocks/>
        </xdr:cNvSpPr>
      </xdr:nvSpPr>
      <xdr:spPr>
        <a:xfrm flipH="1">
          <a:off x="14268450"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11</xdr:col>
      <xdr:colOff>9525</xdr:colOff>
      <xdr:row>36</xdr:row>
      <xdr:rowOff>0</xdr:rowOff>
    </xdr:to>
    <xdr:sp>
      <xdr:nvSpPr>
        <xdr:cNvPr id="298" name="Line 201"/>
        <xdr:cNvSpPr>
          <a:spLocks/>
        </xdr:cNvSpPr>
      </xdr:nvSpPr>
      <xdr:spPr>
        <a:xfrm flipH="1">
          <a:off x="14268450"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11</xdr:col>
      <xdr:colOff>9525</xdr:colOff>
      <xdr:row>36</xdr:row>
      <xdr:rowOff>0</xdr:rowOff>
    </xdr:to>
    <xdr:sp>
      <xdr:nvSpPr>
        <xdr:cNvPr id="299" name="Line 202"/>
        <xdr:cNvSpPr>
          <a:spLocks/>
        </xdr:cNvSpPr>
      </xdr:nvSpPr>
      <xdr:spPr>
        <a:xfrm flipH="1">
          <a:off x="14268450"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11</xdr:col>
      <xdr:colOff>9525</xdr:colOff>
      <xdr:row>36</xdr:row>
      <xdr:rowOff>0</xdr:rowOff>
    </xdr:to>
    <xdr:sp>
      <xdr:nvSpPr>
        <xdr:cNvPr id="300" name="Line 203"/>
        <xdr:cNvSpPr>
          <a:spLocks/>
        </xdr:cNvSpPr>
      </xdr:nvSpPr>
      <xdr:spPr>
        <a:xfrm flipH="1">
          <a:off x="14268450"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41</xdr:row>
      <xdr:rowOff>0</xdr:rowOff>
    </xdr:from>
    <xdr:to>
      <xdr:col>1</xdr:col>
      <xdr:colOff>1009650</xdr:colOff>
      <xdr:row>41</xdr:row>
      <xdr:rowOff>0</xdr:rowOff>
    </xdr:to>
    <xdr:sp>
      <xdr:nvSpPr>
        <xdr:cNvPr id="301" name="Line 212"/>
        <xdr:cNvSpPr>
          <a:spLocks/>
        </xdr:cNvSpPr>
      </xdr:nvSpPr>
      <xdr:spPr>
        <a:xfrm flipH="1" flipV="1">
          <a:off x="1390650" y="5153025"/>
          <a:ext cx="381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302" name="Line 10"/>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303" name="Line 24"/>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304" name="Line 149"/>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9525</xdr:colOff>
      <xdr:row>41</xdr:row>
      <xdr:rowOff>0</xdr:rowOff>
    </xdr:to>
    <xdr:sp>
      <xdr:nvSpPr>
        <xdr:cNvPr id="305" name="Line 163"/>
        <xdr:cNvSpPr>
          <a:spLocks/>
        </xdr:cNvSpPr>
      </xdr:nvSpPr>
      <xdr:spPr>
        <a:xfrm flipH="1">
          <a:off x="13420725" y="51530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9525</xdr:colOff>
      <xdr:row>36</xdr:row>
      <xdr:rowOff>0</xdr:rowOff>
    </xdr:to>
    <xdr:sp>
      <xdr:nvSpPr>
        <xdr:cNvPr id="306" name="Line 200"/>
        <xdr:cNvSpPr>
          <a:spLocks/>
        </xdr:cNvSpPr>
      </xdr:nvSpPr>
      <xdr:spPr>
        <a:xfrm flipH="1">
          <a:off x="13420725"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9525</xdr:colOff>
      <xdr:row>36</xdr:row>
      <xdr:rowOff>0</xdr:rowOff>
    </xdr:to>
    <xdr:sp>
      <xdr:nvSpPr>
        <xdr:cNvPr id="307" name="Line 201"/>
        <xdr:cNvSpPr>
          <a:spLocks/>
        </xdr:cNvSpPr>
      </xdr:nvSpPr>
      <xdr:spPr>
        <a:xfrm flipH="1">
          <a:off x="13420725"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9525</xdr:colOff>
      <xdr:row>36</xdr:row>
      <xdr:rowOff>0</xdr:rowOff>
    </xdr:to>
    <xdr:sp>
      <xdr:nvSpPr>
        <xdr:cNvPr id="308" name="Line 202"/>
        <xdr:cNvSpPr>
          <a:spLocks/>
        </xdr:cNvSpPr>
      </xdr:nvSpPr>
      <xdr:spPr>
        <a:xfrm flipH="1">
          <a:off x="13420725"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9525</xdr:colOff>
      <xdr:row>36</xdr:row>
      <xdr:rowOff>0</xdr:rowOff>
    </xdr:to>
    <xdr:sp>
      <xdr:nvSpPr>
        <xdr:cNvPr id="309" name="Line 203"/>
        <xdr:cNvSpPr>
          <a:spLocks/>
        </xdr:cNvSpPr>
      </xdr:nvSpPr>
      <xdr:spPr>
        <a:xfrm flipH="1">
          <a:off x="13420725" y="4667250"/>
          <a:ext cx="9525" cy="16192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108</xdr:row>
      <xdr:rowOff>104775</xdr:rowOff>
    </xdr:from>
    <xdr:to>
      <xdr:col>1</xdr:col>
      <xdr:colOff>876300</xdr:colOff>
      <xdr:row>109</xdr:row>
      <xdr:rowOff>104775</xdr:rowOff>
    </xdr:to>
    <xdr:sp>
      <xdr:nvSpPr>
        <xdr:cNvPr id="310" name="Line 28"/>
        <xdr:cNvSpPr>
          <a:spLocks/>
        </xdr:cNvSpPr>
      </xdr:nvSpPr>
      <xdr:spPr>
        <a:xfrm flipH="1" flipV="1">
          <a:off x="1266825" y="12792075"/>
          <a:ext cx="28575" cy="571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109</xdr:row>
      <xdr:rowOff>104775</xdr:rowOff>
    </xdr:from>
    <xdr:to>
      <xdr:col>1</xdr:col>
      <xdr:colOff>876300</xdr:colOff>
      <xdr:row>110</xdr:row>
      <xdr:rowOff>0</xdr:rowOff>
    </xdr:to>
    <xdr:sp>
      <xdr:nvSpPr>
        <xdr:cNvPr id="311" name="Line 29"/>
        <xdr:cNvSpPr>
          <a:spLocks/>
        </xdr:cNvSpPr>
      </xdr:nvSpPr>
      <xdr:spPr>
        <a:xfrm flipH="1" flipV="1">
          <a:off x="1266825" y="128492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108</xdr:row>
      <xdr:rowOff>0</xdr:rowOff>
    </xdr:from>
    <xdr:to>
      <xdr:col>1</xdr:col>
      <xdr:colOff>876300</xdr:colOff>
      <xdr:row>108</xdr:row>
      <xdr:rowOff>104775</xdr:rowOff>
    </xdr:to>
    <xdr:sp>
      <xdr:nvSpPr>
        <xdr:cNvPr id="312" name="Line 168"/>
        <xdr:cNvSpPr>
          <a:spLocks/>
        </xdr:cNvSpPr>
      </xdr:nvSpPr>
      <xdr:spPr>
        <a:xfrm flipH="1" flipV="1">
          <a:off x="1266825" y="12687300"/>
          <a:ext cx="28575" cy="104775"/>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108</xdr:row>
      <xdr:rowOff>104775</xdr:rowOff>
    </xdr:from>
    <xdr:to>
      <xdr:col>1</xdr:col>
      <xdr:colOff>876300</xdr:colOff>
      <xdr:row>109</xdr:row>
      <xdr:rowOff>0</xdr:rowOff>
    </xdr:to>
    <xdr:sp>
      <xdr:nvSpPr>
        <xdr:cNvPr id="313" name="Line 169"/>
        <xdr:cNvSpPr>
          <a:spLocks/>
        </xdr:cNvSpPr>
      </xdr:nvSpPr>
      <xdr:spPr>
        <a:xfrm flipH="1" flipV="1">
          <a:off x="1266825" y="12792075"/>
          <a:ext cx="28575" cy="5715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110</xdr:row>
      <xdr:rowOff>0</xdr:rowOff>
    </xdr:from>
    <xdr:to>
      <xdr:col>2</xdr:col>
      <xdr:colOff>28575</xdr:colOff>
      <xdr:row>110</xdr:row>
      <xdr:rowOff>0</xdr:rowOff>
    </xdr:to>
    <xdr:sp>
      <xdr:nvSpPr>
        <xdr:cNvPr id="314" name="Line 11"/>
        <xdr:cNvSpPr>
          <a:spLocks/>
        </xdr:cNvSpPr>
      </xdr:nvSpPr>
      <xdr:spPr>
        <a:xfrm flipH="1" flipV="1">
          <a:off x="2581275" y="128492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110</xdr:row>
      <xdr:rowOff>0</xdr:rowOff>
    </xdr:from>
    <xdr:to>
      <xdr:col>2</xdr:col>
      <xdr:colOff>28575</xdr:colOff>
      <xdr:row>110</xdr:row>
      <xdr:rowOff>0</xdr:rowOff>
    </xdr:to>
    <xdr:sp>
      <xdr:nvSpPr>
        <xdr:cNvPr id="315" name="Line 12"/>
        <xdr:cNvSpPr>
          <a:spLocks/>
        </xdr:cNvSpPr>
      </xdr:nvSpPr>
      <xdr:spPr>
        <a:xfrm flipH="1" flipV="1">
          <a:off x="2581275" y="128492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0</xdr:colOff>
      <xdr:row>110</xdr:row>
      <xdr:rowOff>0</xdr:rowOff>
    </xdr:to>
    <xdr:sp>
      <xdr:nvSpPr>
        <xdr:cNvPr id="316" name="Line 13"/>
        <xdr:cNvSpPr>
          <a:spLocks/>
        </xdr:cNvSpPr>
      </xdr:nvSpPr>
      <xdr:spPr>
        <a:xfrm flipH="1">
          <a:off x="13420725" y="12849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9525</xdr:colOff>
      <xdr:row>110</xdr:row>
      <xdr:rowOff>0</xdr:rowOff>
    </xdr:to>
    <xdr:sp>
      <xdr:nvSpPr>
        <xdr:cNvPr id="317" name="Line 14"/>
        <xdr:cNvSpPr>
          <a:spLocks/>
        </xdr:cNvSpPr>
      </xdr:nvSpPr>
      <xdr:spPr>
        <a:xfrm flipH="1">
          <a:off x="13420725" y="12849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0</xdr:colOff>
      <xdr:row>110</xdr:row>
      <xdr:rowOff>0</xdr:rowOff>
    </xdr:to>
    <xdr:sp>
      <xdr:nvSpPr>
        <xdr:cNvPr id="318" name="Line 15"/>
        <xdr:cNvSpPr>
          <a:spLocks/>
        </xdr:cNvSpPr>
      </xdr:nvSpPr>
      <xdr:spPr>
        <a:xfrm flipH="1">
          <a:off x="13420725" y="12849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9525</xdr:colOff>
      <xdr:row>110</xdr:row>
      <xdr:rowOff>0</xdr:rowOff>
    </xdr:to>
    <xdr:sp>
      <xdr:nvSpPr>
        <xdr:cNvPr id="319" name="Line 16"/>
        <xdr:cNvSpPr>
          <a:spLocks/>
        </xdr:cNvSpPr>
      </xdr:nvSpPr>
      <xdr:spPr>
        <a:xfrm flipH="1">
          <a:off x="13420725" y="12849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0</xdr:colOff>
      <xdr:row>110</xdr:row>
      <xdr:rowOff>0</xdr:rowOff>
    </xdr:to>
    <xdr:sp>
      <xdr:nvSpPr>
        <xdr:cNvPr id="320" name="Line 20"/>
        <xdr:cNvSpPr>
          <a:spLocks/>
        </xdr:cNvSpPr>
      </xdr:nvSpPr>
      <xdr:spPr>
        <a:xfrm flipH="1">
          <a:off x="13420725" y="12849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0</xdr:colOff>
      <xdr:row>110</xdr:row>
      <xdr:rowOff>0</xdr:rowOff>
    </xdr:to>
    <xdr:sp>
      <xdr:nvSpPr>
        <xdr:cNvPr id="321" name="Line 21"/>
        <xdr:cNvSpPr>
          <a:spLocks/>
        </xdr:cNvSpPr>
      </xdr:nvSpPr>
      <xdr:spPr>
        <a:xfrm flipH="1">
          <a:off x="13420725" y="12849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110</xdr:row>
      <xdr:rowOff>104775</xdr:rowOff>
    </xdr:from>
    <xdr:to>
      <xdr:col>1</xdr:col>
      <xdr:colOff>876300</xdr:colOff>
      <xdr:row>111</xdr:row>
      <xdr:rowOff>0</xdr:rowOff>
    </xdr:to>
    <xdr:sp>
      <xdr:nvSpPr>
        <xdr:cNvPr id="322" name="Line 213"/>
        <xdr:cNvSpPr>
          <a:spLocks/>
        </xdr:cNvSpPr>
      </xdr:nvSpPr>
      <xdr:spPr>
        <a:xfrm flipH="1" flipV="1">
          <a:off x="1266825" y="128492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110</xdr:row>
      <xdr:rowOff>0</xdr:rowOff>
    </xdr:from>
    <xdr:to>
      <xdr:col>2</xdr:col>
      <xdr:colOff>28575</xdr:colOff>
      <xdr:row>110</xdr:row>
      <xdr:rowOff>0</xdr:rowOff>
    </xdr:to>
    <xdr:sp>
      <xdr:nvSpPr>
        <xdr:cNvPr id="323" name="Line 214"/>
        <xdr:cNvSpPr>
          <a:spLocks/>
        </xdr:cNvSpPr>
      </xdr:nvSpPr>
      <xdr:spPr>
        <a:xfrm flipH="1" flipV="1">
          <a:off x="2581275" y="128492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110</xdr:row>
      <xdr:rowOff>0</xdr:rowOff>
    </xdr:from>
    <xdr:to>
      <xdr:col>2</xdr:col>
      <xdr:colOff>28575</xdr:colOff>
      <xdr:row>110</xdr:row>
      <xdr:rowOff>0</xdr:rowOff>
    </xdr:to>
    <xdr:sp>
      <xdr:nvSpPr>
        <xdr:cNvPr id="324" name="Line 215"/>
        <xdr:cNvSpPr>
          <a:spLocks/>
        </xdr:cNvSpPr>
      </xdr:nvSpPr>
      <xdr:spPr>
        <a:xfrm flipH="1" flipV="1">
          <a:off x="2581275" y="12849225"/>
          <a:ext cx="2857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0</xdr:colOff>
      <xdr:row>110</xdr:row>
      <xdr:rowOff>0</xdr:rowOff>
    </xdr:to>
    <xdr:sp>
      <xdr:nvSpPr>
        <xdr:cNvPr id="325" name="Line 216"/>
        <xdr:cNvSpPr>
          <a:spLocks/>
        </xdr:cNvSpPr>
      </xdr:nvSpPr>
      <xdr:spPr>
        <a:xfrm flipH="1">
          <a:off x="13420725" y="12849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9525</xdr:colOff>
      <xdr:row>110</xdr:row>
      <xdr:rowOff>0</xdr:rowOff>
    </xdr:to>
    <xdr:sp>
      <xdr:nvSpPr>
        <xdr:cNvPr id="326" name="Line 217"/>
        <xdr:cNvSpPr>
          <a:spLocks/>
        </xdr:cNvSpPr>
      </xdr:nvSpPr>
      <xdr:spPr>
        <a:xfrm flipH="1">
          <a:off x="13420725" y="12849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0</xdr:colOff>
      <xdr:row>110</xdr:row>
      <xdr:rowOff>0</xdr:rowOff>
    </xdr:to>
    <xdr:sp>
      <xdr:nvSpPr>
        <xdr:cNvPr id="327" name="Line 218"/>
        <xdr:cNvSpPr>
          <a:spLocks/>
        </xdr:cNvSpPr>
      </xdr:nvSpPr>
      <xdr:spPr>
        <a:xfrm flipH="1">
          <a:off x="13420725" y="12849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9525</xdr:colOff>
      <xdr:row>110</xdr:row>
      <xdr:rowOff>0</xdr:rowOff>
    </xdr:to>
    <xdr:sp>
      <xdr:nvSpPr>
        <xdr:cNvPr id="328" name="Line 219"/>
        <xdr:cNvSpPr>
          <a:spLocks/>
        </xdr:cNvSpPr>
      </xdr:nvSpPr>
      <xdr:spPr>
        <a:xfrm flipH="1">
          <a:off x="13420725" y="12849225"/>
          <a:ext cx="9525"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0</xdr:colOff>
      <xdr:row>110</xdr:row>
      <xdr:rowOff>0</xdr:rowOff>
    </xdr:to>
    <xdr:sp>
      <xdr:nvSpPr>
        <xdr:cNvPr id="329" name="Line 220"/>
        <xdr:cNvSpPr>
          <a:spLocks/>
        </xdr:cNvSpPr>
      </xdr:nvSpPr>
      <xdr:spPr>
        <a:xfrm flipH="1">
          <a:off x="13420725" y="12849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110</xdr:row>
      <xdr:rowOff>0</xdr:rowOff>
    </xdr:from>
    <xdr:to>
      <xdr:col>10</xdr:col>
      <xdr:colOff>0</xdr:colOff>
      <xdr:row>110</xdr:row>
      <xdr:rowOff>0</xdr:rowOff>
    </xdr:to>
    <xdr:sp>
      <xdr:nvSpPr>
        <xdr:cNvPr id="330" name="Line 221"/>
        <xdr:cNvSpPr>
          <a:spLocks/>
        </xdr:cNvSpPr>
      </xdr:nvSpPr>
      <xdr:spPr>
        <a:xfrm flipH="1">
          <a:off x="13420725" y="12849225"/>
          <a:ext cx="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Administrator\Local%20Settings\Temporary%20Internet%20Files\Content.IE5\YNCLY5G7\budget%20detail%202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152"/>
  <sheetViews>
    <sheetView zoomScaleSheetLayoutView="100" zoomScalePageLayoutView="0" workbookViewId="0" topLeftCell="A101">
      <selection activeCell="A1" sqref="A1:W62"/>
    </sheetView>
  </sheetViews>
  <sheetFormatPr defaultColWidth="10.140625" defaultRowHeight="12.75"/>
  <cols>
    <col min="1" max="1" width="60.140625" style="537" bestFit="1" customWidth="1"/>
    <col min="2" max="2" width="15.7109375" style="537" hidden="1" customWidth="1"/>
    <col min="3" max="3" width="2.8515625" style="537" bestFit="1" customWidth="1"/>
    <col min="4" max="4" width="26.57421875" style="537" hidden="1" customWidth="1"/>
    <col min="5" max="10" width="12.28125" style="537" hidden="1" customWidth="1"/>
    <col min="11" max="11" width="15.28125" style="537" customWidth="1"/>
    <col min="12" max="12" width="15.28125" style="548" customWidth="1"/>
    <col min="13" max="18" width="15.28125" style="537" customWidth="1"/>
    <col min="19" max="21" width="10.8515625" style="537" bestFit="1" customWidth="1"/>
    <col min="22" max="16384" width="10.140625" style="537" customWidth="1"/>
  </cols>
  <sheetData>
    <row r="1" spans="1:16" ht="15.75">
      <c r="A1" s="711" t="s">
        <v>532</v>
      </c>
      <c r="B1" s="711"/>
      <c r="C1" s="711"/>
      <c r="D1" s="711"/>
      <c r="E1" s="711"/>
      <c r="F1" s="711"/>
      <c r="G1" s="711"/>
      <c r="H1" s="711"/>
      <c r="I1" s="711"/>
      <c r="J1" s="711"/>
      <c r="K1" s="711"/>
      <c r="L1" s="711"/>
      <c r="M1" s="711"/>
      <c r="N1" s="711"/>
      <c r="O1" s="711"/>
      <c r="P1" s="711"/>
    </row>
    <row r="2" spans="1:16" ht="15.75">
      <c r="A2" s="707" t="s">
        <v>0</v>
      </c>
      <c r="B2" s="707"/>
      <c r="C2" s="707"/>
      <c r="D2" s="707"/>
      <c r="E2" s="707"/>
      <c r="F2" s="707"/>
      <c r="G2" s="707"/>
      <c r="H2" s="707"/>
      <c r="I2" s="707"/>
      <c r="J2" s="707"/>
      <c r="K2" s="707"/>
      <c r="L2" s="707"/>
      <c r="M2" s="707"/>
      <c r="N2" s="707"/>
      <c r="O2" s="707"/>
      <c r="P2" s="707"/>
    </row>
    <row r="3" spans="1:16" ht="15.75">
      <c r="A3" s="707" t="s">
        <v>533</v>
      </c>
      <c r="B3" s="707"/>
      <c r="C3" s="707"/>
      <c r="D3" s="707"/>
      <c r="E3" s="707"/>
      <c r="F3" s="707"/>
      <c r="G3" s="707"/>
      <c r="H3" s="707"/>
      <c r="I3" s="707"/>
      <c r="J3" s="707"/>
      <c r="K3" s="707"/>
      <c r="L3" s="707"/>
      <c r="M3" s="707"/>
      <c r="N3" s="707"/>
      <c r="O3" s="707"/>
      <c r="P3" s="707"/>
    </row>
    <row r="4" spans="1:16" ht="15.75">
      <c r="A4" s="707"/>
      <c r="B4" s="707"/>
      <c r="C4" s="707"/>
      <c r="D4" s="707"/>
      <c r="E4" s="707"/>
      <c r="F4" s="707"/>
      <c r="G4" s="707"/>
      <c r="H4" s="707"/>
      <c r="I4" s="707"/>
      <c r="J4" s="707"/>
      <c r="K4" s="707"/>
      <c r="L4" s="707"/>
      <c r="M4" s="707"/>
      <c r="N4" s="707"/>
      <c r="O4" s="707"/>
      <c r="P4" s="707"/>
    </row>
    <row r="5" spans="1:16" ht="15.75">
      <c r="A5" s="712"/>
      <c r="B5" s="712"/>
      <c r="C5" s="712"/>
      <c r="D5" s="712"/>
      <c r="E5" s="712"/>
      <c r="F5" s="712"/>
      <c r="G5" s="712"/>
      <c r="H5" s="712"/>
      <c r="I5" s="712"/>
      <c r="J5" s="713"/>
      <c r="K5" s="713"/>
      <c r="L5" s="713"/>
      <c r="M5" s="713"/>
      <c r="N5" s="713"/>
      <c r="O5" s="713"/>
      <c r="P5" s="713"/>
    </row>
    <row r="6" spans="1:18" ht="21.75" customHeight="1">
      <c r="A6" s="539" t="s">
        <v>534</v>
      </c>
      <c r="B6" s="539"/>
      <c r="C6" s="539"/>
      <c r="D6" s="539"/>
      <c r="E6" s="539"/>
      <c r="F6" s="539"/>
      <c r="G6" s="539"/>
      <c r="H6" s="539"/>
      <c r="I6" s="539"/>
      <c r="J6" s="540" t="s">
        <v>535</v>
      </c>
      <c r="K6" s="541" t="s">
        <v>536</v>
      </c>
      <c r="L6" s="541" t="s">
        <v>104</v>
      </c>
      <c r="M6" s="541" t="s">
        <v>105</v>
      </c>
      <c r="N6" s="541" t="s">
        <v>106</v>
      </c>
      <c r="O6" s="541" t="s">
        <v>107</v>
      </c>
      <c r="P6" s="541" t="s">
        <v>108</v>
      </c>
      <c r="Q6" s="541" t="s">
        <v>109</v>
      </c>
      <c r="R6" s="541" t="s">
        <v>110</v>
      </c>
    </row>
    <row r="7" spans="1:18" ht="15.75">
      <c r="A7" s="542" t="s">
        <v>537</v>
      </c>
      <c r="B7" s="542"/>
      <c r="C7" s="542"/>
      <c r="D7" s="542"/>
      <c r="E7" s="542"/>
      <c r="F7" s="542"/>
      <c r="G7" s="542"/>
      <c r="H7" s="542"/>
      <c r="I7" s="542"/>
      <c r="J7" s="543">
        <v>431025</v>
      </c>
      <c r="K7" s="544">
        <v>425405.5</v>
      </c>
      <c r="L7" s="544">
        <v>472025.5</v>
      </c>
      <c r="M7" s="544">
        <f>303265.5+158131.25</f>
        <v>461396.75</v>
      </c>
      <c r="N7" s="544">
        <f>291723+158150</f>
        <v>449873</v>
      </c>
      <c r="O7" s="544">
        <f>277941+157525</f>
        <v>435466</v>
      </c>
      <c r="P7" s="544">
        <f>270000+156650</f>
        <v>426650</v>
      </c>
      <c r="Q7" s="544">
        <v>155525</v>
      </c>
      <c r="R7" s="544">
        <v>154150</v>
      </c>
    </row>
    <row r="8" spans="1:18" ht="15.75">
      <c r="A8" s="542" t="s">
        <v>538</v>
      </c>
      <c r="B8" s="542"/>
      <c r="C8" s="542"/>
      <c r="D8" s="542"/>
      <c r="E8" s="542"/>
      <c r="F8" s="542"/>
      <c r="G8" s="542"/>
      <c r="H8" s="542"/>
      <c r="I8" s="542"/>
      <c r="J8" s="544">
        <v>538960</v>
      </c>
      <c r="K8" s="544">
        <f aca="true" t="shared" si="0" ref="K8:P8">+N52</f>
        <v>937000</v>
      </c>
      <c r="L8" s="544">
        <f t="shared" si="0"/>
        <v>974000</v>
      </c>
      <c r="M8" s="544">
        <f t="shared" si="0"/>
        <v>1115000</v>
      </c>
      <c r="N8" s="544">
        <f t="shared" si="0"/>
        <v>1265000</v>
      </c>
      <c r="O8" s="544">
        <f t="shared" si="0"/>
        <v>1340000</v>
      </c>
      <c r="P8" s="544">
        <f t="shared" si="0"/>
        <v>1365000</v>
      </c>
      <c r="Q8" s="544">
        <f>+T52</f>
        <v>1415000</v>
      </c>
      <c r="R8" s="544">
        <f>+U52</f>
        <v>1465000</v>
      </c>
    </row>
    <row r="9" spans="1:18" ht="27" customHeight="1">
      <c r="A9" s="538" t="s">
        <v>539</v>
      </c>
      <c r="B9" s="538"/>
      <c r="C9" s="538"/>
      <c r="D9" s="538"/>
      <c r="E9" s="538"/>
      <c r="F9" s="538"/>
      <c r="G9" s="538"/>
      <c r="H9" s="538"/>
      <c r="I9" s="538"/>
      <c r="J9" s="545">
        <f aca="true" t="shared" si="1" ref="J9:O9">+J18</f>
        <v>0</v>
      </c>
      <c r="K9" s="545">
        <f t="shared" si="1"/>
        <v>0</v>
      </c>
      <c r="L9" s="545">
        <f t="shared" si="1"/>
        <v>0</v>
      </c>
      <c r="M9" s="545">
        <f t="shared" si="1"/>
        <v>81085</v>
      </c>
      <c r="N9" s="545">
        <f t="shared" si="1"/>
        <v>625777</v>
      </c>
      <c r="O9" s="545">
        <f t="shared" si="1"/>
        <v>967912</v>
      </c>
      <c r="P9" s="545">
        <f>+P18</f>
        <v>947296</v>
      </c>
      <c r="Q9" s="545">
        <f>+Q18</f>
        <v>926680</v>
      </c>
      <c r="R9" s="545">
        <f>+R18</f>
        <v>906065</v>
      </c>
    </row>
    <row r="10" spans="1:18" ht="15.75">
      <c r="A10" s="542" t="s">
        <v>540</v>
      </c>
      <c r="B10" s="542"/>
      <c r="C10" s="542"/>
      <c r="D10" s="542"/>
      <c r="E10" s="542"/>
      <c r="F10" s="542"/>
      <c r="G10" s="542"/>
      <c r="H10" s="542"/>
      <c r="I10" s="542"/>
      <c r="J10" s="544">
        <f aca="true" t="shared" si="2" ref="J10:P10">SUM(J7:J9)</f>
        <v>969985</v>
      </c>
      <c r="K10" s="544">
        <f t="shared" si="2"/>
        <v>1362405.5</v>
      </c>
      <c r="L10" s="544">
        <f t="shared" si="2"/>
        <v>1446025.5</v>
      </c>
      <c r="M10" s="544">
        <f t="shared" si="2"/>
        <v>1657481.75</v>
      </c>
      <c r="N10" s="544">
        <f t="shared" si="2"/>
        <v>2340650</v>
      </c>
      <c r="O10" s="544">
        <f t="shared" si="2"/>
        <v>2743378</v>
      </c>
      <c r="P10" s="544">
        <f t="shared" si="2"/>
        <v>2738946</v>
      </c>
      <c r="Q10" s="544">
        <f>SUM(Q7:Q9)</f>
        <v>2497205</v>
      </c>
      <c r="R10" s="544">
        <f>SUM(R7:R9)</f>
        <v>2525215</v>
      </c>
    </row>
    <row r="11" spans="1:18" ht="15.75">
      <c r="A11" s="542"/>
      <c r="B11" s="542"/>
      <c r="C11" s="542"/>
      <c r="D11" s="542"/>
      <c r="E11" s="542"/>
      <c r="F11" s="542"/>
      <c r="G11" s="542"/>
      <c r="H11" s="542"/>
      <c r="I11" s="542"/>
      <c r="J11" s="544"/>
      <c r="K11" s="544"/>
      <c r="L11" s="543"/>
      <c r="M11" s="544"/>
      <c r="N11" s="544"/>
      <c r="O11" s="544"/>
      <c r="P11" s="544"/>
      <c r="Q11" s="544"/>
      <c r="R11" s="544"/>
    </row>
    <row r="12" spans="1:18" ht="15.75">
      <c r="A12" s="542"/>
      <c r="B12" s="542"/>
      <c r="C12" s="542"/>
      <c r="D12" s="542"/>
      <c r="E12" s="542"/>
      <c r="F12" s="542"/>
      <c r="G12" s="542"/>
      <c r="H12" s="542"/>
      <c r="I12" s="542"/>
      <c r="J12" s="544"/>
      <c r="K12" s="544"/>
      <c r="L12" s="543"/>
      <c r="M12" s="544"/>
      <c r="N12" s="544"/>
      <c r="O12" s="544"/>
      <c r="P12" s="544"/>
      <c r="Q12" s="544"/>
      <c r="R12" s="544"/>
    </row>
    <row r="13" spans="1:18" ht="21" customHeight="1">
      <c r="A13" s="539" t="s">
        <v>541</v>
      </c>
      <c r="B13" s="539"/>
      <c r="C13" s="539"/>
      <c r="D13" s="539"/>
      <c r="E13" s="539"/>
      <c r="F13" s="539"/>
      <c r="G13" s="539"/>
      <c r="H13" s="539"/>
      <c r="I13" s="539"/>
      <c r="J13" s="540" t="s">
        <v>535</v>
      </c>
      <c r="K13" s="541" t="s">
        <v>536</v>
      </c>
      <c r="L13" s="541" t="s">
        <v>104</v>
      </c>
      <c r="M13" s="541" t="s">
        <v>105</v>
      </c>
      <c r="N13" s="541" t="s">
        <v>106</v>
      </c>
      <c r="O13" s="541" t="s">
        <v>107</v>
      </c>
      <c r="P13" s="541" t="s">
        <v>108</v>
      </c>
      <c r="Q13" s="541" t="s">
        <v>109</v>
      </c>
      <c r="R13" s="541" t="s">
        <v>110</v>
      </c>
    </row>
    <row r="14" spans="1:18" ht="15.75">
      <c r="A14" s="542" t="s">
        <v>542</v>
      </c>
      <c r="B14" s="542"/>
      <c r="C14" s="542"/>
      <c r="D14" s="542"/>
      <c r="E14" s="542"/>
      <c r="F14" s="542"/>
      <c r="G14" s="542"/>
      <c r="H14" s="542"/>
      <c r="I14" s="542"/>
      <c r="J14" s="543">
        <v>0</v>
      </c>
      <c r="K14" s="543">
        <v>0</v>
      </c>
      <c r="L14" s="543">
        <v>0</v>
      </c>
      <c r="M14" s="543">
        <v>0</v>
      </c>
      <c r="N14" s="543">
        <v>205810</v>
      </c>
      <c r="O14" s="543">
        <v>201102</v>
      </c>
      <c r="P14" s="543">
        <v>196394</v>
      </c>
      <c r="Q14" s="543">
        <v>191686</v>
      </c>
      <c r="R14" s="543">
        <v>186978</v>
      </c>
    </row>
    <row r="15" spans="1:18" ht="15.75">
      <c r="A15" s="542" t="s">
        <v>543</v>
      </c>
      <c r="B15" s="542"/>
      <c r="C15" s="542"/>
      <c r="D15" s="542"/>
      <c r="E15" s="542"/>
      <c r="F15" s="542"/>
      <c r="G15" s="542"/>
      <c r="H15" s="542"/>
      <c r="I15" s="542"/>
      <c r="J15" s="543">
        <v>0</v>
      </c>
      <c r="K15" s="543">
        <v>0</v>
      </c>
      <c r="L15" s="543">
        <v>0</v>
      </c>
      <c r="M15" s="543">
        <v>0</v>
      </c>
      <c r="N15" s="543">
        <v>0</v>
      </c>
      <c r="O15" s="543">
        <v>0</v>
      </c>
      <c r="P15" s="543">
        <v>0</v>
      </c>
      <c r="Q15" s="543">
        <v>0</v>
      </c>
      <c r="R15" s="546">
        <v>178974</v>
      </c>
    </row>
    <row r="16" spans="1:18" ht="15.75">
      <c r="A16" s="542" t="s">
        <v>612</v>
      </c>
      <c r="B16" s="542"/>
      <c r="C16" s="542"/>
      <c r="D16" s="542"/>
      <c r="E16" s="542"/>
      <c r="F16" s="542"/>
      <c r="G16" s="542"/>
      <c r="H16" s="542"/>
      <c r="I16" s="542"/>
      <c r="J16" s="543">
        <v>0</v>
      </c>
      <c r="K16" s="543">
        <v>0</v>
      </c>
      <c r="L16" s="543">
        <v>0</v>
      </c>
      <c r="M16" s="543">
        <v>81085</v>
      </c>
      <c r="N16" s="543">
        <v>262467</v>
      </c>
      <c r="O16" s="543">
        <v>257060</v>
      </c>
      <c r="P16" s="543">
        <v>251652</v>
      </c>
      <c r="Q16" s="543">
        <v>246244</v>
      </c>
      <c r="R16" s="543">
        <v>240837</v>
      </c>
    </row>
    <row r="17" spans="1:19" ht="20.25">
      <c r="A17" s="542" t="s">
        <v>613</v>
      </c>
      <c r="B17" s="542"/>
      <c r="C17" s="542"/>
      <c r="D17" s="542"/>
      <c r="E17" s="542"/>
      <c r="F17" s="542"/>
      <c r="G17" s="542"/>
      <c r="H17" s="542"/>
      <c r="I17" s="542"/>
      <c r="J17" s="544">
        <v>0</v>
      </c>
      <c r="K17" s="547">
        <v>0</v>
      </c>
      <c r="L17" s="547">
        <v>0</v>
      </c>
      <c r="M17" s="547">
        <v>0</v>
      </c>
      <c r="N17" s="547">
        <v>157500</v>
      </c>
      <c r="O17" s="547">
        <v>509750</v>
      </c>
      <c r="P17" s="547">
        <v>499250</v>
      </c>
      <c r="Q17" s="547">
        <v>488750</v>
      </c>
      <c r="R17" s="547">
        <v>478250</v>
      </c>
      <c r="S17" s="654"/>
    </row>
    <row r="18" spans="1:18" ht="15.75">
      <c r="A18" s="542" t="s">
        <v>544</v>
      </c>
      <c r="B18" s="542"/>
      <c r="C18" s="542"/>
      <c r="D18" s="542"/>
      <c r="E18" s="542"/>
      <c r="F18" s="542"/>
      <c r="G18" s="542"/>
      <c r="H18" s="542"/>
      <c r="I18" s="542"/>
      <c r="J18" s="544">
        <v>0</v>
      </c>
      <c r="K18" s="544">
        <f>SUM(K14:K17)</f>
        <v>0</v>
      </c>
      <c r="L18" s="544">
        <f>SUM(L14:L17)</f>
        <v>0</v>
      </c>
      <c r="M18" s="544">
        <f>SUM(M14:M17)</f>
        <v>81085</v>
      </c>
      <c r="N18" s="544">
        <f>SUM(N14:N17)-N15</f>
        <v>625777</v>
      </c>
      <c r="O18" s="544">
        <f>SUM(O14:O17)-O15</f>
        <v>967912</v>
      </c>
      <c r="P18" s="544">
        <f>SUM(P14:P17)-P15</f>
        <v>947296</v>
      </c>
      <c r="Q18" s="544">
        <f>SUM(Q14:Q17)-Q15</f>
        <v>926680</v>
      </c>
      <c r="R18" s="544">
        <f>SUM(R14:R17)-R15</f>
        <v>906065</v>
      </c>
    </row>
    <row r="19" spans="1:16" ht="15.75">
      <c r="A19" s="542"/>
      <c r="B19" s="542"/>
      <c r="C19" s="542"/>
      <c r="D19" s="542"/>
      <c r="E19" s="542"/>
      <c r="F19" s="542"/>
      <c r="G19" s="542"/>
      <c r="H19" s="542"/>
      <c r="I19" s="542"/>
      <c r="J19" s="544"/>
      <c r="K19" s="544"/>
      <c r="L19" s="543"/>
      <c r="M19" s="544"/>
      <c r="N19" s="544"/>
      <c r="O19" s="544"/>
      <c r="P19" s="544"/>
    </row>
    <row r="20" spans="1:16" ht="15.75">
      <c r="A20" s="548"/>
      <c r="B20" s="548"/>
      <c r="C20" s="548"/>
      <c r="D20" s="548"/>
      <c r="E20" s="548"/>
      <c r="F20" s="548"/>
      <c r="G20" s="548"/>
      <c r="H20" s="548"/>
      <c r="I20" s="548"/>
      <c r="J20" s="544"/>
      <c r="K20" s="544"/>
      <c r="L20" s="543"/>
      <c r="M20" s="544"/>
      <c r="N20" s="544"/>
      <c r="O20" s="544"/>
      <c r="P20" s="544"/>
    </row>
    <row r="21" spans="1:16" ht="15.75">
      <c r="A21" s="542"/>
      <c r="B21" s="542"/>
      <c r="C21" s="542"/>
      <c r="D21" s="542"/>
      <c r="E21" s="542"/>
      <c r="F21" s="542"/>
      <c r="G21" s="542"/>
      <c r="H21" s="542"/>
      <c r="I21" s="542"/>
      <c r="J21" s="544"/>
      <c r="K21" s="544"/>
      <c r="L21" s="543"/>
      <c r="M21" s="544"/>
      <c r="N21" s="544"/>
      <c r="O21" s="544"/>
      <c r="P21" s="544"/>
    </row>
    <row r="22" spans="1:19" ht="15.75">
      <c r="A22" s="707" t="s">
        <v>545</v>
      </c>
      <c r="B22" s="707"/>
      <c r="C22" s="707"/>
      <c r="D22" s="707"/>
      <c r="E22" s="707"/>
      <c r="F22" s="707"/>
      <c r="G22" s="707"/>
      <c r="H22" s="707"/>
      <c r="I22" s="707"/>
      <c r="J22" s="707"/>
      <c r="K22" s="707"/>
      <c r="L22" s="707"/>
      <c r="M22" s="707"/>
      <c r="N22" s="707"/>
      <c r="O22" s="707"/>
      <c r="P22" s="707"/>
      <c r="Q22" s="707"/>
      <c r="R22" s="707"/>
      <c r="S22" s="707"/>
    </row>
    <row r="23" spans="1:16" ht="15.75">
      <c r="A23" s="542"/>
      <c r="B23" s="542"/>
      <c r="C23" s="542"/>
      <c r="D23" s="542"/>
      <c r="E23" s="542"/>
      <c r="F23" s="542"/>
      <c r="G23" s="542"/>
      <c r="H23" s="542"/>
      <c r="I23" s="542"/>
      <c r="J23" s="544"/>
      <c r="K23" s="544"/>
      <c r="L23" s="543"/>
      <c r="M23" s="544"/>
      <c r="N23" s="544"/>
      <c r="O23" s="544"/>
      <c r="P23" s="544"/>
    </row>
    <row r="24" spans="1:21" ht="15.75">
      <c r="A24" s="542"/>
      <c r="B24" s="542"/>
      <c r="C24" s="542"/>
      <c r="D24" s="538" t="s">
        <v>546</v>
      </c>
      <c r="E24" s="538"/>
      <c r="F24" s="538"/>
      <c r="G24" s="538"/>
      <c r="H24" s="538"/>
      <c r="I24" s="538"/>
      <c r="K24" s="707" t="s">
        <v>547</v>
      </c>
      <c r="L24" s="707"/>
      <c r="M24" s="707"/>
      <c r="N24" s="707"/>
      <c r="O24" s="707"/>
      <c r="P24" s="710" t="s">
        <v>548</v>
      </c>
      <c r="Q24" s="710"/>
      <c r="R24" s="710"/>
      <c r="S24" s="710"/>
      <c r="T24" s="710"/>
      <c r="U24" s="710"/>
    </row>
    <row r="25" spans="1:21" ht="15.75">
      <c r="A25" s="539" t="s">
        <v>549</v>
      </c>
      <c r="B25" s="539" t="s">
        <v>550</v>
      </c>
      <c r="C25" s="539"/>
      <c r="D25" s="549" t="s">
        <v>551</v>
      </c>
      <c r="E25" s="549" t="s">
        <v>552</v>
      </c>
      <c r="F25" s="549" t="s">
        <v>553</v>
      </c>
      <c r="G25" s="549" t="s">
        <v>554</v>
      </c>
      <c r="H25" s="549" t="s">
        <v>555</v>
      </c>
      <c r="I25" s="549" t="s">
        <v>556</v>
      </c>
      <c r="J25" s="541" t="s">
        <v>557</v>
      </c>
      <c r="K25" s="541" t="s">
        <v>558</v>
      </c>
      <c r="L25" s="540" t="s">
        <v>559</v>
      </c>
      <c r="M25" s="541" t="s">
        <v>535</v>
      </c>
      <c r="N25" s="541" t="s">
        <v>536</v>
      </c>
      <c r="O25" s="541" t="s">
        <v>104</v>
      </c>
      <c r="P25" s="541" t="s">
        <v>105</v>
      </c>
      <c r="Q25" s="541" t="s">
        <v>106</v>
      </c>
      <c r="R25" s="541" t="s">
        <v>107</v>
      </c>
      <c r="S25" s="541" t="s">
        <v>108</v>
      </c>
      <c r="T25" s="541" t="s">
        <v>109</v>
      </c>
      <c r="U25" s="541" t="s">
        <v>110</v>
      </c>
    </row>
    <row r="26" spans="1:21" ht="15.75">
      <c r="A26" s="542" t="s">
        <v>560</v>
      </c>
      <c r="B26" s="542">
        <v>208361.69</v>
      </c>
      <c r="C26" s="542"/>
      <c r="D26" s="544">
        <v>35000</v>
      </c>
      <c r="E26" s="544">
        <v>35000</v>
      </c>
      <c r="F26" s="544">
        <v>12000</v>
      </c>
      <c r="G26" s="544">
        <v>15000</v>
      </c>
      <c r="H26" s="544">
        <v>60000</v>
      </c>
      <c r="I26" s="544">
        <v>50000</v>
      </c>
      <c r="J26" s="544">
        <v>50000</v>
      </c>
      <c r="K26" s="544">
        <v>50000</v>
      </c>
      <c r="L26" s="543">
        <v>50000</v>
      </c>
      <c r="M26" s="544">
        <v>50000</v>
      </c>
      <c r="N26" s="544">
        <v>50000</v>
      </c>
      <c r="O26" s="544">
        <v>12000</v>
      </c>
      <c r="P26" s="544">
        <v>50000</v>
      </c>
      <c r="Q26" s="544">
        <v>50000</v>
      </c>
      <c r="R26" s="544">
        <v>50000</v>
      </c>
      <c r="S26" s="544">
        <v>50000</v>
      </c>
      <c r="T26" s="544">
        <v>50000</v>
      </c>
      <c r="U26" s="544">
        <v>50000</v>
      </c>
    </row>
    <row r="27" spans="1:21" ht="15.75">
      <c r="A27" s="542" t="s">
        <v>561</v>
      </c>
      <c r="B27" s="542">
        <v>95244.31</v>
      </c>
      <c r="C27" s="542"/>
      <c r="D27" s="544">
        <v>75000</v>
      </c>
      <c r="E27" s="544">
        <v>100000</v>
      </c>
      <c r="F27" s="544">
        <v>50000</v>
      </c>
      <c r="G27" s="544">
        <v>100000</v>
      </c>
      <c r="H27" s="544">
        <v>75000</v>
      </c>
      <c r="I27" s="544">
        <v>0</v>
      </c>
      <c r="J27" s="544">
        <v>75000</v>
      </c>
      <c r="K27" s="544">
        <v>0</v>
      </c>
      <c r="L27" s="543">
        <v>0</v>
      </c>
      <c r="M27" s="544">
        <v>0</v>
      </c>
      <c r="N27" s="544">
        <v>0</v>
      </c>
      <c r="O27" s="544">
        <v>0</v>
      </c>
      <c r="P27" s="544">
        <v>0</v>
      </c>
      <c r="Q27" s="544">
        <v>0</v>
      </c>
      <c r="R27" s="544">
        <v>0</v>
      </c>
      <c r="S27" s="544">
        <v>0</v>
      </c>
      <c r="T27" s="544">
        <v>0</v>
      </c>
      <c r="U27" s="544">
        <v>0</v>
      </c>
    </row>
    <row r="28" spans="1:21" ht="15.75">
      <c r="A28" s="550" t="s">
        <v>562</v>
      </c>
      <c r="B28" s="542">
        <v>0</v>
      </c>
      <c r="C28" s="542"/>
      <c r="D28" s="544">
        <v>0</v>
      </c>
      <c r="E28" s="544">
        <v>25000</v>
      </c>
      <c r="F28" s="544">
        <v>57000</v>
      </c>
      <c r="G28" s="544">
        <v>335000</v>
      </c>
      <c r="H28" s="544">
        <v>60000</v>
      </c>
      <c r="I28" s="544">
        <v>20000</v>
      </c>
      <c r="J28" s="544">
        <v>150000</v>
      </c>
      <c r="K28" s="544">
        <v>0</v>
      </c>
      <c r="L28" s="543">
        <v>0</v>
      </c>
      <c r="M28" s="544">
        <v>0</v>
      </c>
      <c r="N28" s="544">
        <v>0</v>
      </c>
      <c r="O28" s="544">
        <v>0</v>
      </c>
      <c r="P28" s="544">
        <v>0</v>
      </c>
      <c r="Q28" s="544">
        <v>0</v>
      </c>
      <c r="R28" s="544">
        <v>0</v>
      </c>
      <c r="S28" s="544">
        <v>0</v>
      </c>
      <c r="T28" s="544">
        <v>0</v>
      </c>
      <c r="U28" s="544">
        <v>0</v>
      </c>
    </row>
    <row r="29" spans="1:21" ht="15.75">
      <c r="A29" s="542" t="s">
        <v>563</v>
      </c>
      <c r="B29" s="542">
        <v>38984.72</v>
      </c>
      <c r="C29" s="542"/>
      <c r="D29" s="544">
        <v>35000</v>
      </c>
      <c r="E29" s="544">
        <v>35000</v>
      </c>
      <c r="F29" s="544">
        <v>25000</v>
      </c>
      <c r="G29" s="544">
        <v>10000</v>
      </c>
      <c r="H29" s="544">
        <v>25000</v>
      </c>
      <c r="I29" s="544">
        <v>10000</v>
      </c>
      <c r="J29" s="544">
        <v>35000</v>
      </c>
      <c r="K29" s="544">
        <v>0</v>
      </c>
      <c r="L29" s="543">
        <v>0</v>
      </c>
      <c r="M29" s="544">
        <v>0</v>
      </c>
      <c r="N29" s="544">
        <v>10000</v>
      </c>
      <c r="O29" s="544">
        <v>10000</v>
      </c>
      <c r="P29" s="544">
        <v>25000</v>
      </c>
      <c r="Q29" s="544">
        <v>50000</v>
      </c>
      <c r="R29" s="544">
        <v>25000</v>
      </c>
      <c r="S29" s="544">
        <v>25000</v>
      </c>
      <c r="T29" s="544">
        <v>25000</v>
      </c>
      <c r="U29" s="544">
        <v>25000</v>
      </c>
    </row>
    <row r="30" spans="1:21" ht="15.75">
      <c r="A30" s="542" t="s">
        <v>285</v>
      </c>
      <c r="B30" s="542">
        <v>112127.52</v>
      </c>
      <c r="C30" s="542"/>
      <c r="D30" s="544">
        <v>25000</v>
      </c>
      <c r="E30" s="544">
        <v>25000</v>
      </c>
      <c r="F30" s="544">
        <v>15000</v>
      </c>
      <c r="G30" s="544">
        <v>0</v>
      </c>
      <c r="H30" s="544">
        <v>50000</v>
      </c>
      <c r="I30" s="544">
        <v>26000</v>
      </c>
      <c r="J30" s="544">
        <v>10000</v>
      </c>
      <c r="K30" s="544">
        <v>10000</v>
      </c>
      <c r="L30" s="543">
        <v>5000</v>
      </c>
      <c r="M30" s="544">
        <v>0</v>
      </c>
      <c r="N30" s="544">
        <v>35000</v>
      </c>
      <c r="O30" s="544">
        <v>35000</v>
      </c>
      <c r="P30" s="544">
        <v>50000</v>
      </c>
      <c r="Q30" s="544">
        <v>50000</v>
      </c>
      <c r="R30" s="544">
        <v>50000</v>
      </c>
      <c r="S30" s="544">
        <v>50000</v>
      </c>
      <c r="T30" s="544">
        <v>50000</v>
      </c>
      <c r="U30" s="544">
        <v>50000</v>
      </c>
    </row>
    <row r="31" spans="1:21" ht="15.75">
      <c r="A31" s="550" t="s">
        <v>564</v>
      </c>
      <c r="B31" s="542">
        <v>0</v>
      </c>
      <c r="C31" s="542"/>
      <c r="D31" s="544">
        <v>128000</v>
      </c>
      <c r="E31" s="544">
        <v>38000</v>
      </c>
      <c r="F31" s="544">
        <v>53000</v>
      </c>
      <c r="G31" s="544">
        <v>125000</v>
      </c>
      <c r="H31" s="544">
        <v>110000</v>
      </c>
      <c r="I31" s="544">
        <v>75000</v>
      </c>
      <c r="J31" s="544">
        <v>0</v>
      </c>
      <c r="K31" s="544">
        <v>0</v>
      </c>
      <c r="L31" s="543">
        <v>0</v>
      </c>
      <c r="M31" s="544">
        <v>0</v>
      </c>
      <c r="N31" s="544">
        <v>0</v>
      </c>
      <c r="O31" s="544">
        <v>0</v>
      </c>
      <c r="P31" s="544">
        <v>0</v>
      </c>
      <c r="Q31" s="544">
        <v>0</v>
      </c>
      <c r="R31" s="544">
        <v>0</v>
      </c>
      <c r="S31" s="544">
        <v>0</v>
      </c>
      <c r="T31" s="544">
        <v>0</v>
      </c>
      <c r="U31" s="544">
        <v>0</v>
      </c>
    </row>
    <row r="32" spans="1:21" ht="15.75">
      <c r="A32" s="542" t="s">
        <v>565</v>
      </c>
      <c r="B32" s="542">
        <v>780724.83</v>
      </c>
      <c r="C32" s="542"/>
      <c r="D32" s="544">
        <v>50000</v>
      </c>
      <c r="E32" s="544">
        <v>50000</v>
      </c>
      <c r="F32" s="544">
        <v>90000</v>
      </c>
      <c r="G32" s="544">
        <v>60000</v>
      </c>
      <c r="H32" s="544">
        <v>80000</v>
      </c>
      <c r="I32" s="544">
        <v>115000</v>
      </c>
      <c r="J32" s="544">
        <v>100000</v>
      </c>
      <c r="K32" s="544">
        <v>50000</v>
      </c>
      <c r="L32" s="543">
        <v>0</v>
      </c>
      <c r="M32" s="544">
        <v>25000</v>
      </c>
      <c r="N32" s="544">
        <v>25000</v>
      </c>
      <c r="O32" s="544">
        <v>25000</v>
      </c>
      <c r="P32" s="544">
        <v>50000</v>
      </c>
      <c r="Q32" s="544">
        <v>50000</v>
      </c>
      <c r="R32" s="544">
        <v>50000</v>
      </c>
      <c r="S32" s="544">
        <v>50000</v>
      </c>
      <c r="T32" s="544">
        <v>50000</v>
      </c>
      <c r="U32" s="544">
        <v>50000</v>
      </c>
    </row>
    <row r="33" spans="1:21" ht="15.75">
      <c r="A33" s="542" t="s">
        <v>566</v>
      </c>
      <c r="B33" s="542">
        <v>523223.8</v>
      </c>
      <c r="C33" s="542"/>
      <c r="D33" s="544">
        <v>177000</v>
      </c>
      <c r="E33" s="544">
        <v>177000</v>
      </c>
      <c r="F33" s="544">
        <v>198000</v>
      </c>
      <c r="G33" s="544">
        <v>200000</v>
      </c>
      <c r="H33" s="544">
        <v>200000</v>
      </c>
      <c r="I33" s="544">
        <v>100000</v>
      </c>
      <c r="J33" s="544">
        <v>100000</v>
      </c>
      <c r="K33" s="544">
        <v>100000</v>
      </c>
      <c r="L33" s="543">
        <v>100000</v>
      </c>
      <c r="M33" s="544">
        <v>100000</v>
      </c>
      <c r="N33" s="544">
        <v>100000</v>
      </c>
      <c r="O33" s="544">
        <v>100000</v>
      </c>
      <c r="P33" s="544">
        <v>150000</v>
      </c>
      <c r="Q33" s="544">
        <v>200000</v>
      </c>
      <c r="R33" s="544">
        <v>225000</v>
      </c>
      <c r="S33" s="544">
        <v>225000</v>
      </c>
      <c r="T33" s="544">
        <v>225000</v>
      </c>
      <c r="U33" s="544">
        <v>225000</v>
      </c>
    </row>
    <row r="34" spans="1:21" ht="15.75">
      <c r="A34" s="542" t="s">
        <v>567</v>
      </c>
      <c r="B34" s="542">
        <v>357553.18</v>
      </c>
      <c r="C34" s="542"/>
      <c r="D34" s="544">
        <v>160000</v>
      </c>
      <c r="E34" s="544">
        <v>175000</v>
      </c>
      <c r="F34" s="544">
        <v>175000</v>
      </c>
      <c r="G34" s="544">
        <v>175000</v>
      </c>
      <c r="H34" s="544">
        <v>225000</v>
      </c>
      <c r="I34" s="544">
        <v>145000</v>
      </c>
      <c r="J34" s="544">
        <v>150000</v>
      </c>
      <c r="K34" s="544">
        <v>75000</v>
      </c>
      <c r="L34" s="543">
        <v>168000</v>
      </c>
      <c r="M34" s="544">
        <v>176960</v>
      </c>
      <c r="N34" s="544">
        <v>250000</v>
      </c>
      <c r="O34" s="544">
        <v>300000</v>
      </c>
      <c r="P34" s="544">
        <v>300000</v>
      </c>
      <c r="Q34" s="544">
        <v>325000</v>
      </c>
      <c r="R34" s="544">
        <v>350000</v>
      </c>
      <c r="S34" s="544">
        <v>375000</v>
      </c>
      <c r="T34" s="544">
        <v>375000</v>
      </c>
      <c r="U34" s="544">
        <v>400000</v>
      </c>
    </row>
    <row r="35" spans="1:21" ht="15.75">
      <c r="A35" s="542" t="s">
        <v>568</v>
      </c>
      <c r="B35" s="542">
        <v>484146.23</v>
      </c>
      <c r="C35" s="542"/>
      <c r="D35" s="544">
        <v>210000</v>
      </c>
      <c r="E35" s="544">
        <v>200000</v>
      </c>
      <c r="F35" s="544">
        <v>0</v>
      </c>
      <c r="G35" s="544">
        <v>0</v>
      </c>
      <c r="H35" s="544">
        <v>0</v>
      </c>
      <c r="I35" s="544">
        <v>0</v>
      </c>
      <c r="J35" s="544">
        <v>250000</v>
      </c>
      <c r="K35" s="544">
        <v>0</v>
      </c>
      <c r="L35" s="543">
        <v>0</v>
      </c>
      <c r="M35" s="544">
        <v>0</v>
      </c>
      <c r="N35" s="544">
        <v>0</v>
      </c>
      <c r="O35" s="544">
        <v>0</v>
      </c>
      <c r="P35" s="544">
        <v>0</v>
      </c>
      <c r="Q35" s="544">
        <v>0</v>
      </c>
      <c r="R35" s="544">
        <v>0</v>
      </c>
      <c r="S35" s="544">
        <v>0</v>
      </c>
      <c r="T35" s="544">
        <v>0</v>
      </c>
      <c r="U35" s="544">
        <v>0</v>
      </c>
    </row>
    <row r="36" spans="1:21" ht="15.75">
      <c r="A36" s="551" t="s">
        <v>569</v>
      </c>
      <c r="B36" s="542">
        <v>0</v>
      </c>
      <c r="C36" s="542"/>
      <c r="D36" s="544">
        <v>1232000</v>
      </c>
      <c r="E36" s="544">
        <v>50000</v>
      </c>
      <c r="F36" s="544">
        <v>25000</v>
      </c>
      <c r="G36" s="544">
        <v>0</v>
      </c>
      <c r="H36" s="544">
        <v>0</v>
      </c>
      <c r="I36" s="544">
        <v>0</v>
      </c>
      <c r="J36" s="544">
        <v>0</v>
      </c>
      <c r="K36" s="544">
        <v>0</v>
      </c>
      <c r="L36" s="543">
        <v>0</v>
      </c>
      <c r="M36" s="544">
        <v>0</v>
      </c>
      <c r="N36" s="544">
        <v>0</v>
      </c>
      <c r="O36" s="544">
        <v>0</v>
      </c>
      <c r="P36" s="544">
        <v>0</v>
      </c>
      <c r="Q36" s="544">
        <v>0</v>
      </c>
      <c r="R36" s="544">
        <v>0</v>
      </c>
      <c r="S36" s="544">
        <v>0</v>
      </c>
      <c r="T36" s="544">
        <v>0</v>
      </c>
      <c r="U36" s="544">
        <v>0</v>
      </c>
    </row>
    <row r="37" spans="1:21" ht="15.75">
      <c r="A37" s="552" t="s">
        <v>570</v>
      </c>
      <c r="B37" s="542">
        <v>0</v>
      </c>
      <c r="C37" s="542"/>
      <c r="D37" s="544">
        <v>600000</v>
      </c>
      <c r="E37" s="544">
        <v>493992</v>
      </c>
      <c r="F37" s="544">
        <v>480245</v>
      </c>
      <c r="G37" s="544">
        <v>95044</v>
      </c>
      <c r="H37" s="544">
        <v>125000</v>
      </c>
      <c r="I37" s="544">
        <v>0</v>
      </c>
      <c r="J37" s="544">
        <v>0</v>
      </c>
      <c r="K37" s="544">
        <v>0</v>
      </c>
      <c r="L37" s="543">
        <v>0</v>
      </c>
      <c r="M37" s="544">
        <v>0</v>
      </c>
      <c r="N37" s="544">
        <v>0</v>
      </c>
      <c r="O37" s="544">
        <v>0</v>
      </c>
      <c r="P37" s="544">
        <v>0</v>
      </c>
      <c r="Q37" s="544">
        <v>0</v>
      </c>
      <c r="R37" s="544">
        <v>0</v>
      </c>
      <c r="S37" s="544">
        <v>0</v>
      </c>
      <c r="T37" s="544">
        <v>0</v>
      </c>
      <c r="U37" s="544">
        <v>0</v>
      </c>
    </row>
    <row r="38" spans="1:21" ht="15.75">
      <c r="A38" s="542" t="s">
        <v>571</v>
      </c>
      <c r="B38" s="542">
        <v>26169.08</v>
      </c>
      <c r="C38" s="542"/>
      <c r="D38" s="544">
        <v>2000</v>
      </c>
      <c r="E38" s="544">
        <v>2000</v>
      </c>
      <c r="F38" s="544">
        <v>2000</v>
      </c>
      <c r="G38" s="544">
        <v>2000</v>
      </c>
      <c r="H38" s="544">
        <v>2000</v>
      </c>
      <c r="I38" s="544">
        <v>1000</v>
      </c>
      <c r="J38" s="544">
        <v>2000</v>
      </c>
      <c r="K38" s="544">
        <v>2000</v>
      </c>
      <c r="L38" s="543">
        <v>2000</v>
      </c>
      <c r="M38" s="544">
        <v>2000</v>
      </c>
      <c r="N38" s="544">
        <v>2000</v>
      </c>
      <c r="O38" s="544">
        <v>2000</v>
      </c>
      <c r="P38" s="544" t="s">
        <v>572</v>
      </c>
      <c r="Q38" s="544" t="s">
        <v>572</v>
      </c>
      <c r="R38" s="544" t="s">
        <v>572</v>
      </c>
      <c r="S38" s="544" t="s">
        <v>572</v>
      </c>
      <c r="T38" s="544" t="s">
        <v>572</v>
      </c>
      <c r="U38" s="544" t="s">
        <v>572</v>
      </c>
    </row>
    <row r="39" spans="1:21" ht="15.75">
      <c r="A39" s="553" t="s">
        <v>573</v>
      </c>
      <c r="B39" s="542">
        <v>0</v>
      </c>
      <c r="C39" s="542"/>
      <c r="D39" s="544">
        <v>85000</v>
      </c>
      <c r="E39" s="544">
        <v>0</v>
      </c>
      <c r="F39" s="544">
        <v>0</v>
      </c>
      <c r="G39" s="544">
        <v>0</v>
      </c>
      <c r="H39" s="544">
        <v>30000</v>
      </c>
      <c r="I39" s="544">
        <v>0</v>
      </c>
      <c r="J39" s="544">
        <v>0</v>
      </c>
      <c r="K39" s="544">
        <v>0</v>
      </c>
      <c r="L39" s="543">
        <v>0</v>
      </c>
      <c r="M39" s="544">
        <v>0</v>
      </c>
      <c r="N39" s="544">
        <v>0</v>
      </c>
      <c r="O39" s="544">
        <v>0</v>
      </c>
      <c r="P39" s="544">
        <v>0</v>
      </c>
      <c r="Q39" s="544">
        <v>0</v>
      </c>
      <c r="R39" s="544">
        <v>0</v>
      </c>
      <c r="S39" s="544">
        <v>0</v>
      </c>
      <c r="T39" s="544">
        <v>0</v>
      </c>
      <c r="U39" s="544">
        <v>0</v>
      </c>
    </row>
    <row r="40" spans="1:21" ht="15.75">
      <c r="A40" s="542" t="s">
        <v>574</v>
      </c>
      <c r="B40" s="542">
        <v>58789.92</v>
      </c>
      <c r="C40" s="542"/>
      <c r="D40" s="544">
        <v>25000</v>
      </c>
      <c r="E40" s="544">
        <v>35000</v>
      </c>
      <c r="F40" s="544">
        <v>35000</v>
      </c>
      <c r="G40" s="544">
        <v>0</v>
      </c>
      <c r="H40" s="544">
        <v>10000</v>
      </c>
      <c r="I40" s="544">
        <v>0</v>
      </c>
      <c r="J40" s="544">
        <v>10000</v>
      </c>
      <c r="K40" s="544">
        <v>0</v>
      </c>
      <c r="L40" s="543">
        <v>0</v>
      </c>
      <c r="M40" s="544">
        <v>0</v>
      </c>
      <c r="N40" s="544">
        <v>0</v>
      </c>
      <c r="O40" s="544">
        <v>0</v>
      </c>
      <c r="P40" s="544">
        <v>0</v>
      </c>
      <c r="Q40" s="544">
        <v>0</v>
      </c>
      <c r="R40" s="544">
        <v>0</v>
      </c>
      <c r="S40" s="544">
        <v>0</v>
      </c>
      <c r="T40" s="544">
        <v>0</v>
      </c>
      <c r="U40" s="544">
        <v>0</v>
      </c>
    </row>
    <row r="41" spans="1:21" ht="15.75">
      <c r="A41" s="542" t="s">
        <v>575</v>
      </c>
      <c r="B41" s="542">
        <v>6652.06</v>
      </c>
      <c r="C41" s="542"/>
      <c r="D41" s="544">
        <v>0</v>
      </c>
      <c r="E41" s="544">
        <v>0</v>
      </c>
      <c r="F41" s="544">
        <v>0</v>
      </c>
      <c r="G41" s="544">
        <v>0</v>
      </c>
      <c r="H41" s="544">
        <v>0</v>
      </c>
      <c r="I41" s="544">
        <v>0</v>
      </c>
      <c r="J41" s="544">
        <v>0</v>
      </c>
      <c r="K41" s="544">
        <v>0</v>
      </c>
      <c r="L41" s="543">
        <v>0</v>
      </c>
      <c r="M41" s="544">
        <v>0</v>
      </c>
      <c r="N41" s="544">
        <v>15000</v>
      </c>
      <c r="O41" s="544">
        <v>15000</v>
      </c>
      <c r="P41" s="544">
        <v>15000</v>
      </c>
      <c r="Q41" s="544">
        <v>15000</v>
      </c>
      <c r="R41" s="544">
        <v>15000</v>
      </c>
      <c r="S41" s="544">
        <v>15000</v>
      </c>
      <c r="T41" s="544">
        <v>15000</v>
      </c>
      <c r="U41" s="544">
        <v>15000</v>
      </c>
    </row>
    <row r="42" spans="1:21" ht="15.75">
      <c r="A42" s="542" t="s">
        <v>576</v>
      </c>
      <c r="B42" s="542">
        <v>782203.25</v>
      </c>
      <c r="C42" s="542"/>
      <c r="D42" s="544">
        <v>375000</v>
      </c>
      <c r="E42" s="544">
        <v>215000</v>
      </c>
      <c r="F42" s="544">
        <v>225000</v>
      </c>
      <c r="G42" s="544">
        <v>300000</v>
      </c>
      <c r="H42" s="544">
        <v>265000</v>
      </c>
      <c r="I42" s="544">
        <v>190647</v>
      </c>
      <c r="J42" s="544">
        <v>200000</v>
      </c>
      <c r="K42" s="544">
        <v>0</v>
      </c>
      <c r="L42" s="543">
        <v>0</v>
      </c>
      <c r="M42" s="544">
        <v>0</v>
      </c>
      <c r="N42" s="544">
        <v>0</v>
      </c>
      <c r="O42" s="544">
        <v>0</v>
      </c>
      <c r="P42" s="544">
        <v>0</v>
      </c>
      <c r="Q42" s="544">
        <v>0</v>
      </c>
      <c r="R42" s="544">
        <v>0</v>
      </c>
      <c r="S42" s="544">
        <v>0</v>
      </c>
      <c r="T42" s="544">
        <v>0</v>
      </c>
      <c r="U42" s="544">
        <v>0</v>
      </c>
    </row>
    <row r="43" spans="1:21" ht="15.75">
      <c r="A43" s="542" t="s">
        <v>577</v>
      </c>
      <c r="B43" s="542">
        <v>15058.21</v>
      </c>
      <c r="C43" s="542"/>
      <c r="D43" s="544">
        <v>56000</v>
      </c>
      <c r="E43" s="544">
        <v>56000</v>
      </c>
      <c r="F43" s="544">
        <v>56000</v>
      </c>
      <c r="G43" s="544">
        <v>30000</v>
      </c>
      <c r="H43" s="544">
        <v>15000</v>
      </c>
      <c r="I43" s="544">
        <v>0</v>
      </c>
      <c r="J43" s="544">
        <v>5000</v>
      </c>
      <c r="K43" s="544">
        <v>0</v>
      </c>
      <c r="L43" s="543">
        <v>0</v>
      </c>
      <c r="M43" s="544">
        <v>0</v>
      </c>
      <c r="N43" s="544">
        <v>0</v>
      </c>
      <c r="O43" s="544">
        <v>0</v>
      </c>
      <c r="P43" s="544">
        <v>0</v>
      </c>
      <c r="Q43" s="544">
        <v>0</v>
      </c>
      <c r="R43" s="544">
        <v>0</v>
      </c>
      <c r="S43" s="544">
        <v>0</v>
      </c>
      <c r="T43" s="544">
        <v>0</v>
      </c>
      <c r="U43" s="544">
        <v>0</v>
      </c>
    </row>
    <row r="44" spans="1:21" ht="15.75">
      <c r="A44" s="542" t="s">
        <v>578</v>
      </c>
      <c r="B44" s="542">
        <v>915565.62</v>
      </c>
      <c r="C44" s="542"/>
      <c r="D44" s="544">
        <v>100000</v>
      </c>
      <c r="E44" s="544">
        <v>100000</v>
      </c>
      <c r="F44" s="544">
        <v>100000</v>
      </c>
      <c r="G44" s="544">
        <v>100000</v>
      </c>
      <c r="H44" s="544">
        <v>175000</v>
      </c>
      <c r="I44" s="544">
        <v>115000</v>
      </c>
      <c r="J44" s="544">
        <v>0</v>
      </c>
      <c r="K44" s="544">
        <v>0</v>
      </c>
      <c r="L44" s="543">
        <v>0</v>
      </c>
      <c r="M44" s="544">
        <v>0</v>
      </c>
      <c r="N44" s="544">
        <v>0</v>
      </c>
      <c r="O44" s="544">
        <v>0</v>
      </c>
      <c r="P44" s="544">
        <v>0</v>
      </c>
      <c r="Q44" s="544">
        <v>0</v>
      </c>
      <c r="R44" s="544">
        <v>0</v>
      </c>
      <c r="S44" s="544">
        <v>0</v>
      </c>
      <c r="T44" s="544">
        <v>0</v>
      </c>
      <c r="U44" s="544">
        <v>0</v>
      </c>
    </row>
    <row r="45" spans="1:21" ht="15.75">
      <c r="A45" s="550" t="s">
        <v>579</v>
      </c>
      <c r="B45" s="542">
        <v>0</v>
      </c>
      <c r="C45" s="542"/>
      <c r="D45" s="544">
        <v>30000</v>
      </c>
      <c r="E45" s="544">
        <v>30000</v>
      </c>
      <c r="F45" s="544">
        <v>30000</v>
      </c>
      <c r="G45" s="544">
        <v>30000</v>
      </c>
      <c r="H45" s="544">
        <v>45000</v>
      </c>
      <c r="I45" s="544">
        <v>0</v>
      </c>
      <c r="J45" s="544">
        <v>0</v>
      </c>
      <c r="K45" s="544">
        <v>0</v>
      </c>
      <c r="L45" s="543">
        <v>0</v>
      </c>
      <c r="M45" s="544">
        <v>0</v>
      </c>
      <c r="N45" s="544">
        <v>0</v>
      </c>
      <c r="O45" s="544">
        <v>0</v>
      </c>
      <c r="P45" s="544">
        <v>0</v>
      </c>
      <c r="Q45" s="544">
        <v>0</v>
      </c>
      <c r="R45" s="544">
        <v>0</v>
      </c>
      <c r="S45" s="544">
        <v>0</v>
      </c>
      <c r="T45" s="544">
        <v>0</v>
      </c>
      <c r="U45" s="544">
        <v>0</v>
      </c>
    </row>
    <row r="46" spans="1:21" ht="15.75">
      <c r="A46" s="554" t="s">
        <v>123</v>
      </c>
      <c r="B46" s="542">
        <v>1108582.79</v>
      </c>
      <c r="C46" s="542"/>
      <c r="D46" s="544"/>
      <c r="E46" s="544"/>
      <c r="F46" s="544"/>
      <c r="G46" s="544"/>
      <c r="H46" s="544"/>
      <c r="I46" s="544"/>
      <c r="J46" s="544">
        <v>150000</v>
      </c>
      <c r="K46" s="544">
        <v>525000</v>
      </c>
      <c r="L46" s="543">
        <v>0</v>
      </c>
      <c r="M46" s="544">
        <v>185000</v>
      </c>
      <c r="N46" s="544">
        <v>400000</v>
      </c>
      <c r="O46" s="544">
        <v>400000</v>
      </c>
      <c r="P46" s="544">
        <v>400000</v>
      </c>
      <c r="Q46" s="544">
        <v>400000</v>
      </c>
      <c r="R46" s="544">
        <v>425000</v>
      </c>
      <c r="S46" s="544">
        <v>425000</v>
      </c>
      <c r="T46" s="544">
        <v>450000</v>
      </c>
      <c r="U46" s="544">
        <v>475000</v>
      </c>
    </row>
    <row r="47" spans="1:21" ht="15.75">
      <c r="A47" s="542" t="s">
        <v>271</v>
      </c>
      <c r="B47" s="542">
        <v>49130.01</v>
      </c>
      <c r="C47" s="542"/>
      <c r="D47" s="544">
        <v>0</v>
      </c>
      <c r="E47" s="544">
        <v>0</v>
      </c>
      <c r="F47" s="544">
        <v>0</v>
      </c>
      <c r="G47" s="544">
        <v>0</v>
      </c>
      <c r="H47" s="544">
        <v>25000</v>
      </c>
      <c r="I47" s="544">
        <v>10000</v>
      </c>
      <c r="J47" s="544">
        <v>90000</v>
      </c>
      <c r="K47" s="544">
        <v>75000</v>
      </c>
      <c r="L47" s="543">
        <v>40000</v>
      </c>
      <c r="M47" s="544">
        <v>0</v>
      </c>
      <c r="N47" s="544">
        <v>50000</v>
      </c>
      <c r="O47" s="544">
        <v>75000</v>
      </c>
      <c r="P47" s="544">
        <v>75000</v>
      </c>
      <c r="Q47" s="544">
        <v>125000</v>
      </c>
      <c r="R47" s="544">
        <v>150000</v>
      </c>
      <c r="S47" s="544">
        <v>150000</v>
      </c>
      <c r="T47" s="544">
        <v>175000</v>
      </c>
      <c r="U47" s="544">
        <v>175000</v>
      </c>
    </row>
    <row r="48" spans="1:21" ht="15.75">
      <c r="A48" s="554" t="s">
        <v>580</v>
      </c>
      <c r="B48" s="542">
        <v>0</v>
      </c>
      <c r="C48" s="542"/>
      <c r="D48" s="544">
        <v>71000</v>
      </c>
      <c r="E48" s="544">
        <v>0</v>
      </c>
      <c r="F48" s="544">
        <v>0</v>
      </c>
      <c r="G48" s="544">
        <v>0</v>
      </c>
      <c r="H48" s="544">
        <v>0</v>
      </c>
      <c r="I48" s="544">
        <v>0</v>
      </c>
      <c r="J48" s="544">
        <v>0</v>
      </c>
      <c r="K48" s="544">
        <v>0</v>
      </c>
      <c r="L48" s="543">
        <v>0</v>
      </c>
      <c r="M48" s="544">
        <v>0</v>
      </c>
      <c r="N48" s="544">
        <v>0</v>
      </c>
      <c r="O48" s="544">
        <v>0</v>
      </c>
      <c r="P48" s="544">
        <v>0</v>
      </c>
      <c r="Q48" s="544">
        <v>0</v>
      </c>
      <c r="R48" s="544">
        <v>0</v>
      </c>
      <c r="S48" s="544">
        <v>0</v>
      </c>
      <c r="T48" s="544">
        <v>0</v>
      </c>
      <c r="U48" s="544">
        <v>0</v>
      </c>
    </row>
    <row r="49" spans="1:21" ht="20.25">
      <c r="A49" s="542" t="s">
        <v>581</v>
      </c>
      <c r="B49" s="542">
        <v>20048.44</v>
      </c>
      <c r="C49" s="542"/>
      <c r="D49" s="544">
        <v>0</v>
      </c>
      <c r="E49" s="544">
        <v>0</v>
      </c>
      <c r="F49" s="544">
        <v>85000</v>
      </c>
      <c r="G49" s="544">
        <v>5000</v>
      </c>
      <c r="H49" s="544">
        <v>12000</v>
      </c>
      <c r="I49" s="544">
        <v>0</v>
      </c>
      <c r="J49" s="547">
        <v>5000</v>
      </c>
      <c r="K49" s="547">
        <v>0</v>
      </c>
      <c r="L49" s="555">
        <v>0</v>
      </c>
      <c r="M49" s="547">
        <v>0</v>
      </c>
      <c r="N49" s="547">
        <v>0</v>
      </c>
      <c r="O49" s="547">
        <v>0</v>
      </c>
      <c r="P49" s="547">
        <v>0</v>
      </c>
      <c r="Q49" s="547">
        <v>0</v>
      </c>
      <c r="R49" s="547">
        <v>0</v>
      </c>
      <c r="S49" s="547">
        <v>0</v>
      </c>
      <c r="T49" s="547">
        <v>0</v>
      </c>
      <c r="U49" s="547">
        <v>0</v>
      </c>
    </row>
    <row r="50" spans="1:18" ht="15.75">
      <c r="A50" s="556" t="s">
        <v>582</v>
      </c>
      <c r="B50" s="557">
        <v>0</v>
      </c>
      <c r="C50" s="557"/>
      <c r="D50" s="544">
        <v>0</v>
      </c>
      <c r="E50" s="544">
        <v>0</v>
      </c>
      <c r="F50" s="544">
        <v>0</v>
      </c>
      <c r="G50" s="544">
        <v>0</v>
      </c>
      <c r="H50" s="544">
        <v>0</v>
      </c>
      <c r="I50" s="544">
        <v>0</v>
      </c>
      <c r="J50" s="544">
        <v>0</v>
      </c>
      <c r="K50" s="558">
        <v>0</v>
      </c>
      <c r="L50" s="559">
        <v>0</v>
      </c>
      <c r="M50" s="558">
        <v>0</v>
      </c>
      <c r="N50" s="558">
        <v>0</v>
      </c>
      <c r="O50" s="558">
        <v>0</v>
      </c>
      <c r="P50" s="558">
        <v>0</v>
      </c>
      <c r="Q50" s="558">
        <v>0</v>
      </c>
      <c r="R50" s="558">
        <v>0</v>
      </c>
    </row>
    <row r="51" spans="1:21" ht="33" customHeight="1">
      <c r="A51" s="556" t="s">
        <v>583</v>
      </c>
      <c r="B51" s="560">
        <v>0</v>
      </c>
      <c r="C51" s="560"/>
      <c r="D51" s="561">
        <v>0</v>
      </c>
      <c r="E51" s="561">
        <v>0</v>
      </c>
      <c r="F51" s="547">
        <v>0</v>
      </c>
      <c r="G51" s="547">
        <v>0</v>
      </c>
      <c r="H51" s="562">
        <v>0</v>
      </c>
      <c r="I51" s="547">
        <v>0</v>
      </c>
      <c r="J51" s="563">
        <v>0</v>
      </c>
      <c r="K51" s="564">
        <v>0</v>
      </c>
      <c r="L51" s="565">
        <v>0</v>
      </c>
      <c r="M51" s="564">
        <v>0</v>
      </c>
      <c r="N51" s="564">
        <v>0</v>
      </c>
      <c r="O51" s="564">
        <v>0</v>
      </c>
      <c r="P51" s="564">
        <v>0</v>
      </c>
      <c r="Q51" s="564">
        <v>0</v>
      </c>
      <c r="R51" s="564">
        <v>0</v>
      </c>
      <c r="S51" s="564">
        <v>0</v>
      </c>
      <c r="T51" s="564">
        <v>0</v>
      </c>
      <c r="U51" s="564">
        <v>0</v>
      </c>
    </row>
    <row r="52" spans="1:21" ht="15.75">
      <c r="A52" s="542" t="s">
        <v>584</v>
      </c>
      <c r="B52" s="542">
        <v>6826515.95</v>
      </c>
      <c r="C52" s="542">
        <v>0</v>
      </c>
      <c r="D52" s="542">
        <f aca="true" t="shared" si="3" ref="D52:I52">SUM(D26:D51)</f>
        <v>3471000</v>
      </c>
      <c r="E52" s="542">
        <f t="shared" si="3"/>
        <v>1841992</v>
      </c>
      <c r="F52" s="542">
        <f t="shared" si="3"/>
        <v>1713245</v>
      </c>
      <c r="G52" s="542">
        <f t="shared" si="3"/>
        <v>1582044</v>
      </c>
      <c r="H52" s="542">
        <f t="shared" si="3"/>
        <v>1589000</v>
      </c>
      <c r="I52" s="542">
        <f t="shared" si="3"/>
        <v>857647</v>
      </c>
      <c r="J52" s="542">
        <f>SUM(J26:J51)</f>
        <v>1382000</v>
      </c>
      <c r="K52" s="542">
        <f>SUM(K26:K51)</f>
        <v>887000</v>
      </c>
      <c r="L52" s="542">
        <f>SUM(L26:L51)</f>
        <v>365000</v>
      </c>
      <c r="M52" s="542">
        <f>SUM(M26:M51)</f>
        <v>538960</v>
      </c>
      <c r="N52" s="542">
        <f aca="true" t="shared" si="4" ref="N52:S52">SUM(N26:N51)-N48</f>
        <v>937000</v>
      </c>
      <c r="O52" s="542">
        <f t="shared" si="4"/>
        <v>974000</v>
      </c>
      <c r="P52" s="542">
        <f t="shared" si="4"/>
        <v>1115000</v>
      </c>
      <c r="Q52" s="542">
        <f t="shared" si="4"/>
        <v>1265000</v>
      </c>
      <c r="R52" s="542">
        <f t="shared" si="4"/>
        <v>1340000</v>
      </c>
      <c r="S52" s="542">
        <f t="shared" si="4"/>
        <v>1365000</v>
      </c>
      <c r="T52" s="542">
        <f>SUM(T26:T51)-T48</f>
        <v>1415000</v>
      </c>
      <c r="U52" s="542">
        <f>SUM(U26:U51)-U48</f>
        <v>1465000</v>
      </c>
    </row>
    <row r="53" spans="1:21" ht="15.75">
      <c r="A53" s="542"/>
      <c r="B53" s="542"/>
      <c r="C53" s="542"/>
      <c r="D53" s="542"/>
      <c r="E53" s="542"/>
      <c r="F53" s="542"/>
      <c r="G53" s="542"/>
      <c r="H53" s="542"/>
      <c r="I53" s="542"/>
      <c r="J53" s="544"/>
      <c r="K53" s="544"/>
      <c r="L53" s="543"/>
      <c r="M53" s="544"/>
      <c r="N53" s="544"/>
      <c r="O53" s="544"/>
      <c r="P53" s="544"/>
      <c r="Q53" s="544"/>
      <c r="R53" s="544"/>
      <c r="S53" s="544"/>
      <c r="T53" s="544"/>
      <c r="U53" s="544"/>
    </row>
    <row r="54" spans="1:21" ht="15.75">
      <c r="A54" s="566" t="s">
        <v>585</v>
      </c>
      <c r="B54" s="542"/>
      <c r="C54" s="542"/>
      <c r="D54" s="542"/>
      <c r="E54" s="542"/>
      <c r="F54" s="542"/>
      <c r="G54" s="542"/>
      <c r="H54" s="542"/>
      <c r="I54" s="542"/>
      <c r="J54" s="544"/>
      <c r="K54" s="544"/>
      <c r="L54" s="543"/>
      <c r="M54" s="544"/>
      <c r="N54" s="544"/>
      <c r="O54" s="544"/>
      <c r="P54" s="544"/>
      <c r="Q54" s="544"/>
      <c r="R54" s="544"/>
      <c r="S54" s="544"/>
      <c r="T54" s="544"/>
      <c r="U54" s="544"/>
    </row>
    <row r="55" spans="1:21" ht="20.25">
      <c r="A55" s="553" t="s">
        <v>586</v>
      </c>
      <c r="B55" s="542">
        <v>955575.82</v>
      </c>
      <c r="C55" s="542"/>
      <c r="D55" s="544"/>
      <c r="E55" s="544"/>
      <c r="F55" s="544"/>
      <c r="G55" s="544"/>
      <c r="H55" s="562">
        <v>5650000</v>
      </c>
      <c r="I55" s="544"/>
      <c r="J55" s="567">
        <v>450000</v>
      </c>
      <c r="K55" s="567">
        <v>500000</v>
      </c>
      <c r="L55" s="568">
        <v>350000</v>
      </c>
      <c r="M55" s="567">
        <v>225000</v>
      </c>
      <c r="N55" s="567">
        <v>25000</v>
      </c>
      <c r="O55" s="567">
        <v>25000</v>
      </c>
      <c r="P55" s="567">
        <v>25000</v>
      </c>
      <c r="Q55" s="567">
        <v>25000</v>
      </c>
      <c r="R55" s="567">
        <v>25000</v>
      </c>
      <c r="S55" s="567">
        <v>25000</v>
      </c>
      <c r="T55" s="567">
        <v>25000</v>
      </c>
      <c r="U55" s="567">
        <v>25000</v>
      </c>
    </row>
    <row r="56" spans="1:21" ht="15.75">
      <c r="A56" s="553"/>
      <c r="B56" s="542"/>
      <c r="C56" s="542"/>
      <c r="D56" s="544"/>
      <c r="E56" s="544"/>
      <c r="F56" s="544"/>
      <c r="G56" s="544"/>
      <c r="H56" s="544"/>
      <c r="I56" s="544"/>
      <c r="J56" s="567"/>
      <c r="K56" s="567"/>
      <c r="L56" s="568"/>
      <c r="M56" s="567"/>
      <c r="N56" s="567"/>
      <c r="O56" s="567"/>
      <c r="P56" s="567"/>
      <c r="Q56" s="567"/>
      <c r="R56" s="567"/>
      <c r="S56" s="567"/>
      <c r="T56" s="567"/>
      <c r="U56" s="567"/>
    </row>
    <row r="57" spans="1:21" ht="15.75">
      <c r="A57" s="566" t="s">
        <v>587</v>
      </c>
      <c r="D57" s="566"/>
      <c r="E57" s="566"/>
      <c r="F57" s="566"/>
      <c r="G57" s="566"/>
      <c r="H57" s="566"/>
      <c r="I57" s="566"/>
      <c r="P57" s="569"/>
      <c r="Q57" s="569"/>
      <c r="R57" s="569"/>
      <c r="S57" s="569"/>
      <c r="T57" s="569"/>
      <c r="U57" s="569"/>
    </row>
    <row r="58" spans="1:21" ht="15.75">
      <c r="A58" s="542" t="s">
        <v>588</v>
      </c>
      <c r="B58" s="570">
        <v>10905</v>
      </c>
      <c r="C58" s="570"/>
      <c r="D58" s="561">
        <v>0</v>
      </c>
      <c r="E58" s="561">
        <v>0</v>
      </c>
      <c r="F58" s="561">
        <v>0</v>
      </c>
      <c r="G58" s="561">
        <v>0</v>
      </c>
      <c r="H58" s="561">
        <v>0</v>
      </c>
      <c r="I58" s="561">
        <v>10000</v>
      </c>
      <c r="J58" s="561">
        <v>0</v>
      </c>
      <c r="K58" s="561">
        <v>0</v>
      </c>
      <c r="L58" s="571">
        <v>0</v>
      </c>
      <c r="M58" s="561">
        <v>0</v>
      </c>
      <c r="N58" s="561">
        <v>0</v>
      </c>
      <c r="O58" s="561">
        <v>0</v>
      </c>
      <c r="P58" s="561">
        <v>25000</v>
      </c>
      <c r="Q58" s="561">
        <v>0</v>
      </c>
      <c r="R58" s="561">
        <v>0</v>
      </c>
      <c r="S58" s="561">
        <v>0</v>
      </c>
      <c r="T58" s="561">
        <v>25000</v>
      </c>
      <c r="U58" s="561">
        <v>0</v>
      </c>
    </row>
    <row r="59" spans="16:21" ht="15.75">
      <c r="P59" s="569"/>
      <c r="Q59" s="569"/>
      <c r="R59" s="569"/>
      <c r="S59" s="569"/>
      <c r="T59" s="569"/>
      <c r="U59" s="569"/>
    </row>
    <row r="60" spans="16:21" ht="15.75">
      <c r="P60" s="569"/>
      <c r="Q60" s="569"/>
      <c r="R60" s="569"/>
      <c r="S60" s="569"/>
      <c r="T60" s="569"/>
      <c r="U60" s="569"/>
    </row>
    <row r="61" spans="1:21" ht="15.75">
      <c r="A61" s="542" t="s">
        <v>589</v>
      </c>
      <c r="B61" s="542">
        <v>6837420.95</v>
      </c>
      <c r="C61" s="542">
        <v>0</v>
      </c>
      <c r="D61" s="542">
        <v>3471000</v>
      </c>
      <c r="E61" s="542">
        <v>1841992</v>
      </c>
      <c r="F61" s="542">
        <v>1713245</v>
      </c>
      <c r="G61" s="542">
        <v>1582044</v>
      </c>
      <c r="H61" s="542">
        <v>7239000</v>
      </c>
      <c r="I61" s="542">
        <v>867647</v>
      </c>
      <c r="J61" s="542">
        <f>SUM(J52:J58)</f>
        <v>1832000</v>
      </c>
      <c r="K61" s="542">
        <f aca="true" t="shared" si="5" ref="K61:R61">SUM(K52:K58)</f>
        <v>1387000</v>
      </c>
      <c r="L61" s="542">
        <f t="shared" si="5"/>
        <v>715000</v>
      </c>
      <c r="M61" s="542">
        <f t="shared" si="5"/>
        <v>763960</v>
      </c>
      <c r="N61" s="542">
        <f t="shared" si="5"/>
        <v>962000</v>
      </c>
      <c r="O61" s="542">
        <f t="shared" si="5"/>
        <v>999000</v>
      </c>
      <c r="P61" s="542">
        <f t="shared" si="5"/>
        <v>1165000</v>
      </c>
      <c r="Q61" s="542">
        <f t="shared" si="5"/>
        <v>1290000</v>
      </c>
      <c r="R61" s="542">
        <f t="shared" si="5"/>
        <v>1365000</v>
      </c>
      <c r="S61" s="542">
        <f>SUM(S52:S58)</f>
        <v>1390000</v>
      </c>
      <c r="T61" s="542">
        <f>SUM(T52:T58)</f>
        <v>1465000</v>
      </c>
      <c r="U61" s="542">
        <f>SUM(U52:U58)</f>
        <v>1490000</v>
      </c>
    </row>
    <row r="62" ht="15.75">
      <c r="P62" s="569"/>
    </row>
    <row r="63" ht="15.75">
      <c r="P63" s="569"/>
    </row>
    <row r="64" ht="15.75">
      <c r="P64" s="569"/>
    </row>
    <row r="65" ht="15.75">
      <c r="P65" s="569"/>
    </row>
    <row r="66" ht="15.75">
      <c r="P66" s="569"/>
    </row>
    <row r="67" spans="1:16" ht="15.75" hidden="1">
      <c r="A67" s="566" t="s">
        <v>590</v>
      </c>
      <c r="K67" s="572"/>
      <c r="P67" s="569"/>
    </row>
    <row r="68" spans="1:16" ht="15.75" hidden="1">
      <c r="A68" s="573" t="s">
        <v>591</v>
      </c>
      <c r="B68" s="569">
        <v>10493.04</v>
      </c>
      <c r="C68" s="569"/>
      <c r="D68" s="569">
        <v>0</v>
      </c>
      <c r="E68" s="569">
        <v>0</v>
      </c>
      <c r="F68" s="569">
        <v>0</v>
      </c>
      <c r="G68" s="569">
        <v>0</v>
      </c>
      <c r="H68" s="569">
        <v>0</v>
      </c>
      <c r="I68" s="569">
        <v>10000</v>
      </c>
      <c r="J68" s="569">
        <v>0</v>
      </c>
      <c r="K68" s="569">
        <v>0</v>
      </c>
      <c r="L68" s="574">
        <v>0</v>
      </c>
      <c r="M68" s="569">
        <v>0</v>
      </c>
      <c r="N68" s="569">
        <v>0</v>
      </c>
      <c r="O68" s="569">
        <v>0</v>
      </c>
      <c r="P68" s="569">
        <v>0</v>
      </c>
    </row>
    <row r="69" spans="1:16" ht="15.75" hidden="1">
      <c r="A69" s="537" t="s">
        <v>592</v>
      </c>
      <c r="B69" s="569">
        <v>6577882</v>
      </c>
      <c r="C69" s="569"/>
      <c r="D69" s="569">
        <v>3471000</v>
      </c>
      <c r="E69" s="569">
        <v>1841992</v>
      </c>
      <c r="F69" s="569">
        <v>1713245</v>
      </c>
      <c r="G69" s="569">
        <v>1582044</v>
      </c>
      <c r="H69" s="569">
        <v>1589000</v>
      </c>
      <c r="I69" s="569">
        <v>857647</v>
      </c>
      <c r="J69" s="569">
        <v>891000</v>
      </c>
      <c r="K69" s="569">
        <v>1232000</v>
      </c>
      <c r="L69" s="574">
        <v>1516000</v>
      </c>
      <c r="M69" s="569">
        <v>1601000</v>
      </c>
      <c r="N69" s="569">
        <v>1626000</v>
      </c>
      <c r="O69" s="569">
        <v>1626000</v>
      </c>
      <c r="P69" s="569">
        <v>1676000</v>
      </c>
    </row>
    <row r="70" spans="1:16" ht="15.75" hidden="1">
      <c r="A70" s="575" t="s">
        <v>593</v>
      </c>
      <c r="B70" s="576">
        <v>667547</v>
      </c>
      <c r="C70" s="576"/>
      <c r="D70" s="576">
        <v>0</v>
      </c>
      <c r="E70" s="576">
        <v>0</v>
      </c>
      <c r="F70" s="576">
        <v>0</v>
      </c>
      <c r="G70" s="576">
        <v>0</v>
      </c>
      <c r="H70" s="576">
        <v>5650000</v>
      </c>
      <c r="I70" s="576">
        <v>0</v>
      </c>
      <c r="J70" s="576">
        <v>0</v>
      </c>
      <c r="K70" s="576">
        <v>0</v>
      </c>
      <c r="L70" s="577">
        <v>0</v>
      </c>
      <c r="M70" s="576">
        <v>0</v>
      </c>
      <c r="N70" s="576">
        <v>0</v>
      </c>
      <c r="O70" s="576">
        <v>0</v>
      </c>
      <c r="P70" s="576">
        <v>0</v>
      </c>
    </row>
    <row r="71" spans="2:16" ht="15.75" hidden="1">
      <c r="B71" s="569">
        <v>7255922.04</v>
      </c>
      <c r="C71" s="569"/>
      <c r="D71" s="569">
        <v>3471000</v>
      </c>
      <c r="E71" s="569">
        <v>1841992</v>
      </c>
      <c r="F71" s="569">
        <v>1713245</v>
      </c>
      <c r="G71" s="569">
        <v>1582044</v>
      </c>
      <c r="H71" s="569">
        <v>7239000</v>
      </c>
      <c r="I71" s="569">
        <v>867647</v>
      </c>
      <c r="J71" s="569">
        <v>891000</v>
      </c>
      <c r="K71" s="569">
        <v>1232000</v>
      </c>
      <c r="L71" s="574">
        <v>1516000</v>
      </c>
      <c r="M71" s="569">
        <v>1601000</v>
      </c>
      <c r="N71" s="569">
        <v>1626000</v>
      </c>
      <c r="O71" s="569">
        <v>1626000</v>
      </c>
      <c r="P71" s="569">
        <v>1676000</v>
      </c>
    </row>
    <row r="72" ht="15.75" hidden="1"/>
    <row r="73" ht="15.75" hidden="1"/>
    <row r="107" ht="15.75" hidden="1"/>
    <row r="108" ht="15.75" hidden="1"/>
    <row r="109" ht="15.75" hidden="1"/>
    <row r="110" spans="1:16" ht="15.75" hidden="1">
      <c r="A110" s="708" t="s">
        <v>594</v>
      </c>
      <c r="B110" s="708"/>
      <c r="C110" s="708"/>
      <c r="D110" s="708"/>
      <c r="E110" s="708"/>
      <c r="F110" s="708"/>
      <c r="G110" s="708"/>
      <c r="H110" s="708"/>
      <c r="I110" s="708"/>
      <c r="J110" s="708"/>
      <c r="K110" s="708"/>
      <c r="L110" s="708"/>
      <c r="M110" s="708"/>
      <c r="N110" s="708"/>
      <c r="O110" s="708"/>
      <c r="P110" s="708"/>
    </row>
    <row r="111" spans="1:16" ht="15.75" hidden="1">
      <c r="A111" s="578"/>
      <c r="B111" s="578"/>
      <c r="C111" s="578"/>
      <c r="D111" s="578"/>
      <c r="E111" s="578"/>
      <c r="F111" s="578"/>
      <c r="G111" s="578"/>
      <c r="H111" s="578"/>
      <c r="I111" s="578"/>
      <c r="J111" s="579"/>
      <c r="K111" s="579"/>
      <c r="L111" s="580"/>
      <c r="M111" s="579"/>
      <c r="N111" s="579"/>
      <c r="O111" s="579"/>
      <c r="P111" s="579"/>
    </row>
    <row r="112" spans="1:16" ht="15.75" hidden="1">
      <c r="A112" s="578"/>
      <c r="B112" s="578"/>
      <c r="C112" s="578"/>
      <c r="D112" s="708" t="s">
        <v>595</v>
      </c>
      <c r="E112" s="708"/>
      <c r="F112" s="708"/>
      <c r="G112" s="708"/>
      <c r="H112" s="708"/>
      <c r="I112" s="708"/>
      <c r="J112" s="708"/>
      <c r="K112" s="709" t="s">
        <v>596</v>
      </c>
      <c r="L112" s="709"/>
      <c r="M112" s="709"/>
      <c r="N112" s="709"/>
      <c r="O112" s="709"/>
      <c r="P112" s="709"/>
    </row>
    <row r="113" spans="1:16" ht="15.75" hidden="1">
      <c r="A113" s="581" t="s">
        <v>549</v>
      </c>
      <c r="B113" s="581" t="s">
        <v>597</v>
      </c>
      <c r="C113" s="581"/>
      <c r="D113" s="582" t="s">
        <v>551</v>
      </c>
      <c r="E113" s="582" t="s">
        <v>552</v>
      </c>
      <c r="F113" s="582" t="s">
        <v>553</v>
      </c>
      <c r="G113" s="582" t="s">
        <v>554</v>
      </c>
      <c r="H113" s="582" t="s">
        <v>555</v>
      </c>
      <c r="I113" s="582" t="s">
        <v>556</v>
      </c>
      <c r="J113" s="583" t="s">
        <v>598</v>
      </c>
      <c r="K113" s="583" t="s">
        <v>557</v>
      </c>
      <c r="L113" s="584" t="s">
        <v>558</v>
      </c>
      <c r="M113" s="583" t="s">
        <v>559</v>
      </c>
      <c r="N113" s="583" t="s">
        <v>535</v>
      </c>
      <c r="O113" s="583" t="s">
        <v>536</v>
      </c>
      <c r="P113" s="583" t="s">
        <v>104</v>
      </c>
    </row>
    <row r="114" spans="1:16" ht="15.75" hidden="1">
      <c r="A114" s="578" t="s">
        <v>560</v>
      </c>
      <c r="B114" s="578">
        <v>150981</v>
      </c>
      <c r="C114" s="578"/>
      <c r="D114" s="579">
        <v>0</v>
      </c>
      <c r="E114" s="579">
        <v>-35000</v>
      </c>
      <c r="F114" s="579">
        <v>0</v>
      </c>
      <c r="G114" s="579">
        <v>0</v>
      </c>
      <c r="H114" s="579">
        <v>-117701</v>
      </c>
      <c r="I114" s="579">
        <v>0</v>
      </c>
      <c r="J114" s="579">
        <v>-135000</v>
      </c>
      <c r="K114" s="579">
        <v>0</v>
      </c>
      <c r="L114" s="580">
        <v>0</v>
      </c>
      <c r="M114" s="579">
        <v>-135000</v>
      </c>
      <c r="N114" s="579">
        <v>0</v>
      </c>
      <c r="O114" s="579">
        <v>-140000</v>
      </c>
      <c r="P114" s="579">
        <v>0</v>
      </c>
    </row>
    <row r="115" spans="1:16" ht="15.75" hidden="1">
      <c r="A115" s="578" t="s">
        <v>561</v>
      </c>
      <c r="B115" s="578">
        <v>168435</v>
      </c>
      <c r="C115" s="578"/>
      <c r="D115" s="579">
        <v>0</v>
      </c>
      <c r="E115" s="579">
        <v>-9053.25</v>
      </c>
      <c r="F115" s="579">
        <v>-239194</v>
      </c>
      <c r="G115" s="579">
        <v>-27046</v>
      </c>
      <c r="H115" s="579">
        <v>0</v>
      </c>
      <c r="I115" s="579">
        <v>0</v>
      </c>
      <c r="J115" s="579">
        <v>-90000</v>
      </c>
      <c r="K115" s="579">
        <v>-300000</v>
      </c>
      <c r="L115" s="580">
        <v>-100000</v>
      </c>
      <c r="M115" s="579">
        <v>-350000</v>
      </c>
      <c r="N115" s="579">
        <v>-150000</v>
      </c>
      <c r="O115" s="579">
        <v>0</v>
      </c>
      <c r="P115" s="579">
        <v>0</v>
      </c>
    </row>
    <row r="116" spans="1:16" ht="15.75" hidden="1">
      <c r="A116" s="578" t="s">
        <v>599</v>
      </c>
      <c r="B116" s="578">
        <v>500203</v>
      </c>
      <c r="C116" s="578"/>
      <c r="D116" s="579">
        <v>-66673</v>
      </c>
      <c r="E116" s="579">
        <v>0</v>
      </c>
      <c r="F116" s="579">
        <v>-36527</v>
      </c>
      <c r="G116" s="579">
        <v>-33157</v>
      </c>
      <c r="H116" s="579">
        <v>-37177</v>
      </c>
      <c r="I116" s="579">
        <v>-20429</v>
      </c>
      <c r="J116" s="579">
        <v>-385752</v>
      </c>
      <c r="K116" s="579">
        <v>-200000</v>
      </c>
      <c r="L116" s="580">
        <v>-200000</v>
      </c>
      <c r="M116" s="579">
        <v>-118333</v>
      </c>
      <c r="N116" s="579">
        <v>0</v>
      </c>
      <c r="O116" s="579">
        <v>-20000</v>
      </c>
      <c r="P116" s="579">
        <v>-120000</v>
      </c>
    </row>
    <row r="117" spans="1:16" ht="15.75" hidden="1">
      <c r="A117" s="578" t="s">
        <v>563</v>
      </c>
      <c r="B117" s="578">
        <v>41391</v>
      </c>
      <c r="C117" s="578"/>
      <c r="D117" s="579">
        <v>0</v>
      </c>
      <c r="E117" s="579">
        <v>-19232</v>
      </c>
      <c r="F117" s="579">
        <v>0</v>
      </c>
      <c r="G117" s="579">
        <v>-205319</v>
      </c>
      <c r="H117" s="579">
        <v>0</v>
      </c>
      <c r="I117" s="579">
        <v>-6518</v>
      </c>
      <c r="J117" s="579">
        <v>-20000</v>
      </c>
      <c r="K117" s="579">
        <v>-40000</v>
      </c>
      <c r="L117" s="580">
        <v>-95000</v>
      </c>
      <c r="M117" s="579">
        <v>0</v>
      </c>
      <c r="N117" s="579">
        <v>-25000</v>
      </c>
      <c r="O117" s="579">
        <v>0</v>
      </c>
      <c r="P117" s="579">
        <v>0</v>
      </c>
    </row>
    <row r="118" spans="1:16" ht="15.75" hidden="1">
      <c r="A118" s="578" t="s">
        <v>285</v>
      </c>
      <c r="B118" s="578">
        <v>115177</v>
      </c>
      <c r="C118" s="578"/>
      <c r="D118" s="579">
        <v>0</v>
      </c>
      <c r="E118" s="579">
        <v>0</v>
      </c>
      <c r="F118" s="579">
        <v>-10800</v>
      </c>
      <c r="G118" s="579">
        <v>-46405.5</v>
      </c>
      <c r="H118" s="579">
        <v>-33361</v>
      </c>
      <c r="I118" s="579">
        <v>0</v>
      </c>
      <c r="J118" s="579">
        <v>-125000</v>
      </c>
      <c r="K118" s="579">
        <v>-10000</v>
      </c>
      <c r="L118" s="580">
        <v>0</v>
      </c>
      <c r="M118" s="579">
        <v>-10000</v>
      </c>
      <c r="N118" s="579">
        <v>0</v>
      </c>
      <c r="O118" s="579">
        <v>-25000</v>
      </c>
      <c r="P118" s="579">
        <v>0</v>
      </c>
    </row>
    <row r="119" spans="1:16" ht="15.75" hidden="1">
      <c r="A119" s="578" t="s">
        <v>600</v>
      </c>
      <c r="B119" s="578">
        <v>565869</v>
      </c>
      <c r="C119" s="578"/>
      <c r="D119" s="579">
        <v>-90613</v>
      </c>
      <c r="E119" s="579">
        <v>-16458</v>
      </c>
      <c r="F119" s="579">
        <v>0</v>
      </c>
      <c r="G119" s="579">
        <v>0</v>
      </c>
      <c r="H119" s="579">
        <v>0</v>
      </c>
      <c r="I119" s="579">
        <v>0</v>
      </c>
      <c r="J119" s="579">
        <v>0</v>
      </c>
      <c r="K119" s="579">
        <v>-100000</v>
      </c>
      <c r="L119" s="580">
        <v>0</v>
      </c>
      <c r="M119" s="579">
        <v>0</v>
      </c>
      <c r="N119" s="579">
        <v>0</v>
      </c>
      <c r="O119" s="579">
        <v>0</v>
      </c>
      <c r="P119" s="579">
        <v>0</v>
      </c>
    </row>
    <row r="120" spans="1:16" ht="15.75" hidden="1">
      <c r="A120" s="578" t="s">
        <v>565</v>
      </c>
      <c r="B120" s="578">
        <v>663324</v>
      </c>
      <c r="C120" s="578"/>
      <c r="D120" s="579">
        <v>0</v>
      </c>
      <c r="E120" s="579">
        <v>0</v>
      </c>
      <c r="F120" s="579">
        <v>-22963</v>
      </c>
      <c r="G120" s="579">
        <v>-1399</v>
      </c>
      <c r="H120" s="579">
        <v>-400</v>
      </c>
      <c r="I120" s="579">
        <v>-2171</v>
      </c>
      <c r="J120" s="579">
        <v>-90000</v>
      </c>
      <c r="K120" s="579">
        <v>-79900</v>
      </c>
      <c r="L120" s="580">
        <v>-300000</v>
      </c>
      <c r="M120" s="579">
        <v>-600000</v>
      </c>
      <c r="N120" s="579">
        <v>0</v>
      </c>
      <c r="O120" s="579">
        <v>0</v>
      </c>
      <c r="P120" s="579">
        <v>0</v>
      </c>
    </row>
    <row r="121" spans="1:16" ht="15.75" hidden="1">
      <c r="A121" s="578" t="s">
        <v>566</v>
      </c>
      <c r="B121" s="578">
        <v>674118</v>
      </c>
      <c r="C121" s="578"/>
      <c r="D121" s="579">
        <v>-706763</v>
      </c>
      <c r="E121" s="579">
        <v>0</v>
      </c>
      <c r="F121" s="579">
        <v>0</v>
      </c>
      <c r="G121" s="579">
        <v>-384181</v>
      </c>
      <c r="H121" s="579">
        <v>0</v>
      </c>
      <c r="I121" s="579">
        <v>0</v>
      </c>
      <c r="J121" s="579">
        <v>0</v>
      </c>
      <c r="K121" s="579">
        <v>-450000</v>
      </c>
      <c r="L121" s="580">
        <v>-350000</v>
      </c>
      <c r="M121" s="579">
        <v>-155000</v>
      </c>
      <c r="N121" s="579">
        <v>-450000</v>
      </c>
      <c r="O121" s="579">
        <v>-165000</v>
      </c>
      <c r="P121" s="579">
        <v>-450000</v>
      </c>
    </row>
    <row r="122" spans="1:16" ht="15.75" hidden="1">
      <c r="A122" s="578" t="s">
        <v>567</v>
      </c>
      <c r="B122" s="578">
        <v>430701</v>
      </c>
      <c r="C122" s="578"/>
      <c r="D122" s="579">
        <v>-265524</v>
      </c>
      <c r="E122" s="579">
        <v>-77761</v>
      </c>
      <c r="F122" s="579">
        <v>-131065</v>
      </c>
      <c r="G122" s="579">
        <v>-525838</v>
      </c>
      <c r="H122" s="579">
        <v>-306141</v>
      </c>
      <c r="I122" s="579">
        <v>-112378</v>
      </c>
      <c r="J122" s="579">
        <v>-60000</v>
      </c>
      <c r="K122" s="579">
        <v>-133000</v>
      </c>
      <c r="L122" s="580">
        <v>-290000</v>
      </c>
      <c r="M122" s="579">
        <v>-270000</v>
      </c>
      <c r="N122" s="579">
        <v>-302000</v>
      </c>
      <c r="O122" s="579">
        <v>-236000</v>
      </c>
      <c r="P122" s="579">
        <v>-210000</v>
      </c>
    </row>
    <row r="123" spans="1:16" ht="15.75" hidden="1">
      <c r="A123" s="578" t="s">
        <v>568</v>
      </c>
      <c r="B123" s="578">
        <v>465985</v>
      </c>
      <c r="C123" s="578"/>
      <c r="D123" s="579">
        <v>0</v>
      </c>
      <c r="E123" s="579">
        <v>0</v>
      </c>
      <c r="F123" s="579">
        <v>0</v>
      </c>
      <c r="G123" s="579">
        <v>0</v>
      </c>
      <c r="H123" s="579">
        <v>0</v>
      </c>
      <c r="I123" s="579">
        <v>0</v>
      </c>
      <c r="J123" s="579">
        <v>0</v>
      </c>
      <c r="K123" s="579">
        <v>0</v>
      </c>
      <c r="L123" s="580">
        <v>0</v>
      </c>
      <c r="M123" s="579">
        <v>0</v>
      </c>
      <c r="N123" s="579">
        <v>0</v>
      </c>
      <c r="O123" s="579">
        <v>0</v>
      </c>
      <c r="P123" s="579">
        <v>0</v>
      </c>
    </row>
    <row r="124" spans="1:16" ht="15.75" hidden="1">
      <c r="A124" s="585" t="s">
        <v>569</v>
      </c>
      <c r="B124" s="578">
        <v>0</v>
      </c>
      <c r="C124" s="578"/>
      <c r="D124" s="579">
        <v>-334059.78</v>
      </c>
      <c r="E124" s="579">
        <v>-2393356.8</v>
      </c>
      <c r="F124" s="579">
        <v>-192590</v>
      </c>
      <c r="G124" s="579">
        <v>-1898614</v>
      </c>
      <c r="H124" s="579">
        <v>0</v>
      </c>
      <c r="I124" s="579">
        <v>0</v>
      </c>
      <c r="J124" s="579">
        <v>0</v>
      </c>
      <c r="K124" s="579">
        <v>0</v>
      </c>
      <c r="L124" s="580">
        <v>0</v>
      </c>
      <c r="M124" s="579">
        <v>0</v>
      </c>
      <c r="N124" s="579">
        <v>0</v>
      </c>
      <c r="O124" s="579">
        <v>0</v>
      </c>
      <c r="P124" s="579">
        <v>0</v>
      </c>
    </row>
    <row r="125" spans="1:16" ht="15.75" hidden="1">
      <c r="A125" s="586" t="s">
        <v>570</v>
      </c>
      <c r="B125" s="578">
        <v>0</v>
      </c>
      <c r="C125" s="578"/>
      <c r="D125" s="579">
        <v>0</v>
      </c>
      <c r="E125" s="579">
        <v>-52617</v>
      </c>
      <c r="F125" s="579">
        <v>-1500</v>
      </c>
      <c r="G125" s="579">
        <v>0</v>
      </c>
      <c r="H125" s="579">
        <v>-2900</v>
      </c>
      <c r="I125" s="579">
        <v>-2639347</v>
      </c>
      <c r="J125" s="579">
        <v>0</v>
      </c>
      <c r="K125" s="579">
        <v>0</v>
      </c>
      <c r="L125" s="580">
        <v>0</v>
      </c>
      <c r="M125" s="579">
        <v>0</v>
      </c>
      <c r="N125" s="579">
        <v>0</v>
      </c>
      <c r="O125" s="579">
        <v>0</v>
      </c>
      <c r="P125" s="579">
        <v>0</v>
      </c>
    </row>
    <row r="126" spans="1:16" ht="15.75" hidden="1">
      <c r="A126" s="578" t="s">
        <v>601</v>
      </c>
      <c r="B126" s="578">
        <v>24149</v>
      </c>
      <c r="C126" s="578"/>
      <c r="D126" s="579">
        <v>0</v>
      </c>
      <c r="E126" s="579">
        <v>0</v>
      </c>
      <c r="F126" s="579">
        <v>0</v>
      </c>
      <c r="G126" s="579">
        <v>0</v>
      </c>
      <c r="H126" s="579">
        <v>0</v>
      </c>
      <c r="I126" s="579">
        <v>0</v>
      </c>
      <c r="J126" s="579">
        <v>0</v>
      </c>
      <c r="K126" s="579">
        <v>0</v>
      </c>
      <c r="L126" s="580">
        <v>0</v>
      </c>
      <c r="M126" s="579">
        <v>0</v>
      </c>
      <c r="N126" s="579">
        <v>0</v>
      </c>
      <c r="O126" s="579">
        <v>0</v>
      </c>
      <c r="P126" s="579">
        <v>0</v>
      </c>
    </row>
    <row r="127" spans="1:16" ht="15.75" hidden="1">
      <c r="A127" s="578" t="s">
        <v>602</v>
      </c>
      <c r="B127" s="578">
        <v>128346</v>
      </c>
      <c r="C127" s="578"/>
      <c r="D127" s="579">
        <v>0</v>
      </c>
      <c r="E127" s="579">
        <v>0</v>
      </c>
      <c r="F127" s="579">
        <v>0</v>
      </c>
      <c r="G127" s="579">
        <v>0</v>
      </c>
      <c r="H127" s="579">
        <v>0</v>
      </c>
      <c r="I127" s="579">
        <v>0</v>
      </c>
      <c r="J127" s="579">
        <v>0</v>
      </c>
      <c r="K127" s="579">
        <v>0</v>
      </c>
      <c r="L127" s="580">
        <v>0</v>
      </c>
      <c r="M127" s="579">
        <v>0</v>
      </c>
      <c r="N127" s="579">
        <v>0</v>
      </c>
      <c r="O127" s="579">
        <v>0</v>
      </c>
      <c r="P127" s="579">
        <v>0</v>
      </c>
    </row>
    <row r="128" spans="1:16" ht="15.75" hidden="1">
      <c r="A128" s="578" t="s">
        <v>574</v>
      </c>
      <c r="B128" s="578">
        <v>68503</v>
      </c>
      <c r="C128" s="578"/>
      <c r="D128" s="579">
        <v>-52732</v>
      </c>
      <c r="E128" s="579">
        <v>0</v>
      </c>
      <c r="F128" s="579">
        <v>-56697</v>
      </c>
      <c r="G128" s="579">
        <v>0</v>
      </c>
      <c r="H128" s="579">
        <v>0</v>
      </c>
      <c r="I128" s="579">
        <v>0</v>
      </c>
      <c r="J128" s="579">
        <v>0</v>
      </c>
      <c r="K128" s="579">
        <v>-20000</v>
      </c>
      <c r="L128" s="580">
        <v>-80000</v>
      </c>
      <c r="M128" s="579">
        <v>0</v>
      </c>
      <c r="N128" s="579">
        <v>0</v>
      </c>
      <c r="O128" s="579">
        <v>0</v>
      </c>
      <c r="P128" s="579">
        <v>0</v>
      </c>
    </row>
    <row r="129" spans="1:16" ht="15.75" hidden="1">
      <c r="A129" s="578" t="s">
        <v>575</v>
      </c>
      <c r="B129" s="578">
        <v>6430</v>
      </c>
      <c r="C129" s="578"/>
      <c r="D129" s="579">
        <v>0</v>
      </c>
      <c r="E129" s="579">
        <v>0</v>
      </c>
      <c r="F129" s="579">
        <v>0</v>
      </c>
      <c r="G129" s="579">
        <v>0</v>
      </c>
      <c r="H129" s="579">
        <v>0</v>
      </c>
      <c r="I129" s="579">
        <v>0</v>
      </c>
      <c r="J129" s="579">
        <v>0</v>
      </c>
      <c r="K129" s="579">
        <v>0</v>
      </c>
      <c r="L129" s="580">
        <v>0</v>
      </c>
      <c r="M129" s="579">
        <v>0</v>
      </c>
      <c r="N129" s="579">
        <v>0</v>
      </c>
      <c r="O129" s="579">
        <v>0</v>
      </c>
      <c r="P129" s="579">
        <v>0</v>
      </c>
    </row>
    <row r="130" spans="1:16" ht="15.75" hidden="1">
      <c r="A130" s="578" t="s">
        <v>576</v>
      </c>
      <c r="B130" s="578">
        <v>1365916</v>
      </c>
      <c r="C130" s="578"/>
      <c r="D130" s="579">
        <v>-175000</v>
      </c>
      <c r="E130" s="579">
        <v>-44532</v>
      </c>
      <c r="F130" s="579">
        <v>-24486</v>
      </c>
      <c r="G130" s="579">
        <v>-28869</v>
      </c>
      <c r="H130" s="579">
        <v>-14084</v>
      </c>
      <c r="I130" s="579">
        <v>-22625</v>
      </c>
      <c r="J130" s="579">
        <v>-1500000</v>
      </c>
      <c r="K130" s="579">
        <v>-90000</v>
      </c>
      <c r="L130" s="580">
        <v>-700000</v>
      </c>
      <c r="M130" s="579">
        <v>0</v>
      </c>
      <c r="N130" s="579">
        <v>0</v>
      </c>
      <c r="O130" s="579">
        <v>-50000</v>
      </c>
      <c r="P130" s="579">
        <v>-500000</v>
      </c>
    </row>
    <row r="131" spans="1:16" ht="15.75" hidden="1">
      <c r="A131" s="578" t="s">
        <v>577</v>
      </c>
      <c r="B131" s="578">
        <v>9595</v>
      </c>
      <c r="C131" s="578"/>
      <c r="D131" s="579">
        <v>0</v>
      </c>
      <c r="E131" s="579">
        <v>0</v>
      </c>
      <c r="F131" s="579">
        <v>-6007.5</v>
      </c>
      <c r="G131" s="579">
        <v>-13267</v>
      </c>
      <c r="H131" s="579">
        <v>-260000</v>
      </c>
      <c r="I131" s="579">
        <v>0</v>
      </c>
      <c r="J131" s="579">
        <v>0</v>
      </c>
      <c r="K131" s="579">
        <v>0</v>
      </c>
      <c r="L131" s="580">
        <v>0</v>
      </c>
      <c r="M131" s="579">
        <v>0</v>
      </c>
      <c r="N131" s="579">
        <v>0</v>
      </c>
      <c r="O131" s="579">
        <v>0</v>
      </c>
      <c r="P131" s="579">
        <v>0</v>
      </c>
    </row>
    <row r="132" spans="1:16" ht="15.75" hidden="1">
      <c r="A132" s="578" t="s">
        <v>578</v>
      </c>
      <c r="B132" s="578">
        <v>754641</v>
      </c>
      <c r="C132" s="578"/>
      <c r="D132" s="579">
        <v>-206677</v>
      </c>
      <c r="E132" s="579">
        <v>-22248</v>
      </c>
      <c r="F132" s="579">
        <v>-23184</v>
      </c>
      <c r="G132" s="579">
        <v>-121709</v>
      </c>
      <c r="H132" s="579">
        <v>-298517</v>
      </c>
      <c r="I132" s="579">
        <v>0</v>
      </c>
      <c r="J132" s="579">
        <v>0</v>
      </c>
      <c r="K132" s="579">
        <v>-380000</v>
      </c>
      <c r="L132" s="580">
        <v>0</v>
      </c>
      <c r="M132" s="579">
        <v>0</v>
      </c>
      <c r="N132" s="579">
        <v>-20000</v>
      </c>
      <c r="O132" s="579">
        <v>-200000</v>
      </c>
      <c r="P132" s="579">
        <v>-250000</v>
      </c>
    </row>
    <row r="133" spans="1:16" ht="15.75" hidden="1">
      <c r="A133" s="578" t="s">
        <v>603</v>
      </c>
      <c r="B133" s="578">
        <v>242167</v>
      </c>
      <c r="C133" s="578"/>
      <c r="D133" s="579">
        <v>-270709</v>
      </c>
      <c r="E133" s="579">
        <v>0</v>
      </c>
      <c r="F133" s="579">
        <v>-25666</v>
      </c>
      <c r="G133" s="579">
        <v>-7205</v>
      </c>
      <c r="H133" s="579">
        <v>-11001</v>
      </c>
      <c r="I133" s="579">
        <v>-18326</v>
      </c>
      <c r="J133" s="579">
        <v>-60000</v>
      </c>
      <c r="K133" s="579">
        <v>-50000</v>
      </c>
      <c r="L133" s="580">
        <v>-73440</v>
      </c>
      <c r="M133" s="579">
        <v>-494000</v>
      </c>
      <c r="N133" s="579">
        <v>-25000</v>
      </c>
      <c r="O133" s="579">
        <v>-685000</v>
      </c>
      <c r="P133" s="579">
        <v>-175000</v>
      </c>
    </row>
    <row r="134" spans="1:16" ht="15.75" hidden="1">
      <c r="A134" s="578" t="s">
        <v>271</v>
      </c>
      <c r="B134" s="578">
        <v>37358</v>
      </c>
      <c r="C134" s="578"/>
      <c r="D134" s="579">
        <v>0</v>
      </c>
      <c r="E134" s="579">
        <v>0</v>
      </c>
      <c r="F134" s="579">
        <v>0</v>
      </c>
      <c r="G134" s="579">
        <v>0</v>
      </c>
      <c r="H134" s="579">
        <v>0</v>
      </c>
      <c r="I134" s="579">
        <v>0</v>
      </c>
      <c r="J134" s="579">
        <v>-35000</v>
      </c>
      <c r="K134" s="579">
        <v>-30000</v>
      </c>
      <c r="L134" s="580">
        <v>-155000</v>
      </c>
      <c r="M134" s="579">
        <v>-245000</v>
      </c>
      <c r="N134" s="579">
        <v>-70000</v>
      </c>
      <c r="O134" s="579">
        <v>-70000</v>
      </c>
      <c r="P134" s="579">
        <v>0</v>
      </c>
    </row>
    <row r="135" spans="1:16" ht="15.75" hidden="1">
      <c r="A135" s="578" t="s">
        <v>604</v>
      </c>
      <c r="B135" s="578">
        <v>145284</v>
      </c>
      <c r="C135" s="578"/>
      <c r="D135" s="579">
        <v>0</v>
      </c>
      <c r="E135" s="579">
        <v>-59</v>
      </c>
      <c r="F135" s="579">
        <v>-5743</v>
      </c>
      <c r="G135" s="579">
        <v>-10296</v>
      </c>
      <c r="H135" s="579">
        <v>0</v>
      </c>
      <c r="I135" s="579">
        <v>0</v>
      </c>
      <c r="J135" s="579">
        <v>0</v>
      </c>
      <c r="K135" s="579">
        <v>-115000</v>
      </c>
      <c r="L135" s="580">
        <v>-30284</v>
      </c>
      <c r="M135" s="579">
        <v>0</v>
      </c>
      <c r="N135" s="579">
        <v>0</v>
      </c>
      <c r="O135" s="579">
        <v>0</v>
      </c>
      <c r="P135" s="579">
        <v>0</v>
      </c>
    </row>
    <row r="136" spans="1:16" ht="15.75" hidden="1">
      <c r="A136" s="578" t="s">
        <v>581</v>
      </c>
      <c r="B136" s="578">
        <v>19309</v>
      </c>
      <c r="C136" s="578"/>
      <c r="D136" s="579">
        <v>0</v>
      </c>
      <c r="E136" s="579">
        <v>0</v>
      </c>
      <c r="F136" s="579">
        <v>-85054</v>
      </c>
      <c r="G136" s="579">
        <v>0</v>
      </c>
      <c r="H136" s="579">
        <v>0</v>
      </c>
      <c r="I136" s="579">
        <v>0</v>
      </c>
      <c r="J136" s="579">
        <v>-5000</v>
      </c>
      <c r="K136" s="579">
        <v>0</v>
      </c>
      <c r="L136" s="580">
        <v>0</v>
      </c>
      <c r="M136" s="579">
        <v>0</v>
      </c>
      <c r="N136" s="579">
        <v>0</v>
      </c>
      <c r="O136" s="579">
        <v>0</v>
      </c>
      <c r="P136" s="579">
        <v>0</v>
      </c>
    </row>
    <row r="137" spans="1:16" ht="15.75" hidden="1">
      <c r="A137" s="587" t="s">
        <v>605</v>
      </c>
      <c r="B137" s="587">
        <v>56173</v>
      </c>
      <c r="C137" s="587"/>
      <c r="D137" s="588">
        <v>-176619.86</v>
      </c>
      <c r="E137" s="588">
        <v>-11107</v>
      </c>
      <c r="F137" s="588">
        <v>2885</v>
      </c>
      <c r="G137" s="588">
        <v>0</v>
      </c>
      <c r="H137" s="588">
        <v>0</v>
      </c>
      <c r="I137" s="588">
        <v>0</v>
      </c>
      <c r="J137" s="588">
        <v>0</v>
      </c>
      <c r="K137" s="589">
        <v>0</v>
      </c>
      <c r="L137" s="590">
        <v>0</v>
      </c>
      <c r="M137" s="589">
        <v>0</v>
      </c>
      <c r="N137" s="589">
        <v>0</v>
      </c>
      <c r="O137" s="589">
        <v>0</v>
      </c>
      <c r="P137" s="589">
        <v>0</v>
      </c>
    </row>
    <row r="138" spans="1:16" ht="20.25" hidden="1">
      <c r="A138" s="587" t="s">
        <v>606</v>
      </c>
      <c r="B138" s="591">
        <v>611374</v>
      </c>
      <c r="C138" s="591"/>
      <c r="D138" s="563">
        <v>-202393</v>
      </c>
      <c r="E138" s="563">
        <v>-308822</v>
      </c>
      <c r="F138" s="563">
        <v>-321512</v>
      </c>
      <c r="G138" s="563">
        <v>-335819</v>
      </c>
      <c r="H138" s="563">
        <v>-1654650</v>
      </c>
      <c r="I138" s="563">
        <v>-4311706</v>
      </c>
      <c r="J138" s="563">
        <v>-1337500</v>
      </c>
      <c r="K138" s="563">
        <v>-908600</v>
      </c>
      <c r="L138" s="592">
        <v>-800000</v>
      </c>
      <c r="M138" s="563">
        <v>-1456000</v>
      </c>
      <c r="N138" s="563">
        <v>0</v>
      </c>
      <c r="O138" s="563">
        <v>-254000</v>
      </c>
      <c r="P138" s="563">
        <v>-1123000</v>
      </c>
    </row>
    <row r="139" spans="1:16" ht="15.75" hidden="1">
      <c r="A139" s="578" t="s">
        <v>584</v>
      </c>
      <c r="B139" s="578">
        <v>7245429</v>
      </c>
      <c r="C139" s="578"/>
      <c r="D139" s="579">
        <v>-2547763.64</v>
      </c>
      <c r="E139" s="579">
        <v>-2990246.05</v>
      </c>
      <c r="F139" s="579">
        <v>-1180103.5</v>
      </c>
      <c r="G139" s="579">
        <v>-3639124.5</v>
      </c>
      <c r="H139" s="579">
        <v>-2735932</v>
      </c>
      <c r="I139" s="579">
        <v>-7133500</v>
      </c>
      <c r="J139" s="579">
        <v>-3843252</v>
      </c>
      <c r="K139" s="579">
        <v>-2906500</v>
      </c>
      <c r="L139" s="580">
        <v>-3173724</v>
      </c>
      <c r="M139" s="579">
        <v>-3833333</v>
      </c>
      <c r="N139" s="579">
        <v>-1042000</v>
      </c>
      <c r="O139" s="579">
        <v>-1845000</v>
      </c>
      <c r="P139" s="579">
        <v>-2828000</v>
      </c>
    </row>
    <row r="140" spans="1:16" ht="15.75" hidden="1">
      <c r="A140" s="578"/>
      <c r="B140" s="578"/>
      <c r="C140" s="578"/>
      <c r="D140" s="578"/>
      <c r="E140" s="578"/>
      <c r="F140" s="578"/>
      <c r="G140" s="578"/>
      <c r="H140" s="578"/>
      <c r="I140" s="578"/>
      <c r="J140" s="579"/>
      <c r="K140" s="579"/>
      <c r="L140" s="580"/>
      <c r="M140" s="579"/>
      <c r="N140" s="579"/>
      <c r="O140" s="579"/>
      <c r="P140" s="579"/>
    </row>
    <row r="141" spans="1:16" ht="15.75" hidden="1">
      <c r="A141" s="593" t="s">
        <v>587</v>
      </c>
      <c r="B141" s="594"/>
      <c r="C141" s="594"/>
      <c r="D141" s="593"/>
      <c r="E141" s="593"/>
      <c r="F141" s="593"/>
      <c r="G141" s="593"/>
      <c r="H141" s="593"/>
      <c r="I141" s="593"/>
      <c r="J141" s="594"/>
      <c r="K141" s="594"/>
      <c r="L141" s="595"/>
      <c r="M141" s="594"/>
      <c r="N141" s="594"/>
      <c r="O141" s="594"/>
      <c r="P141" s="596"/>
    </row>
    <row r="142" spans="1:16" ht="15.75" hidden="1">
      <c r="A142" s="578" t="s">
        <v>588</v>
      </c>
      <c r="B142" s="597">
        <v>10493.04</v>
      </c>
      <c r="C142" s="597"/>
      <c r="D142" s="598">
        <v>0</v>
      </c>
      <c r="E142" s="598">
        <v>0</v>
      </c>
      <c r="F142" s="598">
        <v>0</v>
      </c>
      <c r="G142" s="598">
        <v>0</v>
      </c>
      <c r="H142" s="598">
        <v>0</v>
      </c>
      <c r="I142" s="598">
        <v>0</v>
      </c>
      <c r="J142" s="598">
        <v>0</v>
      </c>
      <c r="K142" s="598">
        <v>0</v>
      </c>
      <c r="L142" s="599">
        <v>0</v>
      </c>
      <c r="M142" s="598">
        <v>0</v>
      </c>
      <c r="N142" s="598">
        <v>0</v>
      </c>
      <c r="O142" s="598">
        <v>0</v>
      </c>
      <c r="P142" s="598">
        <v>0</v>
      </c>
    </row>
    <row r="143" spans="1:16" ht="15.75" hidden="1">
      <c r="A143" s="594"/>
      <c r="B143" s="594"/>
      <c r="C143" s="594"/>
      <c r="D143" s="594"/>
      <c r="E143" s="594"/>
      <c r="F143" s="594"/>
      <c r="G143" s="594"/>
      <c r="H143" s="594"/>
      <c r="I143" s="594"/>
      <c r="J143" s="594"/>
      <c r="K143" s="594"/>
      <c r="L143" s="595"/>
      <c r="M143" s="594"/>
      <c r="N143" s="594"/>
      <c r="O143" s="594"/>
      <c r="P143" s="596"/>
    </row>
    <row r="144" spans="1:16" ht="15.75" hidden="1">
      <c r="A144" s="594"/>
      <c r="B144" s="594"/>
      <c r="C144" s="594"/>
      <c r="D144" s="594"/>
      <c r="E144" s="594"/>
      <c r="F144" s="594"/>
      <c r="G144" s="594"/>
      <c r="H144" s="594"/>
      <c r="I144" s="594"/>
      <c r="J144" s="594"/>
      <c r="K144" s="594"/>
      <c r="L144" s="595"/>
      <c r="M144" s="594"/>
      <c r="N144" s="594"/>
      <c r="O144" s="594"/>
      <c r="P144" s="596"/>
    </row>
    <row r="145" spans="1:16" ht="15.75" hidden="1">
      <c r="A145" s="578" t="s">
        <v>589</v>
      </c>
      <c r="B145" s="578">
        <v>7255922.04</v>
      </c>
      <c r="C145" s="578"/>
      <c r="D145" s="578">
        <v>-2547763.64</v>
      </c>
      <c r="E145" s="578">
        <v>-2990246.05</v>
      </c>
      <c r="F145" s="578">
        <v>-1180103.5</v>
      </c>
      <c r="G145" s="578">
        <v>-3639124.5</v>
      </c>
      <c r="H145" s="578">
        <v>-2735932</v>
      </c>
      <c r="I145" s="578">
        <v>-7133500</v>
      </c>
      <c r="J145" s="578">
        <v>-3843252</v>
      </c>
      <c r="K145" s="578">
        <v>-2906500</v>
      </c>
      <c r="L145" s="586">
        <v>-3173724</v>
      </c>
      <c r="M145" s="578">
        <v>-3833333</v>
      </c>
      <c r="N145" s="578">
        <v>-1042000</v>
      </c>
      <c r="O145" s="578">
        <v>-1845000</v>
      </c>
      <c r="P145" s="578">
        <v>-2828000</v>
      </c>
    </row>
    <row r="146" ht="15.75" hidden="1">
      <c r="P146" s="569"/>
    </row>
    <row r="147" ht="15.75" hidden="1">
      <c r="P147" s="569"/>
    </row>
    <row r="148" spans="1:16" ht="15.75" hidden="1">
      <c r="A148" s="566" t="s">
        <v>590</v>
      </c>
      <c r="K148" s="572"/>
      <c r="P148" s="569"/>
    </row>
    <row r="149" spans="1:16" ht="15.75" hidden="1">
      <c r="A149" s="573" t="s">
        <v>591</v>
      </c>
      <c r="B149" s="569">
        <v>10493.04</v>
      </c>
      <c r="C149" s="569"/>
      <c r="D149" s="569">
        <v>0</v>
      </c>
      <c r="E149" s="569">
        <v>0</v>
      </c>
      <c r="F149" s="569">
        <v>0</v>
      </c>
      <c r="G149" s="569">
        <v>0</v>
      </c>
      <c r="H149" s="569">
        <v>0</v>
      </c>
      <c r="I149" s="569">
        <v>0</v>
      </c>
      <c r="J149" s="569">
        <v>0</v>
      </c>
      <c r="K149" s="569">
        <v>0</v>
      </c>
      <c r="L149" s="574">
        <v>0</v>
      </c>
      <c r="M149" s="569">
        <v>0</v>
      </c>
      <c r="N149" s="569">
        <v>0</v>
      </c>
      <c r="O149" s="569">
        <v>0</v>
      </c>
      <c r="P149" s="569">
        <v>0</v>
      </c>
    </row>
    <row r="150" spans="1:16" ht="15.75" hidden="1">
      <c r="A150" s="537" t="s">
        <v>592</v>
      </c>
      <c r="B150" s="569">
        <v>6577882</v>
      </c>
      <c r="C150" s="569"/>
      <c r="D150" s="569">
        <v>-2168750.78</v>
      </c>
      <c r="E150" s="569">
        <v>-2670317.05</v>
      </c>
      <c r="F150" s="569">
        <v>-861476.5</v>
      </c>
      <c r="G150" s="569">
        <v>-3303305.5</v>
      </c>
      <c r="H150" s="569">
        <v>-1081282</v>
      </c>
      <c r="I150" s="569">
        <v>-2821794</v>
      </c>
      <c r="J150" s="569">
        <v>-2505752</v>
      </c>
      <c r="K150" s="569">
        <v>-1997900</v>
      </c>
      <c r="L150" s="574">
        <v>-2373724</v>
      </c>
      <c r="M150" s="569">
        <v>-2377333</v>
      </c>
      <c r="N150" s="569">
        <v>-1042000</v>
      </c>
      <c r="O150" s="569">
        <v>-1591000</v>
      </c>
      <c r="P150" s="569">
        <v>-1705000</v>
      </c>
    </row>
    <row r="151" spans="1:16" ht="15.75" hidden="1">
      <c r="A151" s="575" t="s">
        <v>593</v>
      </c>
      <c r="B151" s="576">
        <v>667547</v>
      </c>
      <c r="C151" s="576"/>
      <c r="D151" s="576">
        <v>-379012.86</v>
      </c>
      <c r="E151" s="576">
        <v>-319929</v>
      </c>
      <c r="F151" s="576">
        <v>-318627</v>
      </c>
      <c r="G151" s="576">
        <v>-335819</v>
      </c>
      <c r="H151" s="576">
        <v>-1654650</v>
      </c>
      <c r="I151" s="576">
        <v>-4311706</v>
      </c>
      <c r="J151" s="576">
        <v>-1337500</v>
      </c>
      <c r="K151" s="576">
        <v>-908600</v>
      </c>
      <c r="L151" s="577">
        <v>-800000</v>
      </c>
      <c r="M151" s="576">
        <v>-1456000</v>
      </c>
      <c r="N151" s="576">
        <v>0</v>
      </c>
      <c r="O151" s="576">
        <v>-254000</v>
      </c>
      <c r="P151" s="576">
        <v>-1123000</v>
      </c>
    </row>
    <row r="152" spans="2:16" ht="15.75" hidden="1">
      <c r="B152" s="569">
        <v>7255922.04</v>
      </c>
      <c r="C152" s="569"/>
      <c r="D152" s="569">
        <v>-2547763.64</v>
      </c>
      <c r="E152" s="569">
        <v>-2990246.05</v>
      </c>
      <c r="F152" s="569">
        <v>-1180103.5</v>
      </c>
      <c r="G152" s="569">
        <v>-3639124.5</v>
      </c>
      <c r="H152" s="569">
        <v>-2735932</v>
      </c>
      <c r="I152" s="569">
        <v>-7133500</v>
      </c>
      <c r="J152" s="569">
        <v>-3843252</v>
      </c>
      <c r="K152" s="569">
        <v>-2906500</v>
      </c>
      <c r="L152" s="574">
        <v>-3173724</v>
      </c>
      <c r="M152" s="569">
        <v>-3833333</v>
      </c>
      <c r="N152" s="569">
        <v>-1042000</v>
      </c>
      <c r="O152" s="569">
        <v>-1845000</v>
      </c>
      <c r="P152" s="569">
        <v>-2828000</v>
      </c>
    </row>
    <row r="153" ht="15.75" hidden="1"/>
    <row r="154" ht="15.75" hidden="1"/>
    <row r="155" ht="15.75" hidden="1"/>
    <row r="156" ht="15.75" hidden="1"/>
  </sheetData>
  <sheetProtection/>
  <mergeCells count="11">
    <mergeCell ref="A1:P1"/>
    <mergeCell ref="A2:P2"/>
    <mergeCell ref="A3:P3"/>
    <mergeCell ref="A4:P4"/>
    <mergeCell ref="A5:P5"/>
    <mergeCell ref="A22:S22"/>
    <mergeCell ref="A110:P110"/>
    <mergeCell ref="D112:J112"/>
    <mergeCell ref="K112:P112"/>
    <mergeCell ref="K24:O24"/>
    <mergeCell ref="P24:U24"/>
  </mergeCells>
  <printOptions gridLines="1" horizontalCentered="1"/>
  <pageMargins left="0.17" right="0.18" top="0.31" bottom="0.17" header="0.17" footer="0.18"/>
  <pageSetup fitToHeight="1" fitToWidth="1" horizontalDpi="600" verticalDpi="600" orientation="landscape" paperSize="3" scale="73" r:id="rId2"/>
  <headerFooter alignWithMargins="0">
    <oddFooter>&amp;C&amp;P&amp;R&amp;"Times New Roman,Bold"&amp;12&amp;D</oddFooter>
  </headerFooter>
  <rowBreaks count="1" manualBreakCount="1">
    <brk id="65" max="19"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6">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353</v>
      </c>
      <c r="B4" s="793"/>
    </row>
    <row r="5" spans="1:2" ht="12.75" customHeight="1">
      <c r="A5" s="623"/>
      <c r="B5" s="647"/>
    </row>
    <row r="6" spans="1:2" ht="15.75">
      <c r="A6" s="794" t="s">
        <v>32</v>
      </c>
      <c r="B6" s="794"/>
    </row>
    <row r="7" spans="1:2" ht="15.75">
      <c r="A7" s="625" t="s">
        <v>38</v>
      </c>
      <c r="B7" s="626"/>
    </row>
    <row r="8" spans="1:2" ht="15.75">
      <c r="A8" s="794" t="s">
        <v>154</v>
      </c>
      <c r="B8" s="794"/>
    </row>
    <row r="9" spans="1:2" ht="15.75">
      <c r="A9" s="794"/>
      <c r="B9" s="794"/>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3</v>
      </c>
      <c r="B14" s="632" t="s">
        <v>2</v>
      </c>
    </row>
    <row r="15" spans="1:2" ht="15.75">
      <c r="A15" s="620" t="s">
        <v>30</v>
      </c>
      <c r="B15" s="632">
        <v>127500</v>
      </c>
    </row>
    <row r="16" spans="1:2" ht="15.75">
      <c r="A16" s="620" t="s">
        <v>5</v>
      </c>
      <c r="B16" s="632">
        <v>2600000</v>
      </c>
    </row>
    <row r="17" spans="1:2" ht="16.5" thickBot="1">
      <c r="A17" s="633" t="s">
        <v>31</v>
      </c>
      <c r="B17" s="650"/>
    </row>
    <row r="18" spans="1:4" ht="16.5" thickTop="1">
      <c r="A18" s="620" t="s">
        <v>6</v>
      </c>
      <c r="B18" s="651"/>
      <c r="D18" s="622"/>
    </row>
    <row r="19" spans="1:2" s="630" customFormat="1" ht="16.5" thickBot="1">
      <c r="A19" s="636" t="s">
        <v>7</v>
      </c>
      <c r="B19" s="637">
        <f>SUM(B13:B17)-(B18)</f>
        <v>2727500</v>
      </c>
    </row>
    <row r="20" spans="1:2" ht="12.75" customHeight="1">
      <c r="A20" s="623"/>
      <c r="B20" s="652"/>
    </row>
    <row r="21" spans="1:2" ht="15.75">
      <c r="A21" s="630" t="s">
        <v>22</v>
      </c>
      <c r="B21" s="632"/>
    </row>
    <row r="22" spans="1:2" ht="15.75">
      <c r="A22" s="620" t="s">
        <v>51</v>
      </c>
      <c r="B22" s="632">
        <f>0.8*B19</f>
        <v>2182000</v>
      </c>
    </row>
    <row r="23" spans="1:2" ht="16.5" customHeight="1">
      <c r="A23" s="620" t="s">
        <v>27</v>
      </c>
      <c r="B23" s="632"/>
    </row>
    <row r="24" spans="1:2" ht="15.75">
      <c r="A24" s="620" t="s">
        <v>25</v>
      </c>
      <c r="B24" s="632"/>
    </row>
    <row r="25" spans="1:2" ht="15.75">
      <c r="A25" s="620" t="s">
        <v>8</v>
      </c>
      <c r="B25" s="632"/>
    </row>
    <row r="26" spans="1:2" ht="15.75">
      <c r="A26" s="620" t="s">
        <v>52</v>
      </c>
      <c r="B26" s="632">
        <f>0.2*B19</f>
        <v>545500</v>
      </c>
    </row>
    <row r="27" spans="1:2" ht="15.75">
      <c r="A27" s="620" t="s">
        <v>9</v>
      </c>
      <c r="B27" s="632"/>
    </row>
    <row r="28" spans="1:2" ht="16.5" thickBot="1">
      <c r="A28" s="633" t="s">
        <v>10</v>
      </c>
      <c r="B28" s="645"/>
    </row>
    <row r="29" spans="1:2" s="630" customFormat="1" ht="17.25" thickBot="1" thickTop="1">
      <c r="A29" s="640" t="s">
        <v>11</v>
      </c>
      <c r="B29" s="641">
        <f>SUM(B22:B28)</f>
        <v>2727500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v>127500</v>
      </c>
    </row>
    <row r="40" spans="1:2" ht="15.75">
      <c r="A40" s="620" t="s">
        <v>17</v>
      </c>
      <c r="B40" s="632">
        <v>2600000</v>
      </c>
    </row>
    <row r="41" spans="1:2" ht="15.75">
      <c r="A41" s="620" t="s">
        <v>18</v>
      </c>
      <c r="B41" s="632"/>
    </row>
    <row r="42" spans="1:2" ht="15.75">
      <c r="A42" s="620" t="s">
        <v>19</v>
      </c>
      <c r="B42" s="632"/>
    </row>
    <row r="43" spans="1:2" ht="15.75">
      <c r="A43" s="620" t="s">
        <v>20</v>
      </c>
      <c r="B43" s="632"/>
    </row>
    <row r="44" spans="1:2" ht="15.75">
      <c r="A44" s="620" t="s">
        <v>86</v>
      </c>
      <c r="B44" s="632"/>
    </row>
    <row r="45" spans="1:2" ht="16.5" thickBot="1">
      <c r="A45" s="633" t="s">
        <v>87</v>
      </c>
      <c r="B45" s="645"/>
    </row>
    <row r="46" spans="1:2" ht="17.25" thickBot="1" thickTop="1">
      <c r="A46" s="640" t="s">
        <v>11</v>
      </c>
      <c r="B46" s="641">
        <f>SUM(B39:B45)</f>
        <v>2727500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0">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607</v>
      </c>
      <c r="B4" s="793"/>
    </row>
    <row r="5" spans="1:2" ht="12.75" customHeight="1">
      <c r="A5" s="623"/>
      <c r="B5" s="647"/>
    </row>
    <row r="6" spans="1:2" ht="15.75">
      <c r="A6" s="794" t="s">
        <v>153</v>
      </c>
      <c r="B6" s="794"/>
    </row>
    <row r="7" spans="1:2" ht="15.75">
      <c r="A7" s="625" t="s">
        <v>38</v>
      </c>
      <c r="B7" s="626"/>
    </row>
    <row r="8" spans="1:2" ht="15.75">
      <c r="A8" s="794" t="s">
        <v>608</v>
      </c>
      <c r="B8" s="794"/>
    </row>
    <row r="9" spans="1:2" ht="15.75">
      <c r="A9" s="795" t="s">
        <v>93</v>
      </c>
      <c r="B9" s="795"/>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3</v>
      </c>
      <c r="B14" s="632" t="s">
        <v>2</v>
      </c>
    </row>
    <row r="15" spans="1:2" ht="15.75">
      <c r="A15" s="620" t="s">
        <v>30</v>
      </c>
      <c r="B15" s="632">
        <v>320000</v>
      </c>
    </row>
    <row r="16" spans="1:2" ht="15.75">
      <c r="A16" s="620" t="s">
        <v>5</v>
      </c>
      <c r="B16" s="632">
        <v>2200000</v>
      </c>
    </row>
    <row r="17" spans="1:2" ht="16.5" thickBot="1">
      <c r="A17" s="633" t="s">
        <v>31</v>
      </c>
      <c r="B17" s="650"/>
    </row>
    <row r="18" spans="1:4" ht="16.5" thickTop="1">
      <c r="A18" s="620" t="s">
        <v>6</v>
      </c>
      <c r="B18" s="651"/>
      <c r="D18" s="622"/>
    </row>
    <row r="19" spans="1:2" s="630" customFormat="1" ht="16.5" thickBot="1">
      <c r="A19" s="636" t="s">
        <v>7</v>
      </c>
      <c r="B19" s="637">
        <f>SUM(B13:B17)-(B18)</f>
        <v>2520000</v>
      </c>
    </row>
    <row r="20" spans="1:2" ht="12.75" customHeight="1">
      <c r="A20" s="623"/>
      <c r="B20" s="652"/>
    </row>
    <row r="21" spans="1:2" ht="15.75">
      <c r="A21" s="630" t="s">
        <v>22</v>
      </c>
      <c r="B21" s="632"/>
    </row>
    <row r="22" spans="1:2" ht="15.75">
      <c r="A22" s="620" t="s">
        <v>51</v>
      </c>
      <c r="B22" s="632">
        <f>0.8*B19</f>
        <v>2016000</v>
      </c>
    </row>
    <row r="23" spans="1:2" ht="16.5" customHeight="1">
      <c r="A23" s="620" t="s">
        <v>27</v>
      </c>
      <c r="B23" s="632"/>
    </row>
    <row r="24" spans="1:2" ht="15.75">
      <c r="A24" s="620" t="s">
        <v>25</v>
      </c>
      <c r="B24" s="632"/>
    </row>
    <row r="25" spans="1:2" ht="15.75">
      <c r="A25" s="620" t="s">
        <v>8</v>
      </c>
      <c r="B25" s="632"/>
    </row>
    <row r="26" spans="1:2" ht="15.75">
      <c r="A26" s="620" t="s">
        <v>52</v>
      </c>
      <c r="B26" s="632">
        <f>0.2*B19</f>
        <v>504000</v>
      </c>
    </row>
    <row r="27" spans="1:2" ht="15.75">
      <c r="A27" s="620" t="s">
        <v>9</v>
      </c>
      <c r="B27" s="632"/>
    </row>
    <row r="28" spans="1:2" ht="16.5" thickBot="1">
      <c r="A28" s="633" t="s">
        <v>10</v>
      </c>
      <c r="B28" s="645"/>
    </row>
    <row r="29" spans="1:2" s="630" customFormat="1" ht="17.25" thickBot="1" thickTop="1">
      <c r="A29" s="640" t="s">
        <v>11</v>
      </c>
      <c r="B29" s="641">
        <f>SUM(B22:B28)</f>
        <v>2520000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row>
    <row r="40" spans="1:2" ht="15.75">
      <c r="A40" s="620" t="s">
        <v>17</v>
      </c>
      <c r="B40" s="632"/>
    </row>
    <row r="41" spans="1:2" ht="15.75">
      <c r="A41" s="620" t="s">
        <v>18</v>
      </c>
      <c r="B41" s="632">
        <v>200000</v>
      </c>
    </row>
    <row r="42" spans="1:2" ht="15.75">
      <c r="A42" s="620" t="s">
        <v>19</v>
      </c>
      <c r="B42" s="632"/>
    </row>
    <row r="43" spans="1:2" ht="15.75">
      <c r="A43" s="620" t="s">
        <v>20</v>
      </c>
      <c r="B43" s="632"/>
    </row>
    <row r="44" spans="1:2" ht="15.75">
      <c r="A44" s="620" t="s">
        <v>86</v>
      </c>
      <c r="B44" s="632"/>
    </row>
    <row r="45" spans="1:2" ht="16.5" thickBot="1">
      <c r="A45" s="633" t="s">
        <v>609</v>
      </c>
      <c r="B45" s="645">
        <v>2320000</v>
      </c>
    </row>
    <row r="46" spans="1:2" ht="17.25" thickBot="1" thickTop="1">
      <c r="A46" s="640" t="s">
        <v>11</v>
      </c>
      <c r="B46" s="641">
        <f>SUM(B39:B45)</f>
        <v>2520000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22">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39</v>
      </c>
      <c r="B4" s="793"/>
    </row>
    <row r="5" spans="1:2" ht="12.75" customHeight="1">
      <c r="A5" s="623"/>
      <c r="B5" s="647"/>
    </row>
    <row r="6" spans="1:2" ht="15.75">
      <c r="A6" s="794" t="s">
        <v>36</v>
      </c>
      <c r="B6" s="794"/>
    </row>
    <row r="7" spans="1:2" ht="15.75">
      <c r="A7" s="625" t="s">
        <v>38</v>
      </c>
      <c r="B7" s="626"/>
    </row>
    <row r="8" spans="1:2" ht="15.75">
      <c r="A8" s="794" t="s">
        <v>55</v>
      </c>
      <c r="B8" s="794"/>
    </row>
    <row r="9" spans="1:2" ht="15.75">
      <c r="A9" s="794"/>
      <c r="B9" s="794"/>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3</v>
      </c>
      <c r="B14" s="632">
        <v>30000</v>
      </c>
    </row>
    <row r="15" spans="1:2" ht="15.75">
      <c r="A15" s="620" t="s">
        <v>30</v>
      </c>
      <c r="B15" s="632" t="s">
        <v>2</v>
      </c>
    </row>
    <row r="16" spans="1:2" ht="15.75">
      <c r="A16" s="620" t="s">
        <v>5</v>
      </c>
      <c r="B16" s="632">
        <v>170000</v>
      </c>
    </row>
    <row r="17" spans="1:2" ht="16.5" thickBot="1">
      <c r="A17" s="633" t="s">
        <v>31</v>
      </c>
      <c r="B17" s="650"/>
    </row>
    <row r="18" spans="1:4" ht="16.5" thickTop="1">
      <c r="A18" s="620" t="s">
        <v>6</v>
      </c>
      <c r="B18" s="651" t="s">
        <v>2</v>
      </c>
      <c r="D18" s="622"/>
    </row>
    <row r="19" spans="1:2" s="630" customFormat="1" ht="16.5" thickBot="1">
      <c r="A19" s="636" t="s">
        <v>7</v>
      </c>
      <c r="B19" s="637">
        <f>SUM(B14:B18)</f>
        <v>200000</v>
      </c>
    </row>
    <row r="20" spans="1:2" ht="12.75" customHeight="1">
      <c r="A20" s="623"/>
      <c r="B20" s="652"/>
    </row>
    <row r="21" spans="1:2" ht="15.75">
      <c r="A21" s="630" t="s">
        <v>47</v>
      </c>
      <c r="B21" s="632"/>
    </row>
    <row r="22" spans="1:2" ht="15.75">
      <c r="A22" s="620" t="s">
        <v>26</v>
      </c>
      <c r="B22" s="632"/>
    </row>
    <row r="23" spans="1:2" ht="16.5" customHeight="1">
      <c r="A23" s="620" t="s">
        <v>27</v>
      </c>
      <c r="B23" s="632"/>
    </row>
    <row r="24" spans="1:2" ht="15.75">
      <c r="A24" s="620" t="s">
        <v>25</v>
      </c>
      <c r="B24" s="632"/>
    </row>
    <row r="25" spans="1:2" ht="15.75">
      <c r="A25" s="620" t="s">
        <v>8</v>
      </c>
      <c r="B25" s="632"/>
    </row>
    <row r="26" spans="1:2" ht="15.75">
      <c r="A26" s="620" t="s">
        <v>28</v>
      </c>
      <c r="B26" s="632">
        <v>200000</v>
      </c>
    </row>
    <row r="27" spans="1:2" ht="15.75">
      <c r="A27" s="620" t="s">
        <v>9</v>
      </c>
      <c r="B27" s="632"/>
    </row>
    <row r="28" spans="1:2" ht="16.5" thickBot="1">
      <c r="A28" s="633" t="s">
        <v>10</v>
      </c>
      <c r="B28" s="645"/>
    </row>
    <row r="29" spans="1:2" s="630" customFormat="1" ht="17.25" thickBot="1" thickTop="1">
      <c r="A29" s="640" t="s">
        <v>11</v>
      </c>
      <c r="B29" s="641">
        <f>SUM(B22:B28)</f>
        <v>200000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v>200000</v>
      </c>
    </row>
    <row r="40" spans="1:2" ht="15.75">
      <c r="A40" s="620" t="s">
        <v>17</v>
      </c>
      <c r="B40" s="632">
        <v>100000</v>
      </c>
    </row>
    <row r="41" spans="1:2" ht="15.75">
      <c r="A41" s="620" t="s">
        <v>18</v>
      </c>
      <c r="B41" s="632">
        <v>200000</v>
      </c>
    </row>
    <row r="42" spans="1:2" ht="15.75">
      <c r="A42" s="620" t="s">
        <v>19</v>
      </c>
      <c r="B42" s="632">
        <v>200000</v>
      </c>
    </row>
    <row r="43" spans="1:2" ht="15.75">
      <c r="A43" s="620" t="s">
        <v>20</v>
      </c>
      <c r="B43" s="632">
        <v>200000</v>
      </c>
    </row>
    <row r="44" spans="1:2" ht="15.75">
      <c r="A44" s="620" t="s">
        <v>86</v>
      </c>
      <c r="B44" s="632">
        <v>200000</v>
      </c>
    </row>
    <row r="45" spans="1:2" ht="16.5" thickBot="1">
      <c r="A45" s="633" t="s">
        <v>87</v>
      </c>
      <c r="B45" s="645">
        <v>200000</v>
      </c>
    </row>
    <row r="46" spans="1:2" ht="17.25" thickBot="1" thickTop="1">
      <c r="A46" s="640" t="s">
        <v>11</v>
      </c>
      <c r="B46" s="641">
        <f>SUM(B39:B45)</f>
        <v>1300000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7">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40</v>
      </c>
      <c r="B4" s="793"/>
    </row>
    <row r="5" spans="1:2" ht="12.75" customHeight="1">
      <c r="A5" s="623"/>
      <c r="B5" s="647"/>
    </row>
    <row r="6" spans="1:2" ht="15.75">
      <c r="A6" s="794" t="s">
        <v>32</v>
      </c>
      <c r="B6" s="794"/>
    </row>
    <row r="7" spans="1:2" ht="15.75">
      <c r="A7" s="626" t="s">
        <v>38</v>
      </c>
      <c r="B7" s="626"/>
    </row>
    <row r="8" spans="1:2" ht="15.75">
      <c r="A8" s="794" t="s">
        <v>33</v>
      </c>
      <c r="B8" s="794"/>
    </row>
    <row r="9" spans="1:2" ht="15.75">
      <c r="A9" s="794"/>
      <c r="B9" s="794"/>
    </row>
    <row r="10" spans="1:2" ht="12.75" customHeight="1">
      <c r="A10" s="627"/>
      <c r="B10" s="648"/>
    </row>
    <row r="11" spans="1:2" ht="15.75">
      <c r="A11" s="789" t="s">
        <v>354</v>
      </c>
      <c r="B11" s="790"/>
    </row>
    <row r="12" spans="1:2" ht="12.75" customHeight="1" thickBot="1">
      <c r="A12" s="629"/>
      <c r="B12" s="649"/>
    </row>
    <row r="13" spans="1:2" ht="15.75">
      <c r="A13" s="630" t="s">
        <v>21</v>
      </c>
      <c r="B13" s="632" t="s">
        <v>2</v>
      </c>
    </row>
    <row r="14" spans="1:2" ht="15.75">
      <c r="A14" s="620" t="s">
        <v>3</v>
      </c>
      <c r="B14" s="632" t="s">
        <v>2</v>
      </c>
    </row>
    <row r="15" spans="1:2" ht="15.75">
      <c r="A15" s="620" t="s">
        <v>30</v>
      </c>
      <c r="B15" s="632" t="s">
        <v>2</v>
      </c>
    </row>
    <row r="16" spans="1:2" ht="15.75">
      <c r="A16" s="620" t="s">
        <v>5</v>
      </c>
      <c r="B16" s="632">
        <v>850000</v>
      </c>
    </row>
    <row r="17" spans="1:2" ht="16.5" thickBot="1">
      <c r="A17" s="633" t="s">
        <v>31</v>
      </c>
      <c r="B17" s="650"/>
    </row>
    <row r="18" spans="1:4" ht="16.5" thickTop="1">
      <c r="A18" s="620" t="s">
        <v>6</v>
      </c>
      <c r="B18" s="651" t="s">
        <v>2</v>
      </c>
      <c r="D18" s="622"/>
    </row>
    <row r="19" spans="1:2" s="630" customFormat="1" ht="16.5" thickBot="1">
      <c r="A19" s="636" t="s">
        <v>7</v>
      </c>
      <c r="B19" s="637" t="s">
        <v>2</v>
      </c>
    </row>
    <row r="20" spans="1:2" ht="12.75" customHeight="1">
      <c r="A20" s="623"/>
      <c r="B20" s="652"/>
    </row>
    <row r="21" spans="1:2" ht="15.75">
      <c r="A21" s="630" t="s">
        <v>47</v>
      </c>
      <c r="B21" s="632"/>
    </row>
    <row r="22" spans="1:2" ht="15.75">
      <c r="A22" s="620" t="s">
        <v>26</v>
      </c>
      <c r="B22" s="632"/>
    </row>
    <row r="23" spans="1:2" ht="16.5" customHeight="1">
      <c r="A23" s="620" t="s">
        <v>27</v>
      </c>
      <c r="B23" s="632"/>
    </row>
    <row r="24" spans="1:2" ht="15.75">
      <c r="A24" s="620" t="s">
        <v>48</v>
      </c>
      <c r="B24" s="632">
        <v>135000</v>
      </c>
    </row>
    <row r="25" spans="1:2" ht="15.75">
      <c r="A25" s="620" t="s">
        <v>8</v>
      </c>
      <c r="B25" s="632"/>
    </row>
    <row r="26" spans="1:2" ht="15.75">
      <c r="A26" s="620" t="s">
        <v>28</v>
      </c>
      <c r="B26" s="632"/>
    </row>
    <row r="27" spans="1:2" ht="15.75">
      <c r="A27" s="620" t="s">
        <v>9</v>
      </c>
      <c r="B27" s="632"/>
    </row>
    <row r="28" spans="1:2" ht="16.5" thickBot="1">
      <c r="A28" s="633" t="s">
        <v>10</v>
      </c>
      <c r="B28" s="632">
        <f>150000+715000</f>
        <v>865000</v>
      </c>
    </row>
    <row r="29" spans="1:2" s="630" customFormat="1" ht="17.25" thickBot="1" thickTop="1">
      <c r="A29" s="640" t="s">
        <v>11</v>
      </c>
      <c r="B29" s="641">
        <f>SUM(B22:B28)</f>
        <v>1000000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88</v>
      </c>
      <c r="B39" s="632">
        <v>700000</v>
      </c>
    </row>
    <row r="40" spans="1:2" ht="15.75">
      <c r="A40" s="620" t="s">
        <v>355</v>
      </c>
      <c r="B40" s="632">
        <v>715000</v>
      </c>
    </row>
    <row r="41" spans="1:2" ht="15.75">
      <c r="A41" s="620" t="s">
        <v>18</v>
      </c>
      <c r="B41" s="632">
        <v>865000</v>
      </c>
    </row>
    <row r="42" spans="1:2" ht="15.75">
      <c r="A42" s="620" t="s">
        <v>19</v>
      </c>
      <c r="B42" s="632">
        <v>865000</v>
      </c>
    </row>
    <row r="43" spans="1:2" ht="15.75">
      <c r="A43" s="620" t="s">
        <v>20</v>
      </c>
      <c r="B43" s="632">
        <v>865000</v>
      </c>
    </row>
    <row r="44" spans="1:2" ht="15.75">
      <c r="A44" s="620" t="s">
        <v>86</v>
      </c>
      <c r="B44" s="632">
        <v>865000</v>
      </c>
    </row>
    <row r="45" spans="1:2" ht="16.5" thickBot="1">
      <c r="A45" s="633" t="s">
        <v>79</v>
      </c>
      <c r="B45" s="632">
        <v>865000</v>
      </c>
    </row>
    <row r="46" spans="1:2" ht="17.25" thickBot="1" thickTop="1">
      <c r="A46" s="640" t="s">
        <v>11</v>
      </c>
      <c r="B46" s="641">
        <f>SUM(B39:B45)</f>
        <v>5740000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3">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41</v>
      </c>
      <c r="B4" s="793"/>
    </row>
    <row r="5" spans="1:2" ht="12.75" customHeight="1">
      <c r="A5" s="623"/>
      <c r="B5" s="647"/>
    </row>
    <row r="6" spans="1:2" ht="15.75">
      <c r="A6" s="794" t="s">
        <v>156</v>
      </c>
      <c r="B6" s="794"/>
    </row>
    <row r="7" spans="1:2" ht="15.75">
      <c r="A7" s="625" t="s">
        <v>38</v>
      </c>
      <c r="B7" s="626"/>
    </row>
    <row r="8" spans="1:2" ht="15.75">
      <c r="A8" s="794" t="s">
        <v>158</v>
      </c>
      <c r="B8" s="794"/>
    </row>
    <row r="9" spans="1:2" ht="15.75">
      <c r="A9" s="794"/>
      <c r="B9" s="794"/>
    </row>
    <row r="10" spans="1:2" ht="12.75" customHeight="1">
      <c r="A10" s="627"/>
      <c r="B10" s="648"/>
    </row>
    <row r="11" spans="1:2" ht="15.75">
      <c r="A11" s="789" t="s">
        <v>29</v>
      </c>
      <c r="B11" s="790"/>
    </row>
    <row r="12" spans="1:2" ht="12.75" customHeight="1" thickBot="1">
      <c r="A12" s="629"/>
      <c r="B12" s="649"/>
    </row>
    <row r="13" spans="1:2" ht="15.75">
      <c r="A13" s="630" t="s">
        <v>57</v>
      </c>
      <c r="B13" s="632" t="s">
        <v>2</v>
      </c>
    </row>
    <row r="14" spans="1:2" ht="15.75">
      <c r="A14" s="620" t="s">
        <v>3</v>
      </c>
      <c r="B14" s="632" t="s">
        <v>2</v>
      </c>
    </row>
    <row r="15" spans="1:2" ht="15.75">
      <c r="A15" s="620" t="s">
        <v>30</v>
      </c>
      <c r="B15" s="632" t="s">
        <v>2</v>
      </c>
    </row>
    <row r="16" spans="1:2" ht="15.75">
      <c r="A16" s="620" t="s">
        <v>5</v>
      </c>
      <c r="B16" s="632">
        <v>400000</v>
      </c>
    </row>
    <row r="17" spans="1:2" ht="16.5" thickBot="1">
      <c r="A17" s="633" t="s">
        <v>31</v>
      </c>
      <c r="B17" s="650"/>
    </row>
    <row r="18" spans="1:4" ht="16.5" thickTop="1">
      <c r="A18" s="620" t="s">
        <v>6</v>
      </c>
      <c r="B18" s="651"/>
      <c r="D18" s="622"/>
    </row>
    <row r="19" spans="1:2" s="630" customFormat="1" ht="16.5" thickBot="1">
      <c r="A19" s="636" t="s">
        <v>7</v>
      </c>
      <c r="B19" s="637">
        <f>SUM(B13:B17)-(B18)</f>
        <v>400000</v>
      </c>
    </row>
    <row r="20" spans="1:2" ht="12.75" customHeight="1">
      <c r="A20" s="623"/>
      <c r="B20" s="652"/>
    </row>
    <row r="21" spans="1:2" ht="15.75">
      <c r="A21" s="630" t="s">
        <v>22</v>
      </c>
      <c r="B21" s="632"/>
    </row>
    <row r="22" spans="1:2" ht="15.75">
      <c r="A22" s="620" t="s">
        <v>26</v>
      </c>
      <c r="B22" s="632"/>
    </row>
    <row r="23" spans="1:2" ht="16.5" customHeight="1">
      <c r="A23" s="620" t="s">
        <v>27</v>
      </c>
      <c r="B23" s="632"/>
    </row>
    <row r="24" spans="1:2" ht="15.75">
      <c r="A24" s="620" t="s">
        <v>25</v>
      </c>
      <c r="B24" s="632"/>
    </row>
    <row r="25" spans="1:2" ht="15.75">
      <c r="A25" s="620" t="s">
        <v>8</v>
      </c>
      <c r="B25" s="632"/>
    </row>
    <row r="26" spans="1:2" ht="15.75">
      <c r="A26" s="620" t="s">
        <v>42</v>
      </c>
      <c r="B26" s="632">
        <v>400000</v>
      </c>
    </row>
    <row r="27" spans="1:2" ht="15.75">
      <c r="A27" s="620" t="s">
        <v>9</v>
      </c>
      <c r="B27" s="632"/>
    </row>
    <row r="28" spans="1:2" ht="16.5" thickBot="1">
      <c r="A28" s="633" t="s">
        <v>10</v>
      </c>
      <c r="B28" s="645"/>
    </row>
    <row r="29" spans="1:2" s="630" customFormat="1" ht="17.25" thickBot="1" thickTop="1">
      <c r="A29" s="640" t="s">
        <v>11</v>
      </c>
      <c r="B29" s="641">
        <f>SUM(B22:B28)</f>
        <v>400000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row>
    <row r="40" spans="1:2" ht="15.75">
      <c r="A40" s="620" t="s">
        <v>58</v>
      </c>
      <c r="B40" s="632"/>
    </row>
    <row r="41" spans="1:2" ht="15.75">
      <c r="A41" s="620" t="s">
        <v>18</v>
      </c>
      <c r="B41" s="632">
        <v>400000</v>
      </c>
    </row>
    <row r="42" spans="1:2" ht="15.75">
      <c r="A42" s="620" t="s">
        <v>19</v>
      </c>
      <c r="B42" s="632"/>
    </row>
    <row r="43" spans="1:2" ht="15.75">
      <c r="A43" s="620" t="s">
        <v>20</v>
      </c>
      <c r="B43" s="632"/>
    </row>
    <row r="44" spans="1:2" ht="15.75">
      <c r="A44" s="620" t="s">
        <v>78</v>
      </c>
      <c r="B44" s="632"/>
    </row>
    <row r="45" spans="1:2" ht="16.5" thickBot="1">
      <c r="A45" s="633" t="s">
        <v>87</v>
      </c>
      <c r="B45" s="645"/>
    </row>
    <row r="46" spans="1:2" ht="17.25" thickBot="1" thickTop="1">
      <c r="A46" s="640" t="s">
        <v>11</v>
      </c>
      <c r="B46" s="641">
        <f>SUM(B39:B45)</f>
        <v>400000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22">
      <selection activeCell="B41" sqref="B41"/>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74</v>
      </c>
      <c r="B4" s="793"/>
    </row>
    <row r="5" spans="1:2" ht="12.75" customHeight="1">
      <c r="A5" s="623"/>
      <c r="B5" s="647"/>
    </row>
    <row r="6" spans="1:2" ht="15.75">
      <c r="A6" s="794" t="s">
        <v>159</v>
      </c>
      <c r="B6" s="794"/>
    </row>
    <row r="7" spans="1:2" ht="15.75">
      <c r="A7" s="625" t="s">
        <v>38</v>
      </c>
      <c r="B7" s="626"/>
    </row>
    <row r="8" spans="1:2" ht="15.75">
      <c r="A8" s="794" t="s">
        <v>161</v>
      </c>
      <c r="B8" s="794"/>
    </row>
    <row r="9" spans="1:2" ht="15.75">
      <c r="A9" s="794"/>
      <c r="B9" s="794"/>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3</v>
      </c>
      <c r="B14" s="632"/>
    </row>
    <row r="15" spans="1:2" ht="15.75">
      <c r="A15" s="620" t="s">
        <v>30</v>
      </c>
      <c r="B15" s="632">
        <v>320000</v>
      </c>
    </row>
    <row r="16" spans="1:2" ht="15.75">
      <c r="A16" s="620" t="s">
        <v>5</v>
      </c>
      <c r="B16" s="632">
        <v>2980000</v>
      </c>
    </row>
    <row r="17" spans="1:2" ht="16.5" thickBot="1">
      <c r="A17" s="633" t="s">
        <v>31</v>
      </c>
      <c r="B17" s="650" t="s">
        <v>2</v>
      </c>
    </row>
    <row r="18" spans="1:4" ht="16.5" thickTop="1">
      <c r="A18" s="620" t="s">
        <v>6</v>
      </c>
      <c r="B18" s="651" t="s">
        <v>2</v>
      </c>
      <c r="D18" s="622"/>
    </row>
    <row r="19" spans="1:2" s="630" customFormat="1" ht="16.5" thickBot="1">
      <c r="A19" s="636" t="s">
        <v>7</v>
      </c>
      <c r="B19" s="637">
        <f>SUM(B15:B18)</f>
        <v>3300000</v>
      </c>
    </row>
    <row r="20" spans="1:2" ht="12.75" customHeight="1">
      <c r="A20" s="623"/>
      <c r="B20" s="652"/>
    </row>
    <row r="21" spans="1:2" ht="15.75">
      <c r="A21" s="630" t="s">
        <v>22</v>
      </c>
      <c r="B21" s="632"/>
    </row>
    <row r="22" spans="1:2" ht="15.75">
      <c r="A22" s="620" t="s">
        <v>26</v>
      </c>
      <c r="B22" s="632"/>
    </row>
    <row r="23" spans="1:2" ht="16.5" customHeight="1">
      <c r="A23" s="620" t="s">
        <v>27</v>
      </c>
      <c r="B23" s="632"/>
    </row>
    <row r="24" spans="1:2" ht="15.75">
      <c r="A24" s="620" t="s">
        <v>43</v>
      </c>
      <c r="B24" s="632" t="s">
        <v>2</v>
      </c>
    </row>
    <row r="25" spans="1:2" ht="15.75">
      <c r="A25" s="620" t="s">
        <v>8</v>
      </c>
      <c r="B25" s="632"/>
    </row>
    <row r="26" spans="1:2" ht="15.75">
      <c r="A26" s="620" t="s">
        <v>28</v>
      </c>
      <c r="B26" s="632" t="s">
        <v>2</v>
      </c>
    </row>
    <row r="27" spans="1:2" ht="15.75">
      <c r="A27" s="620" t="s">
        <v>9</v>
      </c>
      <c r="B27" s="632">
        <v>3300000</v>
      </c>
    </row>
    <row r="28" spans="1:2" ht="16.5" thickBot="1">
      <c r="A28" s="633" t="s">
        <v>10</v>
      </c>
      <c r="B28" s="645"/>
    </row>
    <row r="29" spans="1:2" s="630" customFormat="1" ht="17.25" thickBot="1" thickTop="1">
      <c r="A29" s="640" t="s">
        <v>11</v>
      </c>
      <c r="B29" s="641">
        <f>SUM(B27:B28)</f>
        <v>3300000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v>5000</v>
      </c>
    </row>
    <row r="36" spans="1:2" s="630" customFormat="1" ht="17.25" thickBot="1" thickTop="1">
      <c r="A36" s="640" t="s">
        <v>7</v>
      </c>
      <c r="B36" s="641">
        <f>SUM(B31:B35)</f>
        <v>5000</v>
      </c>
    </row>
    <row r="37" spans="1:2" ht="12.75" customHeight="1">
      <c r="A37" s="623"/>
      <c r="B37" s="652"/>
    </row>
    <row r="38" spans="1:2" ht="15.75">
      <c r="A38" s="630" t="s">
        <v>24</v>
      </c>
      <c r="B38" s="632"/>
    </row>
    <row r="39" spans="1:2" ht="15.75">
      <c r="A39" s="620" t="s">
        <v>16</v>
      </c>
      <c r="B39" s="632" t="s">
        <v>2</v>
      </c>
    </row>
    <row r="40" spans="1:2" ht="15.75">
      <c r="A40" s="620" t="s">
        <v>17</v>
      </c>
      <c r="B40" s="632">
        <v>3300000</v>
      </c>
    </row>
    <row r="41" spans="1:2" ht="15.75">
      <c r="A41" s="620" t="s">
        <v>18</v>
      </c>
      <c r="B41" s="632" t="s">
        <v>2</v>
      </c>
    </row>
    <row r="42" spans="1:2" ht="15.75">
      <c r="A42" s="620" t="s">
        <v>19</v>
      </c>
      <c r="B42" s="632" t="s">
        <v>2</v>
      </c>
    </row>
    <row r="43" spans="1:2" ht="15.75">
      <c r="A43" s="620" t="s">
        <v>20</v>
      </c>
      <c r="B43" s="632"/>
    </row>
    <row r="44" spans="1:2" ht="15.75">
      <c r="A44" s="620" t="s">
        <v>78</v>
      </c>
      <c r="B44" s="632"/>
    </row>
    <row r="45" spans="1:2" ht="16.5" thickBot="1">
      <c r="A45" s="633" t="s">
        <v>87</v>
      </c>
      <c r="B45" s="645"/>
    </row>
    <row r="46" spans="1:2" ht="17.25" thickBot="1" thickTop="1">
      <c r="A46" s="640" t="s">
        <v>11</v>
      </c>
      <c r="B46" s="641">
        <f>SUM(B39:B45)</f>
        <v>3300000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3">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59</v>
      </c>
      <c r="B4" s="793"/>
    </row>
    <row r="5" spans="1:2" ht="12.75" customHeight="1">
      <c r="A5" s="623"/>
      <c r="B5" s="647"/>
    </row>
    <row r="6" spans="1:2" ht="15.75">
      <c r="A6" s="794" t="s">
        <v>56</v>
      </c>
      <c r="B6" s="794"/>
    </row>
    <row r="7" spans="1:2" ht="15.75">
      <c r="A7" s="625" t="s">
        <v>38</v>
      </c>
      <c r="B7" s="626"/>
    </row>
    <row r="8" spans="1:2" ht="15.75">
      <c r="A8" s="794" t="s">
        <v>55</v>
      </c>
      <c r="B8" s="794"/>
    </row>
    <row r="9" spans="1:2" ht="15.75">
      <c r="A9" s="794"/>
      <c r="B9" s="794"/>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3</v>
      </c>
      <c r="B14" s="632" t="s">
        <v>2</v>
      </c>
    </row>
    <row r="15" spans="1:2" ht="15.75">
      <c r="A15" s="620" t="s">
        <v>30</v>
      </c>
      <c r="B15" s="632">
        <v>30825</v>
      </c>
    </row>
    <row r="16" spans="1:2" ht="15.75">
      <c r="A16" s="620" t="s">
        <v>5</v>
      </c>
      <c r="B16" s="632">
        <v>174675</v>
      </c>
    </row>
    <row r="17" spans="1:2" ht="16.5" thickBot="1">
      <c r="A17" s="633" t="s">
        <v>31</v>
      </c>
      <c r="B17" s="650"/>
    </row>
    <row r="18" spans="1:4" ht="16.5" thickTop="1">
      <c r="A18" s="620" t="s">
        <v>6</v>
      </c>
      <c r="B18" s="651"/>
      <c r="D18" s="622"/>
    </row>
    <row r="19" spans="1:2" s="630" customFormat="1" ht="16.5" thickBot="1">
      <c r="A19" s="636" t="s">
        <v>7</v>
      </c>
      <c r="B19" s="637">
        <f>SUM(B13:B17)-(B18)</f>
        <v>205500</v>
      </c>
    </row>
    <row r="20" spans="1:2" ht="12.75" customHeight="1">
      <c r="A20" s="623"/>
      <c r="B20" s="652"/>
    </row>
    <row r="21" spans="1:2" ht="15.75">
      <c r="A21" s="630" t="s">
        <v>22</v>
      </c>
      <c r="B21" s="632"/>
    </row>
    <row r="22" spans="1:2" ht="15.75">
      <c r="A22" s="620" t="s">
        <v>26</v>
      </c>
      <c r="B22" s="632"/>
    </row>
    <row r="23" spans="1:2" ht="16.5" customHeight="1">
      <c r="A23" s="620" t="s">
        <v>27</v>
      </c>
      <c r="B23" s="632"/>
    </row>
    <row r="24" spans="1:2" ht="15.75">
      <c r="A24" s="620" t="s">
        <v>91</v>
      </c>
      <c r="B24" s="632">
        <v>7000</v>
      </c>
    </row>
    <row r="25" spans="1:2" ht="15.75">
      <c r="A25" s="620" t="s">
        <v>8</v>
      </c>
      <c r="B25" s="632"/>
    </row>
    <row r="26" spans="1:2" ht="15.75">
      <c r="A26" s="620" t="s">
        <v>89</v>
      </c>
      <c r="B26" s="632">
        <v>198500</v>
      </c>
    </row>
    <row r="27" spans="1:2" ht="15.75">
      <c r="A27" s="620" t="s">
        <v>9</v>
      </c>
      <c r="B27" s="632"/>
    </row>
    <row r="28" spans="1:2" ht="16.5" thickBot="1">
      <c r="A28" s="633" t="s">
        <v>10</v>
      </c>
      <c r="B28" s="645"/>
    </row>
    <row r="29" spans="1:2" s="630" customFormat="1" ht="17.25" thickBot="1" thickTop="1">
      <c r="A29" s="640" t="s">
        <v>11</v>
      </c>
      <c r="B29" s="641">
        <f>SUM(B22:B28)</f>
        <v>205500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v>205500</v>
      </c>
    </row>
    <row r="40" spans="1:2" ht="15.75">
      <c r="A40" s="620" t="s">
        <v>17</v>
      </c>
      <c r="B40" s="632"/>
    </row>
    <row r="41" spans="1:2" ht="15.75">
      <c r="A41" s="620" t="s">
        <v>18</v>
      </c>
      <c r="B41" s="632"/>
    </row>
    <row r="42" spans="1:2" ht="15.75">
      <c r="A42" s="620" t="s">
        <v>19</v>
      </c>
      <c r="B42" s="632"/>
    </row>
    <row r="43" spans="1:2" ht="15.75">
      <c r="A43" s="620" t="s">
        <v>20</v>
      </c>
      <c r="B43" s="632"/>
    </row>
    <row r="44" spans="1:2" ht="15.75">
      <c r="A44" s="620" t="s">
        <v>78</v>
      </c>
      <c r="B44" s="632"/>
    </row>
    <row r="45" spans="1:2" ht="16.5" thickBot="1">
      <c r="A45" s="633" t="s">
        <v>87</v>
      </c>
      <c r="B45" s="645"/>
    </row>
    <row r="46" spans="1:2" ht="17.25" thickBot="1" thickTop="1">
      <c r="A46" s="640" t="s">
        <v>11</v>
      </c>
      <c r="B46" s="641">
        <f>SUM(B39:B45)</f>
        <v>205500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7">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90</v>
      </c>
      <c r="B4" s="793"/>
    </row>
    <row r="5" spans="1:2" ht="12.75" customHeight="1">
      <c r="A5" s="623"/>
      <c r="B5" s="647"/>
    </row>
    <row r="6" spans="1:2" ht="15.75">
      <c r="A6" s="794" t="s">
        <v>159</v>
      </c>
      <c r="B6" s="794"/>
    </row>
    <row r="7" spans="1:2" ht="15.75">
      <c r="A7" s="625" t="s">
        <v>38</v>
      </c>
      <c r="B7" s="626"/>
    </row>
    <row r="8" spans="1:2" ht="15.75">
      <c r="A8" s="794" t="s">
        <v>160</v>
      </c>
      <c r="B8" s="794"/>
    </row>
    <row r="9" spans="1:2" ht="15.75">
      <c r="A9" s="794"/>
      <c r="B9" s="794"/>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3</v>
      </c>
      <c r="B14" s="632"/>
    </row>
    <row r="15" spans="1:2" ht="15.75">
      <c r="A15" s="620" t="s">
        <v>30</v>
      </c>
      <c r="B15" s="632">
        <v>100000</v>
      </c>
    </row>
    <row r="16" spans="1:2" ht="15.75">
      <c r="A16" s="620" t="s">
        <v>5</v>
      </c>
      <c r="B16" s="632">
        <v>400000</v>
      </c>
    </row>
    <row r="17" spans="1:2" ht="16.5" thickBot="1">
      <c r="A17" s="633" t="s">
        <v>31</v>
      </c>
      <c r="B17" s="650" t="s">
        <v>2</v>
      </c>
    </row>
    <row r="18" spans="1:4" ht="16.5" thickTop="1">
      <c r="A18" s="620" t="s">
        <v>6</v>
      </c>
      <c r="B18" s="651"/>
      <c r="D18" s="622"/>
    </row>
    <row r="19" spans="1:2" s="630" customFormat="1" ht="16.5" thickBot="1">
      <c r="A19" s="636" t="s">
        <v>7</v>
      </c>
      <c r="B19" s="637">
        <f>SUM(B13:B17)-(B18)</f>
        <v>500000</v>
      </c>
    </row>
    <row r="20" spans="1:2" ht="12.75" customHeight="1">
      <c r="A20" s="623"/>
      <c r="B20" s="652"/>
    </row>
    <row r="21" spans="1:2" ht="15.75">
      <c r="A21" s="630" t="s">
        <v>22</v>
      </c>
      <c r="B21" s="632"/>
    </row>
    <row r="22" spans="1:2" ht="15.75">
      <c r="A22" s="620" t="s">
        <v>26</v>
      </c>
      <c r="B22" s="632"/>
    </row>
    <row r="23" spans="1:2" ht="16.5" customHeight="1">
      <c r="A23" s="620" t="s">
        <v>27</v>
      </c>
      <c r="B23" s="632"/>
    </row>
    <row r="24" spans="1:2" ht="15.75">
      <c r="A24" s="620" t="s">
        <v>92</v>
      </c>
      <c r="B24" s="632">
        <v>23000</v>
      </c>
    </row>
    <row r="25" spans="1:2" ht="15.75">
      <c r="A25" s="620" t="s">
        <v>8</v>
      </c>
      <c r="B25" s="632"/>
    </row>
    <row r="26" spans="1:2" ht="15.75">
      <c r="A26" s="620" t="s">
        <v>28</v>
      </c>
      <c r="B26" s="632">
        <v>477000</v>
      </c>
    </row>
    <row r="27" spans="1:2" ht="15.75">
      <c r="A27" s="620" t="s">
        <v>9</v>
      </c>
      <c r="B27" s="632"/>
    </row>
    <row r="28" spans="1:2" ht="16.5" thickBot="1">
      <c r="A28" s="633" t="s">
        <v>10</v>
      </c>
      <c r="B28" s="645"/>
    </row>
    <row r="29" spans="1:2" s="630" customFormat="1" ht="17.25" thickBot="1" thickTop="1">
      <c r="A29" s="640" t="s">
        <v>11</v>
      </c>
      <c r="B29" s="641">
        <f>SUM(B22:B28)</f>
        <v>500000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v>50000</v>
      </c>
    </row>
    <row r="40" spans="1:2" ht="15.75">
      <c r="A40" s="620" t="s">
        <v>17</v>
      </c>
      <c r="B40" s="632">
        <v>73000</v>
      </c>
    </row>
    <row r="41" spans="1:2" ht="15.75">
      <c r="A41" s="620" t="s">
        <v>18</v>
      </c>
      <c r="B41" s="632">
        <v>377000</v>
      </c>
    </row>
    <row r="42" spans="1:2" ht="15.75">
      <c r="A42" s="620" t="s">
        <v>19</v>
      </c>
      <c r="B42" s="632"/>
    </row>
    <row r="43" spans="1:2" ht="15.75">
      <c r="A43" s="620" t="s">
        <v>20</v>
      </c>
      <c r="B43" s="632"/>
    </row>
    <row r="44" spans="1:2" ht="15.75">
      <c r="A44" s="620" t="s">
        <v>86</v>
      </c>
      <c r="B44" s="632"/>
    </row>
    <row r="45" spans="1:2" ht="16.5" thickBot="1">
      <c r="A45" s="633" t="s">
        <v>87</v>
      </c>
      <c r="B45" s="645"/>
    </row>
    <row r="46" spans="1:2" ht="17.25" thickBot="1" thickTop="1">
      <c r="A46" s="640" t="s">
        <v>11</v>
      </c>
      <c r="B46" s="641">
        <f>SUM(B39:B45)</f>
        <v>500000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0">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45</v>
      </c>
      <c r="B4" s="793"/>
    </row>
    <row r="5" spans="1:2" ht="12.75" customHeight="1">
      <c r="A5" s="623"/>
      <c r="B5" s="647"/>
    </row>
    <row r="6" spans="1:2" ht="15.75">
      <c r="A6" s="794" t="s">
        <v>159</v>
      </c>
      <c r="B6" s="794"/>
    </row>
    <row r="7" spans="1:2" ht="15.75">
      <c r="A7" s="625" t="s">
        <v>38</v>
      </c>
      <c r="B7" s="626"/>
    </row>
    <row r="8" spans="1:2" ht="15.75">
      <c r="A8" s="794" t="s">
        <v>154</v>
      </c>
      <c r="B8" s="794"/>
    </row>
    <row r="9" spans="1:2" ht="15.75">
      <c r="A9" s="794"/>
      <c r="B9" s="794"/>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3</v>
      </c>
      <c r="B14" s="632" t="s">
        <v>2</v>
      </c>
    </row>
    <row r="15" spans="1:2" ht="15.75">
      <c r="A15" s="620" t="s">
        <v>30</v>
      </c>
      <c r="B15" s="632">
        <v>25000</v>
      </c>
    </row>
    <row r="16" spans="1:2" ht="15.75">
      <c r="A16" s="620" t="s">
        <v>5</v>
      </c>
      <c r="B16" s="632">
        <v>150000</v>
      </c>
    </row>
    <row r="17" spans="1:2" ht="16.5" thickBot="1">
      <c r="A17" s="633" t="s">
        <v>31</v>
      </c>
      <c r="B17" s="650"/>
    </row>
    <row r="18" spans="1:4" ht="16.5" thickTop="1">
      <c r="A18" s="620" t="s">
        <v>6</v>
      </c>
      <c r="B18" s="651"/>
      <c r="D18" s="622"/>
    </row>
    <row r="19" spans="1:2" s="630" customFormat="1" ht="16.5" thickBot="1">
      <c r="A19" s="636" t="s">
        <v>7</v>
      </c>
      <c r="B19" s="637">
        <f>SUM(B13:B17)-(B18)</f>
        <v>175000</v>
      </c>
    </row>
    <row r="20" spans="1:2" ht="12.75" customHeight="1">
      <c r="A20" s="623"/>
      <c r="B20" s="652"/>
    </row>
    <row r="21" spans="1:2" ht="15.75">
      <c r="A21" s="630" t="s">
        <v>22</v>
      </c>
      <c r="B21" s="632"/>
    </row>
    <row r="22" spans="1:2" ht="15.75">
      <c r="A22" s="620" t="s">
        <v>26</v>
      </c>
      <c r="B22" s="632"/>
    </row>
    <row r="23" spans="1:2" ht="16.5" customHeight="1">
      <c r="A23" s="620" t="s">
        <v>27</v>
      </c>
      <c r="B23" s="632"/>
    </row>
    <row r="24" spans="1:2" ht="15.75">
      <c r="A24" s="620" t="s">
        <v>25</v>
      </c>
      <c r="B24" s="632"/>
    </row>
    <row r="25" spans="1:2" ht="15.75">
      <c r="A25" s="620" t="s">
        <v>8</v>
      </c>
      <c r="B25" s="632"/>
    </row>
    <row r="26" spans="1:2" ht="15.75">
      <c r="A26" s="620" t="s">
        <v>28</v>
      </c>
      <c r="B26" s="632">
        <v>175000</v>
      </c>
    </row>
    <row r="27" spans="1:2" ht="15.75">
      <c r="A27" s="620" t="s">
        <v>9</v>
      </c>
      <c r="B27" s="632"/>
    </row>
    <row r="28" spans="1:2" ht="16.5" thickBot="1">
      <c r="A28" s="633" t="s">
        <v>10</v>
      </c>
      <c r="B28" s="645"/>
    </row>
    <row r="29" spans="1:2" s="630" customFormat="1" ht="17.25" thickBot="1" thickTop="1">
      <c r="A29" s="640" t="s">
        <v>11</v>
      </c>
      <c r="B29" s="641">
        <f>SUM(B22:B28)</f>
        <v>175000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row>
    <row r="40" spans="1:2" ht="15.75">
      <c r="A40" s="620" t="s">
        <v>17</v>
      </c>
      <c r="B40" s="632"/>
    </row>
    <row r="41" spans="1:2" ht="15.75">
      <c r="A41" s="620" t="s">
        <v>18</v>
      </c>
      <c r="B41" s="632">
        <v>175000</v>
      </c>
    </row>
    <row r="42" spans="1:2" ht="15.75">
      <c r="A42" s="620" t="s">
        <v>19</v>
      </c>
      <c r="B42" s="632"/>
    </row>
    <row r="43" spans="1:2" ht="15.75">
      <c r="A43" s="620" t="s">
        <v>20</v>
      </c>
      <c r="B43" s="632"/>
    </row>
    <row r="44" spans="1:2" ht="15.75">
      <c r="A44" s="620" t="s">
        <v>86</v>
      </c>
      <c r="B44" s="632"/>
    </row>
    <row r="45" spans="1:2" ht="16.5" thickBot="1">
      <c r="A45" s="633" t="s">
        <v>87</v>
      </c>
      <c r="B45" s="645"/>
    </row>
    <row r="46" spans="1:2" ht="17.25" thickBot="1" thickTop="1">
      <c r="A46" s="640" t="s">
        <v>11</v>
      </c>
      <c r="B46" s="641">
        <f>SUM(B39:B45)</f>
        <v>175000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7">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60</v>
      </c>
      <c r="B4" s="793"/>
    </row>
    <row r="5" spans="1:2" ht="12.75" customHeight="1">
      <c r="A5" s="623"/>
      <c r="B5" s="647"/>
    </row>
    <row r="6" spans="1:2" ht="15.75">
      <c r="A6" s="794" t="s">
        <v>83</v>
      </c>
      <c r="B6" s="794"/>
    </row>
    <row r="7" spans="1:2" ht="15.75">
      <c r="A7" s="625" t="s">
        <v>38</v>
      </c>
      <c r="B7" s="626"/>
    </row>
    <row r="8" spans="1:2" ht="15.75">
      <c r="A8" s="794" t="s">
        <v>33</v>
      </c>
      <c r="B8" s="794"/>
    </row>
    <row r="9" spans="1:2" s="630" customFormat="1" ht="15.75">
      <c r="A9" s="795" t="s">
        <v>44</v>
      </c>
      <c r="B9" s="795"/>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53</v>
      </c>
      <c r="B14" s="632">
        <v>0</v>
      </c>
    </row>
    <row r="15" spans="1:2" ht="15.75">
      <c r="A15" s="620" t="s">
        <v>30</v>
      </c>
      <c r="B15" s="632">
        <v>2000</v>
      </c>
    </row>
    <row r="16" spans="1:2" ht="15.75">
      <c r="A16" s="620" t="s">
        <v>5</v>
      </c>
      <c r="B16" s="632">
        <v>65000</v>
      </c>
    </row>
    <row r="17" spans="1:2" ht="16.5" thickBot="1">
      <c r="A17" s="633" t="s">
        <v>31</v>
      </c>
      <c r="B17" s="650"/>
    </row>
    <row r="18" spans="1:4" ht="16.5" thickTop="1">
      <c r="A18" s="620" t="s">
        <v>6</v>
      </c>
      <c r="B18" s="651"/>
      <c r="D18" s="622"/>
    </row>
    <row r="19" spans="1:2" s="630" customFormat="1" ht="16.5" thickBot="1">
      <c r="A19" s="636" t="s">
        <v>7</v>
      </c>
      <c r="B19" s="637">
        <f>SUM(B13:B17)-(B18)</f>
        <v>67000</v>
      </c>
    </row>
    <row r="20" spans="1:2" ht="12.75" customHeight="1">
      <c r="A20" s="623"/>
      <c r="B20" s="652"/>
    </row>
    <row r="21" spans="1:2" ht="15.75">
      <c r="A21" s="630" t="s">
        <v>22</v>
      </c>
      <c r="B21" s="632"/>
    </row>
    <row r="22" spans="1:2" ht="15.75">
      <c r="A22" s="620" t="s">
        <v>26</v>
      </c>
      <c r="B22" s="632"/>
    </row>
    <row r="23" spans="1:2" ht="16.5" customHeight="1">
      <c r="A23" s="620" t="s">
        <v>27</v>
      </c>
      <c r="B23" s="632"/>
    </row>
    <row r="24" spans="1:2" ht="15.75">
      <c r="A24" s="620" t="s">
        <v>25</v>
      </c>
      <c r="B24" s="632"/>
    </row>
    <row r="25" spans="1:2" ht="15.75">
      <c r="A25" s="620" t="s">
        <v>8</v>
      </c>
      <c r="B25" s="632"/>
    </row>
    <row r="26" spans="1:2" ht="15.75">
      <c r="A26" s="620" t="s">
        <v>28</v>
      </c>
      <c r="B26" s="632">
        <v>67000</v>
      </c>
    </row>
    <row r="27" spans="1:2" ht="15.75">
      <c r="A27" s="620" t="s">
        <v>9</v>
      </c>
      <c r="B27" s="632"/>
    </row>
    <row r="28" spans="1:2" ht="16.5" thickBot="1">
      <c r="A28" s="633" t="s">
        <v>10</v>
      </c>
      <c r="B28" s="645"/>
    </row>
    <row r="29" spans="1:2" s="630" customFormat="1" ht="17.25" thickBot="1" thickTop="1">
      <c r="A29" s="640" t="s">
        <v>11</v>
      </c>
      <c r="B29" s="641">
        <f>SUM(B22:B28)</f>
        <v>67000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row>
    <row r="40" spans="1:2" ht="15.75">
      <c r="A40" s="620" t="s">
        <v>17</v>
      </c>
      <c r="B40" s="632"/>
    </row>
    <row r="41" spans="1:2" ht="15.75">
      <c r="A41" s="620" t="s">
        <v>18</v>
      </c>
      <c r="B41" s="632"/>
    </row>
    <row r="42" spans="1:2" ht="15.75">
      <c r="A42" s="620" t="s">
        <v>19</v>
      </c>
      <c r="B42" s="632">
        <v>67000</v>
      </c>
    </row>
    <row r="43" spans="1:2" ht="15.75">
      <c r="A43" s="620" t="s">
        <v>20</v>
      </c>
      <c r="B43" s="632"/>
    </row>
    <row r="44" spans="1:2" ht="15.75">
      <c r="A44" s="620" t="s">
        <v>86</v>
      </c>
      <c r="B44" s="632"/>
    </row>
    <row r="45" spans="1:2" ht="16.5" thickBot="1">
      <c r="A45" s="633" t="s">
        <v>87</v>
      </c>
      <c r="B45" s="645"/>
    </row>
    <row r="46" spans="1:2" ht="17.25" thickBot="1" thickTop="1">
      <c r="A46" s="640" t="s">
        <v>11</v>
      </c>
      <c r="B46" s="641">
        <f>SUM(B39:B45)</f>
        <v>67000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view="pageBreakPreview" zoomScale="60" zoomScalePageLayoutView="0" workbookViewId="0" topLeftCell="A10">
      <selection activeCell="Y63" sqref="Y63"/>
    </sheetView>
  </sheetViews>
  <sheetFormatPr defaultColWidth="9.140625" defaultRowHeight="12.75"/>
  <cols>
    <col min="22" max="22" width="61.00390625" style="0" customWidth="1"/>
  </cols>
  <sheetData/>
  <sheetProtection/>
  <printOptions/>
  <pageMargins left="0.7" right="0.7" top="0.75" bottom="0.75" header="0.3" footer="0.3"/>
  <pageSetup fitToHeight="1" fitToWidth="1" horizontalDpi="600" verticalDpi="600" orientation="landscape" paperSize="3" scale="70" r:id="rId2"/>
  <headerFooter>
    <oddFooter>&amp;C&amp;P</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4">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61</v>
      </c>
      <c r="B4" s="793"/>
    </row>
    <row r="5" spans="1:2" ht="12.75" customHeight="1">
      <c r="A5" s="623"/>
      <c r="B5" s="647"/>
    </row>
    <row r="6" spans="1:2" ht="15.75">
      <c r="A6" s="794" t="s">
        <v>83</v>
      </c>
      <c r="B6" s="794"/>
    </row>
    <row r="7" spans="1:2" ht="15.75">
      <c r="A7" s="625" t="s">
        <v>38</v>
      </c>
      <c r="B7" s="626"/>
    </row>
    <row r="8" spans="1:2" ht="15.75">
      <c r="A8" s="794" t="s">
        <v>33</v>
      </c>
      <c r="B8" s="794"/>
    </row>
    <row r="9" spans="1:2" s="630" customFormat="1" ht="15.75">
      <c r="A9" s="795" t="s">
        <v>44</v>
      </c>
      <c r="B9" s="795"/>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53</v>
      </c>
      <c r="B14" s="632"/>
    </row>
    <row r="15" spans="1:2" ht="15.75">
      <c r="A15" s="620" t="s">
        <v>30</v>
      </c>
      <c r="B15" s="632">
        <v>25000</v>
      </c>
    </row>
    <row r="16" spans="1:2" ht="15.75">
      <c r="A16" s="620" t="s">
        <v>5</v>
      </c>
      <c r="B16" s="632">
        <v>125000</v>
      </c>
    </row>
    <row r="17" spans="1:2" ht="16.5" thickBot="1">
      <c r="A17" s="633" t="s">
        <v>31</v>
      </c>
      <c r="B17" s="650"/>
    </row>
    <row r="18" spans="1:4" ht="16.5" thickTop="1">
      <c r="A18" s="620" t="s">
        <v>6</v>
      </c>
      <c r="B18" s="651"/>
      <c r="D18" s="622"/>
    </row>
    <row r="19" spans="1:2" s="630" customFormat="1" ht="16.5" thickBot="1">
      <c r="A19" s="636" t="s">
        <v>7</v>
      </c>
      <c r="B19" s="637">
        <f>SUM(B13:B17)-(B18)</f>
        <v>150000</v>
      </c>
    </row>
    <row r="20" spans="1:2" ht="12.75" customHeight="1">
      <c r="A20" s="623"/>
      <c r="B20" s="652"/>
    </row>
    <row r="21" spans="1:2" ht="15.75">
      <c r="A21" s="630" t="s">
        <v>22</v>
      </c>
      <c r="B21" s="632"/>
    </row>
    <row r="22" spans="1:2" ht="15.75">
      <c r="A22" s="620" t="s">
        <v>26</v>
      </c>
      <c r="B22" s="632"/>
    </row>
    <row r="23" spans="1:2" ht="16.5" customHeight="1">
      <c r="A23" s="620" t="s">
        <v>27</v>
      </c>
      <c r="B23" s="632"/>
    </row>
    <row r="24" spans="1:2" ht="15.75">
      <c r="A24" s="620" t="s">
        <v>25</v>
      </c>
      <c r="B24" s="632"/>
    </row>
    <row r="25" spans="1:2" ht="15.75">
      <c r="A25" s="620" t="s">
        <v>8</v>
      </c>
      <c r="B25" s="632"/>
    </row>
    <row r="26" spans="1:2" ht="15.75">
      <c r="A26" s="620" t="s">
        <v>28</v>
      </c>
      <c r="B26" s="632">
        <v>150000</v>
      </c>
    </row>
    <row r="27" spans="1:2" ht="15.75">
      <c r="A27" s="620" t="s">
        <v>9</v>
      </c>
      <c r="B27" s="632"/>
    </row>
    <row r="28" spans="1:2" ht="16.5" thickBot="1">
      <c r="A28" s="633" t="s">
        <v>10</v>
      </c>
      <c r="B28" s="645"/>
    </row>
    <row r="29" spans="1:2" s="630" customFormat="1" ht="17.25" thickBot="1" thickTop="1">
      <c r="A29" s="640" t="s">
        <v>11</v>
      </c>
      <c r="B29" s="641">
        <f>SUM(B22:B28)</f>
        <v>150000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row>
    <row r="40" spans="1:2" ht="15.75">
      <c r="A40" s="620" t="s">
        <v>17</v>
      </c>
      <c r="B40" s="632"/>
    </row>
    <row r="41" spans="1:2" ht="15.75">
      <c r="A41" s="620" t="s">
        <v>18</v>
      </c>
      <c r="B41" s="632">
        <v>150000</v>
      </c>
    </row>
    <row r="42" spans="1:2" ht="15.75">
      <c r="A42" s="620" t="s">
        <v>19</v>
      </c>
      <c r="B42" s="632"/>
    </row>
    <row r="43" spans="1:2" ht="15.75">
      <c r="A43" s="620" t="s">
        <v>20</v>
      </c>
      <c r="B43" s="632"/>
    </row>
    <row r="44" spans="1:2" ht="15.75">
      <c r="A44" s="620" t="s">
        <v>86</v>
      </c>
      <c r="B44" s="632"/>
    </row>
    <row r="45" spans="1:2" ht="16.5" thickBot="1">
      <c r="A45" s="633" t="s">
        <v>87</v>
      </c>
      <c r="B45" s="645"/>
    </row>
    <row r="46" spans="1:2" ht="17.25" thickBot="1" thickTop="1">
      <c r="A46" s="640" t="s">
        <v>11</v>
      </c>
      <c r="B46" s="641">
        <f>SUM(B39:B45)</f>
        <v>150000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7">
      <selection activeCell="A1" sqref="A1:W62"/>
    </sheetView>
  </sheetViews>
  <sheetFormatPr defaultColWidth="9.140625" defaultRowHeight="12.75"/>
  <cols>
    <col min="1" max="1" width="78.421875" style="620" customWidth="1"/>
    <col min="2" max="2" width="13.7109375" style="653" customWidth="1"/>
    <col min="3" max="16384" width="9.140625" style="620" customWidth="1"/>
  </cols>
  <sheetData>
    <row r="1" spans="1:2" ht="15.75">
      <c r="A1" s="791" t="s">
        <v>0</v>
      </c>
      <c r="B1" s="791"/>
    </row>
    <row r="2" spans="1:2" ht="15.75">
      <c r="A2" s="791" t="s">
        <v>1</v>
      </c>
      <c r="B2" s="791"/>
    </row>
    <row r="3" spans="1:2" ht="12.75" customHeight="1">
      <c r="A3" s="621"/>
      <c r="B3" s="646"/>
    </row>
    <row r="4" spans="1:2" s="622" customFormat="1" ht="17.25" customHeight="1">
      <c r="A4" s="792" t="s">
        <v>365</v>
      </c>
      <c r="B4" s="793"/>
    </row>
    <row r="5" spans="1:2" ht="12.75" customHeight="1">
      <c r="A5" s="623"/>
      <c r="B5" s="647"/>
    </row>
    <row r="6" spans="1:2" ht="15.75">
      <c r="A6" s="794" t="s">
        <v>162</v>
      </c>
      <c r="B6" s="794"/>
    </row>
    <row r="7" spans="1:2" ht="15.75">
      <c r="A7" s="625" t="s">
        <v>38</v>
      </c>
      <c r="B7" s="626"/>
    </row>
    <row r="8" spans="1:2" ht="15.75">
      <c r="A8" s="794" t="s">
        <v>33</v>
      </c>
      <c r="B8" s="794"/>
    </row>
    <row r="9" spans="1:2" ht="15.75">
      <c r="A9" s="794" t="s">
        <v>93</v>
      </c>
      <c r="B9" s="794"/>
    </row>
    <row r="10" spans="1:2" ht="12.75" customHeight="1">
      <c r="A10" s="627"/>
      <c r="B10" s="648"/>
    </row>
    <row r="11" spans="1:2" ht="15.75">
      <c r="A11" s="789" t="s">
        <v>29</v>
      </c>
      <c r="B11" s="790"/>
    </row>
    <row r="12" spans="1:2" ht="12.75" customHeight="1" thickBot="1">
      <c r="A12" s="629"/>
      <c r="B12" s="649"/>
    </row>
    <row r="13" spans="1:2" ht="15.75">
      <c r="A13" s="630" t="s">
        <v>21</v>
      </c>
      <c r="B13" s="632" t="s">
        <v>2</v>
      </c>
    </row>
    <row r="14" spans="1:2" ht="15.75">
      <c r="A14" s="620" t="s">
        <v>3</v>
      </c>
      <c r="B14" s="632">
        <v>90000</v>
      </c>
    </row>
    <row r="15" spans="1:2" ht="15.75">
      <c r="A15" s="620" t="s">
        <v>30</v>
      </c>
      <c r="B15" s="632">
        <v>100000</v>
      </c>
    </row>
    <row r="16" spans="1:2" ht="15.75">
      <c r="A16" s="620" t="s">
        <v>5</v>
      </c>
      <c r="B16" s="632">
        <v>1128000</v>
      </c>
    </row>
    <row r="17" spans="1:2" ht="16.5" thickBot="1">
      <c r="A17" s="633" t="s">
        <v>31</v>
      </c>
      <c r="B17" s="650"/>
    </row>
    <row r="18" spans="1:4" ht="16.5" thickTop="1">
      <c r="A18" s="620" t="s">
        <v>6</v>
      </c>
      <c r="B18" s="651" t="s">
        <v>2</v>
      </c>
      <c r="D18" s="622"/>
    </row>
    <row r="19" spans="1:2" s="630" customFormat="1" ht="16.5" thickBot="1">
      <c r="A19" s="636" t="s">
        <v>7</v>
      </c>
      <c r="B19" s="637">
        <f>SUM(B14:B18)</f>
        <v>1318000</v>
      </c>
    </row>
    <row r="20" spans="1:2" ht="12.75" customHeight="1">
      <c r="A20" s="623"/>
      <c r="B20" s="652"/>
    </row>
    <row r="21" spans="1:2" ht="15.75">
      <c r="A21" s="630" t="s">
        <v>94</v>
      </c>
      <c r="B21" s="632"/>
    </row>
    <row r="22" spans="1:2" ht="15.75">
      <c r="A22" s="620" t="s">
        <v>26</v>
      </c>
      <c r="B22" s="632"/>
    </row>
    <row r="23" spans="1:2" ht="16.5" customHeight="1">
      <c r="A23" s="620" t="s">
        <v>96</v>
      </c>
      <c r="B23" s="632"/>
    </row>
    <row r="24" spans="1:2" ht="15.75">
      <c r="A24" s="620" t="s">
        <v>25</v>
      </c>
      <c r="B24" s="632"/>
    </row>
    <row r="25" spans="1:2" ht="15.75">
      <c r="A25" s="620" t="s">
        <v>8</v>
      </c>
      <c r="B25" s="632"/>
    </row>
    <row r="26" spans="1:2" ht="15.75">
      <c r="A26" s="620" t="s">
        <v>63</v>
      </c>
      <c r="B26" s="632">
        <v>868000</v>
      </c>
    </row>
    <row r="27" spans="1:2" ht="15.75">
      <c r="A27" s="620" t="s">
        <v>95</v>
      </c>
      <c r="B27" s="632">
        <v>300000</v>
      </c>
    </row>
    <row r="28" spans="1:2" ht="16.5" thickBot="1">
      <c r="A28" s="633" t="s">
        <v>356</v>
      </c>
      <c r="B28" s="645">
        <v>150000</v>
      </c>
    </row>
    <row r="29" spans="1:2" s="630" customFormat="1" ht="17.25" thickBot="1" thickTop="1">
      <c r="A29" s="640" t="s">
        <v>11</v>
      </c>
      <c r="B29" s="641">
        <f>SUM(B22:B28)</f>
        <v>1318000</v>
      </c>
    </row>
    <row r="30" spans="1:2" ht="12.75" customHeight="1">
      <c r="A30" s="623"/>
      <c r="B30" s="652"/>
    </row>
    <row r="31" spans="1:2" ht="15.75">
      <c r="A31" s="630" t="s">
        <v>23</v>
      </c>
      <c r="B31" s="632" t="s">
        <v>4</v>
      </c>
    </row>
    <row r="32" spans="1:2" ht="15.75">
      <c r="A32" s="620" t="s">
        <v>12</v>
      </c>
      <c r="B32" s="632"/>
    </row>
    <row r="33" spans="1:2" ht="15.75">
      <c r="A33" s="620" t="s">
        <v>13</v>
      </c>
      <c r="B33" s="632"/>
    </row>
    <row r="34" spans="1:2" ht="15.75">
      <c r="A34" s="620" t="s">
        <v>14</v>
      </c>
      <c r="B34" s="632"/>
    </row>
    <row r="35" spans="1:2" ht="16.5" thickBot="1">
      <c r="A35" s="633" t="s">
        <v>15</v>
      </c>
      <c r="B35" s="645"/>
    </row>
    <row r="36" spans="1:2" s="630" customFormat="1" ht="17.25" thickBot="1" thickTop="1">
      <c r="A36" s="640" t="s">
        <v>7</v>
      </c>
      <c r="B36" s="641">
        <f>SUM(B31:B35)</f>
        <v>0</v>
      </c>
    </row>
    <row r="37" spans="1:2" ht="12.75" customHeight="1">
      <c r="A37" s="623"/>
      <c r="B37" s="652"/>
    </row>
    <row r="38" spans="1:2" ht="15.75">
      <c r="A38" s="630" t="s">
        <v>24</v>
      </c>
      <c r="B38" s="632"/>
    </row>
    <row r="39" spans="1:2" ht="15.75">
      <c r="A39" s="620" t="s">
        <v>16</v>
      </c>
      <c r="B39" s="632"/>
    </row>
    <row r="40" spans="1:2" ht="15.75">
      <c r="A40" s="620" t="s">
        <v>17</v>
      </c>
      <c r="B40" s="632">
        <v>1318000</v>
      </c>
    </row>
    <row r="41" spans="1:2" ht="15.75">
      <c r="A41" s="620" t="s">
        <v>18</v>
      </c>
      <c r="B41" s="632"/>
    </row>
    <row r="42" spans="1:2" ht="15.75">
      <c r="A42" s="620" t="s">
        <v>19</v>
      </c>
      <c r="B42" s="632"/>
    </row>
    <row r="43" spans="1:2" ht="15.75">
      <c r="A43" s="620" t="s">
        <v>20</v>
      </c>
      <c r="B43" s="632"/>
    </row>
    <row r="44" spans="1:2" ht="15.75">
      <c r="A44" s="620" t="s">
        <v>86</v>
      </c>
      <c r="B44" s="632"/>
    </row>
    <row r="45" spans="1:2" ht="16.5" thickBot="1">
      <c r="A45" s="633" t="s">
        <v>87</v>
      </c>
      <c r="B45" s="645"/>
    </row>
    <row r="46" spans="1:2" ht="17.25" thickBot="1" thickTop="1">
      <c r="A46" s="640" t="s">
        <v>11</v>
      </c>
      <c r="B46" s="641">
        <f>SUM(B39:B45)</f>
        <v>1318000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49">
      <selection activeCell="A1" sqref="A1:W62"/>
    </sheetView>
  </sheetViews>
  <sheetFormatPr defaultColWidth="10.140625" defaultRowHeight="12.75"/>
  <cols>
    <col min="1" max="1" width="98.8515625" style="292" customWidth="1"/>
    <col min="2" max="2" width="35.140625" style="292" customWidth="1"/>
    <col min="3" max="3" width="10.140625" style="292" customWidth="1"/>
    <col min="4" max="4" width="23.28125" style="292" customWidth="1"/>
    <col min="5" max="5" width="20.7109375" style="292" customWidth="1"/>
    <col min="6" max="6" width="24.140625" style="292" customWidth="1"/>
    <col min="7" max="16384" width="10.140625" style="292" customWidth="1"/>
  </cols>
  <sheetData>
    <row r="1" spans="1:2" ht="15">
      <c r="A1" s="796" t="s">
        <v>377</v>
      </c>
      <c r="B1" s="796"/>
    </row>
    <row r="2" spans="1:2" ht="15">
      <c r="A2" s="796" t="s">
        <v>1</v>
      </c>
      <c r="B2" s="796"/>
    </row>
    <row r="3" spans="1:2" ht="15">
      <c r="A3" s="796" t="s">
        <v>104</v>
      </c>
      <c r="B3" s="796"/>
    </row>
    <row r="4" spans="1:2" ht="15">
      <c r="A4" s="797" t="s">
        <v>378</v>
      </c>
      <c r="B4" s="798"/>
    </row>
    <row r="5" spans="1:2" ht="15">
      <c r="A5" s="797" t="s">
        <v>379</v>
      </c>
      <c r="B5" s="798"/>
    </row>
    <row r="6" spans="1:2" ht="15">
      <c r="A6" s="799"/>
      <c r="B6" s="800"/>
    </row>
    <row r="7" spans="1:2" ht="15">
      <c r="A7" s="797" t="s">
        <v>380</v>
      </c>
      <c r="B7" s="798"/>
    </row>
    <row r="8" spans="1:2" ht="15">
      <c r="A8" s="799"/>
      <c r="B8" s="800"/>
    </row>
    <row r="9" spans="1:2" ht="15">
      <c r="A9" s="293" t="s">
        <v>381</v>
      </c>
      <c r="B9" s="294"/>
    </row>
    <row r="10" spans="1:2" ht="15">
      <c r="A10" s="293" t="s">
        <v>382</v>
      </c>
      <c r="B10" s="294"/>
    </row>
    <row r="11" spans="1:2" ht="15">
      <c r="A11" s="799" t="s">
        <v>383</v>
      </c>
      <c r="B11" s="800"/>
    </row>
    <row r="12" spans="1:2" ht="15">
      <c r="A12" s="295" t="s">
        <v>384</v>
      </c>
      <c r="B12" s="294"/>
    </row>
    <row r="13" spans="1:2" ht="15">
      <c r="A13" s="797" t="s">
        <v>385</v>
      </c>
      <c r="B13" s="798"/>
    </row>
    <row r="14" spans="1:2" ht="15">
      <c r="A14" s="799"/>
      <c r="B14" s="800"/>
    </row>
    <row r="15" spans="1:2" ht="15">
      <c r="A15" s="797" t="s">
        <v>386</v>
      </c>
      <c r="B15" s="798"/>
    </row>
    <row r="16" spans="1:2" ht="15">
      <c r="A16" s="799"/>
      <c r="B16" s="800"/>
    </row>
    <row r="17" spans="1:2" ht="15">
      <c r="A17" s="294" t="s">
        <v>387</v>
      </c>
      <c r="B17" s="294"/>
    </row>
    <row r="18" spans="1:10" ht="15">
      <c r="A18" s="295" t="s">
        <v>388</v>
      </c>
      <c r="B18" s="295"/>
      <c r="C18" s="296"/>
      <c r="D18" s="296"/>
      <c r="E18" s="297"/>
      <c r="F18" s="297"/>
      <c r="G18" s="297"/>
      <c r="H18" s="297"/>
      <c r="I18" s="297"/>
      <c r="J18" s="297"/>
    </row>
    <row r="19" spans="1:10" ht="15">
      <c r="A19" s="295" t="s">
        <v>389</v>
      </c>
      <c r="B19" s="295"/>
      <c r="C19" s="296"/>
      <c r="D19" s="296"/>
      <c r="E19" s="297"/>
      <c r="F19" s="297"/>
      <c r="G19" s="297"/>
      <c r="H19" s="297"/>
      <c r="I19" s="297"/>
      <c r="J19" s="297"/>
    </row>
    <row r="20" spans="1:10" ht="15">
      <c r="A20" s="295" t="s">
        <v>390</v>
      </c>
      <c r="B20" s="295"/>
      <c r="C20" s="296"/>
      <c r="D20" s="296"/>
      <c r="E20" s="297"/>
      <c r="F20" s="297"/>
      <c r="G20" s="297"/>
      <c r="H20" s="297"/>
      <c r="I20" s="297"/>
      <c r="J20" s="297"/>
    </row>
    <row r="21" spans="1:10" ht="15">
      <c r="A21" s="295" t="s">
        <v>391</v>
      </c>
      <c r="B21" s="295"/>
      <c r="C21" s="296"/>
      <c r="D21" s="296"/>
      <c r="E21" s="297"/>
      <c r="F21" s="297"/>
      <c r="G21" s="297"/>
      <c r="H21" s="297"/>
      <c r="I21" s="297"/>
      <c r="J21" s="297"/>
    </row>
    <row r="22" spans="1:10" ht="15">
      <c r="A22" s="295"/>
      <c r="B22" s="295"/>
      <c r="C22" s="296"/>
      <c r="D22" s="296"/>
      <c r="E22" s="297"/>
      <c r="F22" s="297"/>
      <c r="G22" s="297"/>
      <c r="H22" s="297"/>
      <c r="I22" s="297"/>
      <c r="J22" s="297"/>
    </row>
    <row r="23" spans="1:10" ht="15">
      <c r="A23" s="295" t="s">
        <v>392</v>
      </c>
      <c r="B23" s="295"/>
      <c r="C23" s="296"/>
      <c r="D23" s="296"/>
      <c r="E23" s="297"/>
      <c r="F23" s="297"/>
      <c r="G23" s="297"/>
      <c r="H23" s="297"/>
      <c r="I23" s="297"/>
      <c r="J23" s="297"/>
    </row>
    <row r="24" spans="1:10" ht="15">
      <c r="A24" s="295" t="s">
        <v>393</v>
      </c>
      <c r="B24" s="295"/>
      <c r="C24" s="296"/>
      <c r="D24" s="296"/>
      <c r="E24" s="297"/>
      <c r="F24" s="297"/>
      <c r="G24" s="297"/>
      <c r="H24" s="297"/>
      <c r="I24" s="297"/>
      <c r="J24" s="297"/>
    </row>
    <row r="25" spans="1:10" ht="15">
      <c r="A25" s="295" t="s">
        <v>394</v>
      </c>
      <c r="B25" s="295"/>
      <c r="C25" s="296"/>
      <c r="D25" s="296"/>
      <c r="E25" s="297"/>
      <c r="F25" s="297"/>
      <c r="G25" s="297"/>
      <c r="H25" s="297"/>
      <c r="I25" s="297"/>
      <c r="J25" s="297"/>
    </row>
    <row r="26" spans="1:10" ht="15">
      <c r="A26" s="295" t="s">
        <v>395</v>
      </c>
      <c r="B26" s="295"/>
      <c r="C26" s="296"/>
      <c r="D26" s="296"/>
      <c r="E26" s="297"/>
      <c r="F26" s="297"/>
      <c r="G26" s="297"/>
      <c r="H26" s="297"/>
      <c r="I26" s="297"/>
      <c r="J26" s="297"/>
    </row>
    <row r="27" spans="1:10" ht="15">
      <c r="A27" s="295" t="s">
        <v>396</v>
      </c>
      <c r="B27" s="295"/>
      <c r="C27" s="296"/>
      <c r="D27" s="296"/>
      <c r="E27" s="297"/>
      <c r="F27" s="297"/>
      <c r="G27" s="297"/>
      <c r="H27" s="297"/>
      <c r="I27" s="297"/>
      <c r="J27" s="297"/>
    </row>
    <row r="28" spans="1:10" ht="15">
      <c r="A28" s="295" t="s">
        <v>397</v>
      </c>
      <c r="B28" s="295"/>
      <c r="C28" s="296"/>
      <c r="D28" s="296"/>
      <c r="E28" s="297"/>
      <c r="F28" s="297"/>
      <c r="G28" s="297"/>
      <c r="H28" s="297"/>
      <c r="I28" s="297"/>
      <c r="J28" s="297"/>
    </row>
    <row r="29" spans="1:10" ht="15">
      <c r="A29" s="295" t="s">
        <v>398</v>
      </c>
      <c r="B29" s="295"/>
      <c r="C29" s="296"/>
      <c r="D29" s="296"/>
      <c r="E29" s="297"/>
      <c r="F29" s="297"/>
      <c r="G29" s="297"/>
      <c r="H29" s="297"/>
      <c r="I29" s="297"/>
      <c r="J29" s="297"/>
    </row>
    <row r="30" spans="1:10" ht="15">
      <c r="A30" s="298" t="s">
        <v>399</v>
      </c>
      <c r="B30" s="295"/>
      <c r="C30" s="296"/>
      <c r="D30" s="296"/>
      <c r="E30" s="297"/>
      <c r="F30" s="297"/>
      <c r="G30" s="297"/>
      <c r="H30" s="297"/>
      <c r="I30" s="297"/>
      <c r="J30" s="297"/>
    </row>
    <row r="31" spans="1:10" ht="15">
      <c r="A31" s="295" t="s">
        <v>400</v>
      </c>
      <c r="B31" s="295"/>
      <c r="C31" s="296"/>
      <c r="D31" s="296"/>
      <c r="E31" s="297"/>
      <c r="F31" s="297"/>
      <c r="G31" s="297"/>
      <c r="H31" s="297"/>
      <c r="I31" s="297"/>
      <c r="J31" s="297"/>
    </row>
    <row r="32" spans="1:10" ht="15">
      <c r="A32" s="295" t="s">
        <v>401</v>
      </c>
      <c r="B32" s="295"/>
      <c r="C32" s="296"/>
      <c r="D32" s="296"/>
      <c r="E32" s="297"/>
      <c r="F32" s="297"/>
      <c r="G32" s="297"/>
      <c r="H32" s="297"/>
      <c r="I32" s="297"/>
      <c r="J32" s="297"/>
    </row>
    <row r="33" spans="1:10" ht="15">
      <c r="A33" s="295"/>
      <c r="B33" s="295"/>
      <c r="C33" s="296"/>
      <c r="D33" s="296"/>
      <c r="E33" s="297"/>
      <c r="F33" s="297"/>
      <c r="G33" s="297"/>
      <c r="H33" s="297"/>
      <c r="I33" s="297"/>
      <c r="J33" s="297"/>
    </row>
    <row r="34" spans="1:10" ht="15">
      <c r="A34" s="295" t="s">
        <v>402</v>
      </c>
      <c r="B34" s="295"/>
      <c r="C34" s="296"/>
      <c r="D34" s="296"/>
      <c r="E34" s="297"/>
      <c r="F34" s="297"/>
      <c r="G34" s="297"/>
      <c r="H34" s="297"/>
      <c r="I34" s="297"/>
      <c r="J34" s="297"/>
    </row>
    <row r="35" spans="1:10" ht="15">
      <c r="A35" s="295" t="s">
        <v>403</v>
      </c>
      <c r="B35" s="295"/>
      <c r="C35" s="296"/>
      <c r="D35" s="296"/>
      <c r="E35" s="297"/>
      <c r="F35" s="297"/>
      <c r="G35" s="297"/>
      <c r="H35" s="297"/>
      <c r="I35" s="297"/>
      <c r="J35" s="297"/>
    </row>
    <row r="36" spans="1:10" ht="15">
      <c r="A36" s="295" t="s">
        <v>404</v>
      </c>
      <c r="B36" s="295"/>
      <c r="C36" s="296"/>
      <c r="D36" s="296"/>
      <c r="E36" s="297"/>
      <c r="F36" s="297"/>
      <c r="G36" s="297"/>
      <c r="H36" s="297"/>
      <c r="I36" s="297"/>
      <c r="J36" s="297"/>
    </row>
    <row r="37" spans="1:10" ht="15">
      <c r="A37" s="295" t="s">
        <v>405</v>
      </c>
      <c r="B37" s="295"/>
      <c r="C37" s="296"/>
      <c r="D37" s="296"/>
      <c r="E37" s="297"/>
      <c r="F37" s="297"/>
      <c r="G37" s="297"/>
      <c r="H37" s="297"/>
      <c r="I37" s="297"/>
      <c r="J37" s="297"/>
    </row>
    <row r="38" spans="1:10" ht="15">
      <c r="A38" s="295" t="s">
        <v>406</v>
      </c>
      <c r="B38" s="295"/>
      <c r="C38" s="296"/>
      <c r="D38" s="296"/>
      <c r="E38" s="297"/>
      <c r="F38" s="297"/>
      <c r="G38" s="297"/>
      <c r="H38" s="297"/>
      <c r="I38" s="297"/>
      <c r="J38" s="297"/>
    </row>
    <row r="39" spans="1:10" ht="15">
      <c r="A39" s="295" t="s">
        <v>407</v>
      </c>
      <c r="B39" s="295"/>
      <c r="C39" s="296"/>
      <c r="D39" s="296"/>
      <c r="E39" s="297"/>
      <c r="F39" s="297"/>
      <c r="G39" s="297"/>
      <c r="H39" s="297"/>
      <c r="I39" s="297"/>
      <c r="J39" s="297"/>
    </row>
    <row r="40" spans="1:10" ht="15">
      <c r="A40" s="295" t="s">
        <v>408</v>
      </c>
      <c r="B40" s="295"/>
      <c r="C40" s="299"/>
      <c r="D40" s="296"/>
      <c r="E40" s="297"/>
      <c r="F40" s="297"/>
      <c r="G40" s="297"/>
      <c r="H40" s="297"/>
      <c r="I40" s="297"/>
      <c r="J40" s="297"/>
    </row>
    <row r="41" spans="1:10" ht="15">
      <c r="A41" s="295" t="s">
        <v>409</v>
      </c>
      <c r="B41" s="295"/>
      <c r="C41" s="299"/>
      <c r="D41" s="296"/>
      <c r="E41" s="297"/>
      <c r="F41" s="297"/>
      <c r="G41" s="297"/>
      <c r="H41" s="297"/>
      <c r="I41" s="297"/>
      <c r="J41" s="297"/>
    </row>
    <row r="42" spans="1:10" ht="15">
      <c r="A42" s="295" t="s">
        <v>410</v>
      </c>
      <c r="B42" s="295"/>
      <c r="C42" s="299"/>
      <c r="D42" s="296"/>
      <c r="E42" s="297"/>
      <c r="F42" s="297"/>
      <c r="G42" s="297"/>
      <c r="H42" s="297"/>
      <c r="I42" s="297"/>
      <c r="J42" s="297"/>
    </row>
    <row r="43" spans="1:10" ht="15">
      <c r="A43" s="295" t="s">
        <v>411</v>
      </c>
      <c r="B43" s="295"/>
      <c r="C43" s="299"/>
      <c r="D43" s="296"/>
      <c r="E43" s="297"/>
      <c r="F43" s="297"/>
      <c r="G43" s="297"/>
      <c r="H43" s="297"/>
      <c r="I43" s="297"/>
      <c r="J43" s="297"/>
    </row>
    <row r="44" spans="1:10" ht="15">
      <c r="A44" s="295"/>
      <c r="B44" s="295"/>
      <c r="C44" s="299"/>
      <c r="D44" s="296"/>
      <c r="E44" s="297"/>
      <c r="F44" s="297"/>
      <c r="G44" s="297"/>
      <c r="H44" s="297"/>
      <c r="I44" s="297"/>
      <c r="J44" s="297"/>
    </row>
    <row r="45" spans="1:10" ht="15">
      <c r="A45" s="294"/>
      <c r="B45" s="294"/>
      <c r="F45" s="297"/>
      <c r="G45" s="297"/>
      <c r="H45" s="297"/>
      <c r="I45" s="297"/>
      <c r="J45" s="297"/>
    </row>
    <row r="46" spans="1:10" ht="15.75">
      <c r="A46" s="300" t="s">
        <v>412</v>
      </c>
      <c r="B46" s="301">
        <v>0</v>
      </c>
      <c r="C46" s="302"/>
      <c r="F46" s="297"/>
      <c r="G46" s="297"/>
      <c r="H46" s="297"/>
      <c r="I46" s="297"/>
      <c r="J46" s="297"/>
    </row>
    <row r="47" spans="1:10" ht="15.75">
      <c r="A47" s="300" t="s">
        <v>413</v>
      </c>
      <c r="B47" s="301">
        <v>650000</v>
      </c>
      <c r="C47" s="302"/>
      <c r="F47" s="297"/>
      <c r="G47" s="297"/>
      <c r="H47" s="297"/>
      <c r="I47" s="297"/>
      <c r="J47" s="297"/>
    </row>
    <row r="48" spans="1:10" ht="15.75">
      <c r="A48" s="300" t="s">
        <v>414</v>
      </c>
      <c r="B48" s="301">
        <v>5350000</v>
      </c>
      <c r="C48" s="302"/>
      <c r="F48" s="297"/>
      <c r="G48" s="297"/>
      <c r="H48" s="297"/>
      <c r="I48" s="297"/>
      <c r="J48" s="297"/>
    </row>
    <row r="49" spans="1:10" ht="15.75">
      <c r="A49" s="300" t="s">
        <v>415</v>
      </c>
      <c r="B49" s="301">
        <v>0</v>
      </c>
      <c r="C49" s="302"/>
      <c r="F49" s="297"/>
      <c r="G49" s="297"/>
      <c r="H49" s="297"/>
      <c r="I49" s="297"/>
      <c r="J49" s="297"/>
    </row>
    <row r="50" spans="1:10" ht="15.75">
      <c r="A50" s="300" t="s">
        <v>416</v>
      </c>
      <c r="B50" s="301">
        <v>0</v>
      </c>
      <c r="C50" s="302"/>
      <c r="F50" s="297"/>
      <c r="G50" s="297"/>
      <c r="H50" s="297"/>
      <c r="I50" s="297"/>
      <c r="J50" s="297"/>
    </row>
    <row r="51" spans="1:10" ht="15.75">
      <c r="A51" s="300" t="s">
        <v>417</v>
      </c>
      <c r="B51" s="303">
        <v>0</v>
      </c>
      <c r="C51" s="302"/>
      <c r="F51" s="297"/>
      <c r="G51" s="297"/>
      <c r="H51" s="297"/>
      <c r="I51" s="297"/>
      <c r="J51" s="297"/>
    </row>
    <row r="52" spans="1:10" ht="15.75">
      <c r="A52" s="300" t="s">
        <v>418</v>
      </c>
      <c r="B52" s="301">
        <f>SUM(B47:B51)</f>
        <v>6000000</v>
      </c>
      <c r="C52" s="302"/>
      <c r="F52" s="297"/>
      <c r="G52" s="297"/>
      <c r="H52" s="297"/>
      <c r="I52" s="297"/>
      <c r="J52" s="297"/>
    </row>
    <row r="53" spans="1:10" ht="15">
      <c r="A53" s="294"/>
      <c r="B53" s="304"/>
      <c r="D53" s="302"/>
      <c r="F53" s="297"/>
      <c r="G53" s="297"/>
      <c r="H53" s="297"/>
      <c r="I53" s="297"/>
      <c r="J53" s="297"/>
    </row>
    <row r="54" spans="1:10" ht="15">
      <c r="A54" s="300" t="s">
        <v>419</v>
      </c>
      <c r="B54" s="305"/>
      <c r="C54" s="306"/>
      <c r="D54" s="302"/>
      <c r="F54" s="297"/>
      <c r="G54" s="297"/>
      <c r="H54" s="297"/>
      <c r="I54" s="297"/>
      <c r="J54" s="297"/>
    </row>
    <row r="55" spans="1:10" ht="15.75">
      <c r="A55" s="307" t="s">
        <v>420</v>
      </c>
      <c r="B55" s="308">
        <v>0</v>
      </c>
      <c r="C55" s="309"/>
      <c r="D55" s="302"/>
      <c r="F55" s="297"/>
      <c r="G55" s="297"/>
      <c r="H55" s="297"/>
      <c r="I55" s="297"/>
      <c r="J55" s="297"/>
    </row>
    <row r="56" spans="1:10" ht="15.75">
      <c r="A56" s="307" t="s">
        <v>421</v>
      </c>
      <c r="B56" s="308">
        <v>0</v>
      </c>
      <c r="C56" s="309"/>
      <c r="D56" s="302"/>
      <c r="F56" s="297"/>
      <c r="G56" s="310"/>
      <c r="H56" s="297"/>
      <c r="I56" s="310"/>
      <c r="J56" s="311"/>
    </row>
    <row r="57" spans="1:10" ht="15.75">
      <c r="A57" s="307" t="s">
        <v>422</v>
      </c>
      <c r="B57" s="308">
        <v>0</v>
      </c>
      <c r="C57" s="309"/>
      <c r="D57" s="302"/>
      <c r="F57" s="310"/>
      <c r="G57" s="310"/>
      <c r="H57" s="297"/>
      <c r="I57" s="310"/>
      <c r="J57" s="312"/>
    </row>
    <row r="58" spans="1:9" ht="15.75">
      <c r="A58" s="307" t="s">
        <v>423</v>
      </c>
      <c r="B58" s="308">
        <v>0</v>
      </c>
      <c r="C58" s="309"/>
      <c r="D58" s="302"/>
      <c r="E58" s="313"/>
      <c r="F58" s="297"/>
      <c r="G58" s="297"/>
      <c r="H58" s="297"/>
      <c r="I58" s="297"/>
    </row>
    <row r="59" spans="1:9" ht="15.75">
      <c r="A59" s="307" t="s">
        <v>424</v>
      </c>
      <c r="B59" s="308">
        <v>0</v>
      </c>
      <c r="C59" s="309"/>
      <c r="D59" s="302"/>
      <c r="E59" s="313"/>
      <c r="F59" s="297"/>
      <c r="G59" s="297"/>
      <c r="H59" s="297"/>
      <c r="I59" s="297"/>
    </row>
    <row r="60" spans="1:9" ht="15.75">
      <c r="A60" s="307" t="s">
        <v>115</v>
      </c>
      <c r="B60" s="314">
        <v>6000000</v>
      </c>
      <c r="C60" s="309"/>
      <c r="D60" s="302"/>
      <c r="E60" s="297"/>
      <c r="F60" s="297"/>
      <c r="G60" s="297"/>
      <c r="H60" s="297"/>
      <c r="I60" s="297"/>
    </row>
    <row r="61" spans="1:9" ht="15.75">
      <c r="A61" s="307" t="s">
        <v>418</v>
      </c>
      <c r="B61" s="315">
        <f>SUM(B55:B60)</f>
        <v>6000000</v>
      </c>
      <c r="C61" s="309"/>
      <c r="D61" s="302"/>
      <c r="E61" s="297"/>
      <c r="F61" s="297"/>
      <c r="G61" s="297"/>
      <c r="H61" s="297"/>
      <c r="I61" s="297"/>
    </row>
    <row r="62" spans="1:9" ht="15.75">
      <c r="A62" s="307"/>
      <c r="B62" s="308"/>
      <c r="C62" s="302"/>
      <c r="D62" s="302"/>
      <c r="E62" s="297"/>
      <c r="F62" s="297"/>
      <c r="G62" s="310"/>
      <c r="H62" s="297"/>
      <c r="I62" s="310"/>
    </row>
    <row r="63" spans="1:9" ht="15">
      <c r="A63" s="307" t="s">
        <v>425</v>
      </c>
      <c r="B63" s="316"/>
      <c r="C63" s="302"/>
      <c r="E63" s="297"/>
      <c r="F63" s="310"/>
      <c r="G63" s="310"/>
      <c r="H63" s="297"/>
      <c r="I63" s="310"/>
    </row>
    <row r="64" spans="1:6" ht="15.75">
      <c r="A64" s="307" t="s">
        <v>426</v>
      </c>
      <c r="B64" s="308">
        <v>132300</v>
      </c>
      <c r="C64" s="302"/>
      <c r="F64" s="306"/>
    </row>
    <row r="65" spans="1:6" ht="15.75">
      <c r="A65" s="307" t="s">
        <v>427</v>
      </c>
      <c r="B65" s="308">
        <v>39140</v>
      </c>
      <c r="C65" s="302"/>
      <c r="F65" s="317"/>
    </row>
    <row r="66" spans="1:6" ht="15.75">
      <c r="A66" s="307" t="s">
        <v>428</v>
      </c>
      <c r="B66" s="314">
        <v>14335</v>
      </c>
      <c r="C66" s="302"/>
      <c r="F66" s="309"/>
    </row>
    <row r="67" spans="1:6" ht="15.75">
      <c r="A67" s="307" t="s">
        <v>418</v>
      </c>
      <c r="B67" s="308">
        <f>SUM(B64:B66)</f>
        <v>185775</v>
      </c>
      <c r="C67" s="302"/>
      <c r="F67" s="309"/>
    </row>
    <row r="68" spans="1:6" ht="15.75">
      <c r="A68" s="307"/>
      <c r="B68" s="315"/>
      <c r="C68" s="302"/>
      <c r="F68" s="309"/>
    </row>
    <row r="69" spans="1:6" ht="15.75">
      <c r="A69" s="318" t="s">
        <v>429</v>
      </c>
      <c r="B69" s="319"/>
      <c r="C69" s="302"/>
      <c r="F69" s="309"/>
    </row>
    <row r="70" spans="1:6" ht="15.75">
      <c r="A70" s="289" t="s">
        <v>370</v>
      </c>
      <c r="B70" s="320">
        <v>0</v>
      </c>
      <c r="F70" s="321"/>
    </row>
    <row r="71" spans="1:6" ht="15.75">
      <c r="A71" s="289" t="s">
        <v>371</v>
      </c>
      <c r="B71" s="320"/>
      <c r="F71" s="321"/>
    </row>
    <row r="72" spans="1:2" ht="15.75">
      <c r="A72" s="289" t="s">
        <v>372</v>
      </c>
      <c r="B72" s="320">
        <v>6000000</v>
      </c>
    </row>
    <row r="73" spans="1:2" ht="15.75">
      <c r="A73" s="289" t="s">
        <v>373</v>
      </c>
      <c r="B73" s="320">
        <v>0</v>
      </c>
    </row>
    <row r="74" spans="1:2" ht="15.75">
      <c r="A74" s="289" t="s">
        <v>374</v>
      </c>
      <c r="B74" s="320">
        <v>0</v>
      </c>
    </row>
    <row r="75" spans="1:2" ht="15.75">
      <c r="A75" s="289" t="s">
        <v>375</v>
      </c>
      <c r="B75" s="320">
        <v>0</v>
      </c>
    </row>
    <row r="76" spans="1:2" ht="15.75">
      <c r="A76" s="289" t="s">
        <v>376</v>
      </c>
      <c r="B76" s="322">
        <v>0</v>
      </c>
    </row>
    <row r="77" spans="1:2" ht="15.75">
      <c r="A77" s="320" t="s">
        <v>7</v>
      </c>
      <c r="B77" s="322">
        <f>SUM(B70:B76)</f>
        <v>6000000</v>
      </c>
    </row>
  </sheetData>
  <sheetProtection/>
  <mergeCells count="13">
    <mergeCell ref="A16:B16"/>
    <mergeCell ref="A7:B7"/>
    <mergeCell ref="A8:B8"/>
    <mergeCell ref="A11:B11"/>
    <mergeCell ref="A13:B13"/>
    <mergeCell ref="A14:B14"/>
    <mergeCell ref="A15:B15"/>
    <mergeCell ref="A1:B1"/>
    <mergeCell ref="A2:B2"/>
    <mergeCell ref="A3:B3"/>
    <mergeCell ref="A4:B4"/>
    <mergeCell ref="A5:B5"/>
    <mergeCell ref="A6:B6"/>
  </mergeCells>
  <printOptions gridLines="1" horizontalCentered="1"/>
  <pageMargins left="0.17" right="0.38" top="0.38" bottom="0.41" header="0.39" footer="0.17"/>
  <pageSetup fitToHeight="1" fitToWidth="1" horizontalDpi="600" verticalDpi="600" orientation="portrait" paperSize="5" scale="77" r:id="rId1"/>
  <headerFooter alignWithMargins="0">
    <oddFooter>&amp;C&amp;P&amp;R&amp;"Times New Roman,Bold"&amp;12&amp;D</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7">
      <selection activeCell="A1" sqref="A1:W62"/>
    </sheetView>
  </sheetViews>
  <sheetFormatPr defaultColWidth="9.140625" defaultRowHeight="12.75"/>
  <cols>
    <col min="1" max="1" width="78.421875" style="1" customWidth="1"/>
    <col min="2" max="2" width="13.7109375" style="24" customWidth="1"/>
    <col min="3" max="16384" width="9.140625" style="1" customWidth="1"/>
  </cols>
  <sheetData>
    <row r="1" spans="1:2" ht="15.75">
      <c r="A1" s="801" t="s">
        <v>0</v>
      </c>
      <c r="B1" s="801"/>
    </row>
    <row r="2" spans="1:2" ht="15.75">
      <c r="A2" s="801" t="s">
        <v>1</v>
      </c>
      <c r="B2" s="801"/>
    </row>
    <row r="3" spans="1:2" ht="12.75" customHeight="1">
      <c r="A3" s="2"/>
      <c r="B3" s="17"/>
    </row>
    <row r="4" spans="1:2" s="3" customFormat="1" ht="17.25" customHeight="1">
      <c r="A4" s="805" t="s">
        <v>73</v>
      </c>
      <c r="B4" s="806"/>
    </row>
    <row r="5" spans="1:2" ht="12.75" customHeight="1">
      <c r="A5" s="4"/>
      <c r="B5" s="18"/>
    </row>
    <row r="6" spans="1:2" ht="15.75">
      <c r="A6" s="802" t="s">
        <v>32</v>
      </c>
      <c r="B6" s="802"/>
    </row>
    <row r="7" spans="1:2" ht="15.75">
      <c r="A7" s="5" t="s">
        <v>38</v>
      </c>
      <c r="B7" s="19"/>
    </row>
    <row r="8" spans="1:2" ht="15.75">
      <c r="A8" s="802" t="s">
        <v>33</v>
      </c>
      <c r="B8" s="802"/>
    </row>
    <row r="9" spans="1:2" ht="15.75">
      <c r="A9" s="802"/>
      <c r="B9" s="802"/>
    </row>
    <row r="10" spans="1:2" ht="12.75" customHeight="1">
      <c r="A10" s="14"/>
      <c r="B10" s="20"/>
    </row>
    <row r="11" spans="1:2" ht="15.75">
      <c r="A11" s="803" t="s">
        <v>29</v>
      </c>
      <c r="B11" s="804"/>
    </row>
    <row r="12" spans="1:2" ht="12.75" customHeight="1" thickBot="1">
      <c r="A12" s="6"/>
      <c r="B12" s="21"/>
    </row>
    <row r="13" spans="1:2" ht="15.75">
      <c r="A13" s="7" t="s">
        <v>21</v>
      </c>
      <c r="B13" s="8" t="s">
        <v>2</v>
      </c>
    </row>
    <row r="14" spans="1:2" ht="15.75">
      <c r="A14" s="1" t="s">
        <v>3</v>
      </c>
      <c r="B14" s="8"/>
    </row>
    <row r="15" spans="1:2" ht="15.75">
      <c r="A15" s="1" t="s">
        <v>30</v>
      </c>
      <c r="B15" s="8">
        <v>431250</v>
      </c>
    </row>
    <row r="16" spans="1:2" ht="15.75">
      <c r="A16" s="1" t="s">
        <v>5</v>
      </c>
      <c r="B16" s="8">
        <v>2443750</v>
      </c>
    </row>
    <row r="17" spans="1:2" ht="16.5" thickBot="1">
      <c r="A17" s="9" t="s">
        <v>31</v>
      </c>
      <c r="B17" s="15"/>
    </row>
    <row r="18" spans="1:4" ht="16.5" thickTop="1">
      <c r="A18" s="1" t="s">
        <v>6</v>
      </c>
      <c r="B18" s="22" t="s">
        <v>2</v>
      </c>
      <c r="D18" s="3"/>
    </row>
    <row r="19" spans="1:2" s="7" customFormat="1" ht="16.5" thickBot="1">
      <c r="A19" s="10" t="s">
        <v>7</v>
      </c>
      <c r="B19" s="11">
        <f>SUM(B15:B18)</f>
        <v>2875000</v>
      </c>
    </row>
    <row r="20" spans="1:2" ht="12.75" customHeight="1">
      <c r="A20" s="4"/>
      <c r="B20" s="23"/>
    </row>
    <row r="21" spans="1:2" ht="15.75">
      <c r="A21" s="7" t="s">
        <v>62</v>
      </c>
      <c r="B21" s="8"/>
    </row>
    <row r="22" spans="1:2" ht="15.75">
      <c r="A22" s="1" t="s">
        <v>26</v>
      </c>
      <c r="B22" s="8"/>
    </row>
    <row r="23" spans="1:2" ht="16.5" customHeight="1">
      <c r="A23" s="1" t="s">
        <v>27</v>
      </c>
      <c r="B23" s="8"/>
    </row>
    <row r="24" spans="1:2" ht="15.75">
      <c r="A24" s="1" t="s">
        <v>25</v>
      </c>
      <c r="B24" s="8">
        <v>2875000</v>
      </c>
    </row>
    <row r="25" spans="1:2" ht="15.75">
      <c r="A25" s="1" t="s">
        <v>8</v>
      </c>
      <c r="B25" s="8"/>
    </row>
    <row r="26" spans="1:2" ht="15.75">
      <c r="A26" s="1" t="s">
        <v>63</v>
      </c>
      <c r="B26" s="8" t="s">
        <v>2</v>
      </c>
    </row>
    <row r="27" spans="1:2" ht="15.75">
      <c r="A27" s="1" t="s">
        <v>9</v>
      </c>
      <c r="B27" s="8"/>
    </row>
    <row r="28" spans="1:2" ht="16.5" thickBot="1">
      <c r="A28" s="9" t="s">
        <v>10</v>
      </c>
      <c r="B28" s="16"/>
    </row>
    <row r="29" spans="1:2" s="7" customFormat="1" ht="17.25" thickBot="1" thickTop="1">
      <c r="A29" s="12" t="s">
        <v>11</v>
      </c>
      <c r="B29" s="13">
        <f>SUM(B22:B28)</f>
        <v>2875000</v>
      </c>
    </row>
    <row r="30" spans="1:2" ht="12.75" customHeight="1">
      <c r="A30" s="4"/>
      <c r="B30" s="23"/>
    </row>
    <row r="31" spans="1:2" ht="15.75">
      <c r="A31" s="7" t="s">
        <v>23</v>
      </c>
      <c r="B31" s="8" t="s">
        <v>4</v>
      </c>
    </row>
    <row r="32" spans="1:2" ht="15.75">
      <c r="A32" s="1" t="s">
        <v>12</v>
      </c>
      <c r="B32" s="8"/>
    </row>
    <row r="33" spans="1:2" ht="15.75">
      <c r="A33" s="1" t="s">
        <v>13</v>
      </c>
      <c r="B33" s="8"/>
    </row>
    <row r="34" spans="1:2" ht="15.75">
      <c r="A34" s="1" t="s">
        <v>14</v>
      </c>
      <c r="B34" s="8"/>
    </row>
    <row r="35" spans="1:2" ht="16.5" thickBot="1">
      <c r="A35" s="9" t="s">
        <v>15</v>
      </c>
      <c r="B35" s="16"/>
    </row>
    <row r="36" spans="1:2" s="7" customFormat="1" ht="17.25" thickBot="1" thickTop="1">
      <c r="A36" s="12" t="s">
        <v>7</v>
      </c>
      <c r="B36" s="13">
        <f>SUM(B31:B35)</f>
        <v>0</v>
      </c>
    </row>
    <row r="37" spans="1:2" ht="12.75" customHeight="1">
      <c r="A37" s="4"/>
      <c r="B37" s="23"/>
    </row>
    <row r="38" spans="1:2" ht="15.75">
      <c r="A38" s="7" t="s">
        <v>24</v>
      </c>
      <c r="B38" s="8"/>
    </row>
    <row r="39" spans="1:2" ht="15.75">
      <c r="A39" s="1" t="s">
        <v>16</v>
      </c>
      <c r="B39" s="8">
        <v>2875000</v>
      </c>
    </row>
    <row r="40" spans="1:2" ht="15.75">
      <c r="A40" s="1" t="s">
        <v>17</v>
      </c>
      <c r="B40" s="1"/>
    </row>
    <row r="41" spans="1:2" ht="15.75">
      <c r="A41" s="1" t="s">
        <v>18</v>
      </c>
      <c r="B41" s="8"/>
    </row>
    <row r="42" spans="1:2" ht="15.75">
      <c r="A42" s="1" t="s">
        <v>19</v>
      </c>
      <c r="B42" s="8"/>
    </row>
    <row r="43" spans="1:2" ht="15.75">
      <c r="A43" s="51" t="s">
        <v>20</v>
      </c>
      <c r="B43" s="8"/>
    </row>
    <row r="44" spans="1:2" ht="15.75">
      <c r="A44" s="51" t="s">
        <v>78</v>
      </c>
      <c r="B44" s="8"/>
    </row>
    <row r="45" spans="1:2" ht="16.5" thickBot="1">
      <c r="A45" s="51" t="s">
        <v>79</v>
      </c>
      <c r="B45" s="8"/>
    </row>
    <row r="46" spans="1:2" ht="17.25" thickBot="1" thickTop="1">
      <c r="A46" s="12" t="s">
        <v>11</v>
      </c>
      <c r="B46" s="13">
        <f>SUM(B39:B43)</f>
        <v>2875000</v>
      </c>
    </row>
  </sheetData>
  <sheetProtection/>
  <mergeCells count="7">
    <mergeCell ref="A1:B1"/>
    <mergeCell ref="A2:B2"/>
    <mergeCell ref="A6:B6"/>
    <mergeCell ref="A11:B11"/>
    <mergeCell ref="A4:B4"/>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0">
      <selection activeCell="A1" sqref="A1:W62"/>
    </sheetView>
  </sheetViews>
  <sheetFormatPr defaultColWidth="9.140625" defaultRowHeight="12.75"/>
  <cols>
    <col min="1" max="1" width="78.421875" style="1" customWidth="1"/>
    <col min="2" max="2" width="13.7109375" style="24" customWidth="1"/>
    <col min="3" max="16384" width="9.140625" style="1" customWidth="1"/>
  </cols>
  <sheetData>
    <row r="1" spans="1:2" ht="15.75">
      <c r="A1" s="801" t="s">
        <v>0</v>
      </c>
      <c r="B1" s="801"/>
    </row>
    <row r="2" spans="1:2" ht="15.75">
      <c r="A2" s="801" t="s">
        <v>1</v>
      </c>
      <c r="B2" s="801"/>
    </row>
    <row r="3" spans="1:2" ht="12.75" customHeight="1">
      <c r="A3" s="2"/>
      <c r="B3" s="17"/>
    </row>
    <row r="4" spans="1:2" s="3" customFormat="1" ht="17.25" customHeight="1">
      <c r="A4" s="805" t="s">
        <v>64</v>
      </c>
      <c r="B4" s="806"/>
    </row>
    <row r="5" spans="1:2" ht="12.75" customHeight="1">
      <c r="A5" s="4"/>
      <c r="B5" s="18"/>
    </row>
    <row r="6" spans="1:2" ht="15.75">
      <c r="A6" s="802" t="s">
        <v>37</v>
      </c>
      <c r="B6" s="802"/>
    </row>
    <row r="7" spans="1:2" ht="15.75">
      <c r="A7" s="5" t="s">
        <v>38</v>
      </c>
      <c r="B7" s="19"/>
    </row>
    <row r="8" spans="1:2" ht="15.75">
      <c r="A8" s="802" t="s">
        <v>65</v>
      </c>
      <c r="B8" s="802"/>
    </row>
    <row r="9" spans="1:2" ht="15.75">
      <c r="A9" s="802" t="s">
        <v>66</v>
      </c>
      <c r="B9" s="802"/>
    </row>
    <row r="10" spans="1:2" ht="12.75" customHeight="1">
      <c r="A10" s="14"/>
      <c r="B10" s="20"/>
    </row>
    <row r="11" spans="1:2" ht="15.75">
      <c r="A11" s="803" t="s">
        <v>67</v>
      </c>
      <c r="B11" s="804"/>
    </row>
    <row r="12" spans="1:2" ht="12.75" customHeight="1" thickBot="1">
      <c r="A12" s="6"/>
      <c r="B12" s="21"/>
    </row>
    <row r="13" spans="1:2" ht="15.75">
      <c r="A13" s="7" t="s">
        <v>21</v>
      </c>
      <c r="B13" s="8" t="s">
        <v>2</v>
      </c>
    </row>
    <row r="14" spans="1:2" ht="15.75">
      <c r="A14" s="1" t="s">
        <v>3</v>
      </c>
      <c r="B14" s="8"/>
    </row>
    <row r="15" spans="1:2" ht="15.75">
      <c r="A15" s="1" t="s">
        <v>68</v>
      </c>
      <c r="B15" s="8">
        <v>630000</v>
      </c>
    </row>
    <row r="16" spans="1:2" ht="15.75">
      <c r="A16" s="1" t="s">
        <v>5</v>
      </c>
      <c r="B16" s="8">
        <v>3570000</v>
      </c>
    </row>
    <row r="17" spans="1:2" ht="16.5" thickBot="1">
      <c r="A17" s="9" t="s">
        <v>69</v>
      </c>
      <c r="B17" s="15"/>
    </row>
    <row r="18" spans="1:4" ht="16.5" thickTop="1">
      <c r="A18" s="1" t="s">
        <v>6</v>
      </c>
      <c r="B18" s="22" t="s">
        <v>2</v>
      </c>
      <c r="D18" s="3"/>
    </row>
    <row r="19" spans="1:2" s="7" customFormat="1" ht="16.5" thickBot="1">
      <c r="A19" s="10" t="s">
        <v>7</v>
      </c>
      <c r="B19" s="11">
        <f>SUM(B15:B18)</f>
        <v>4200000</v>
      </c>
    </row>
    <row r="20" spans="1:2" ht="12.75" customHeight="1">
      <c r="A20" s="4"/>
      <c r="B20" s="23"/>
    </row>
    <row r="21" spans="1:2" ht="15.75">
      <c r="A21" s="7" t="s">
        <v>22</v>
      </c>
      <c r="B21" s="8"/>
    </row>
    <row r="22" spans="1:2" ht="15.75">
      <c r="A22" s="1" t="s">
        <v>26</v>
      </c>
      <c r="B22" s="8"/>
    </row>
    <row r="23" spans="1:2" ht="16.5" customHeight="1">
      <c r="A23" s="1" t="s">
        <v>27</v>
      </c>
      <c r="B23" s="8"/>
    </row>
    <row r="24" spans="1:2" ht="15.75">
      <c r="A24" s="1" t="s">
        <v>70</v>
      </c>
      <c r="B24" s="8">
        <v>4200000</v>
      </c>
    </row>
    <row r="25" spans="1:2" ht="15.75">
      <c r="A25" s="1" t="s">
        <v>8</v>
      </c>
      <c r="B25" s="8"/>
    </row>
    <row r="26" spans="1:2" ht="15.75">
      <c r="A26" s="1" t="s">
        <v>28</v>
      </c>
      <c r="B26" s="8"/>
    </row>
    <row r="27" spans="1:2" ht="15.75">
      <c r="A27" s="1" t="s">
        <v>9</v>
      </c>
      <c r="B27" s="8"/>
    </row>
    <row r="28" spans="1:2" ht="16.5" thickBot="1">
      <c r="A28" s="9" t="s">
        <v>10</v>
      </c>
      <c r="B28" s="16"/>
    </row>
    <row r="29" spans="1:2" s="7" customFormat="1" ht="17.25" thickBot="1" thickTop="1">
      <c r="A29" s="12" t="s">
        <v>11</v>
      </c>
      <c r="B29" s="13">
        <f>SUM(B22:B28)</f>
        <v>4200000</v>
      </c>
    </row>
    <row r="30" spans="1:2" ht="12.75" customHeight="1">
      <c r="A30" s="4"/>
      <c r="B30" s="23"/>
    </row>
    <row r="31" spans="1:2" ht="15.75">
      <c r="A31" s="7" t="s">
        <v>23</v>
      </c>
      <c r="B31" s="8" t="s">
        <v>4</v>
      </c>
    </row>
    <row r="32" spans="1:2" ht="15.75">
      <c r="A32" s="1" t="s">
        <v>12</v>
      </c>
      <c r="B32" s="8"/>
    </row>
    <row r="33" spans="1:2" ht="15.75">
      <c r="A33" s="1" t="s">
        <v>13</v>
      </c>
      <c r="B33" s="8"/>
    </row>
    <row r="34" spans="1:2" ht="15.75">
      <c r="A34" s="1" t="s">
        <v>14</v>
      </c>
      <c r="B34" s="8"/>
    </row>
    <row r="35" spans="1:2" ht="16.5" thickBot="1">
      <c r="A35" s="9" t="s">
        <v>15</v>
      </c>
      <c r="B35" s="25">
        <v>-70000</v>
      </c>
    </row>
    <row r="36" spans="1:2" s="7" customFormat="1" ht="17.25" thickBot="1" thickTop="1">
      <c r="A36" s="12" t="s">
        <v>7</v>
      </c>
      <c r="B36" s="26">
        <f>SUM(B31:B35)</f>
        <v>-70000</v>
      </c>
    </row>
    <row r="37" spans="1:2" ht="12.75" customHeight="1">
      <c r="A37" s="4"/>
      <c r="B37" s="23"/>
    </row>
    <row r="38" spans="1:2" ht="15.75">
      <c r="A38" s="7" t="s">
        <v>24</v>
      </c>
      <c r="B38" s="8"/>
    </row>
    <row r="39" spans="1:2" ht="15.75">
      <c r="A39" s="1" t="s">
        <v>16</v>
      </c>
      <c r="B39" s="8">
        <v>4200000</v>
      </c>
    </row>
    <row r="40" spans="1:2" ht="15.75">
      <c r="A40" s="1" t="s">
        <v>17</v>
      </c>
      <c r="B40" s="8"/>
    </row>
    <row r="41" spans="1:2" ht="15.75">
      <c r="A41" s="1" t="s">
        <v>18</v>
      </c>
      <c r="B41" s="8"/>
    </row>
    <row r="42" spans="1:2" ht="15.75">
      <c r="A42" s="1" t="s">
        <v>19</v>
      </c>
      <c r="B42" s="8"/>
    </row>
    <row r="43" spans="1:2" ht="15.75">
      <c r="A43" s="51" t="s">
        <v>20</v>
      </c>
      <c r="B43" s="8"/>
    </row>
    <row r="44" spans="1:2" ht="15.75">
      <c r="A44" s="51" t="s">
        <v>78</v>
      </c>
      <c r="B44" s="8"/>
    </row>
    <row r="45" spans="1:2" ht="16.5" thickBot="1">
      <c r="A45" s="51" t="s">
        <v>79</v>
      </c>
      <c r="B45" s="16"/>
    </row>
    <row r="46" spans="1:2" ht="17.25" thickBot="1" thickTop="1">
      <c r="A46" s="12" t="s">
        <v>11</v>
      </c>
      <c r="B46" s="13">
        <f>SUM(B39:B45)</f>
        <v>4200000</v>
      </c>
    </row>
  </sheetData>
  <sheetProtection/>
  <mergeCells count="7">
    <mergeCell ref="A1:B1"/>
    <mergeCell ref="A2:B2"/>
    <mergeCell ref="A6:B6"/>
    <mergeCell ref="A11:B11"/>
    <mergeCell ref="A4:B4"/>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
      <selection activeCell="A1" sqref="A1:W62"/>
    </sheetView>
  </sheetViews>
  <sheetFormatPr defaultColWidth="8.00390625" defaultRowHeight="12.75"/>
  <cols>
    <col min="1" max="1" width="68.7109375" style="27" customWidth="1"/>
    <col min="2" max="2" width="12.00390625" style="50" customWidth="1"/>
    <col min="3" max="16384" width="8.00390625" style="27" customWidth="1"/>
  </cols>
  <sheetData>
    <row r="1" spans="1:2" ht="15.75">
      <c r="A1" s="807" t="s">
        <v>0</v>
      </c>
      <c r="B1" s="807"/>
    </row>
    <row r="2" spans="1:2" ht="15.75">
      <c r="A2" s="807" t="s">
        <v>1</v>
      </c>
      <c r="B2" s="807"/>
    </row>
    <row r="3" spans="1:2" ht="12.75" customHeight="1">
      <c r="A3" s="28"/>
      <c r="B3" s="29"/>
    </row>
    <row r="4" spans="1:2" s="30" customFormat="1" ht="17.25" customHeight="1">
      <c r="A4" s="811" t="s">
        <v>71</v>
      </c>
      <c r="B4" s="812"/>
    </row>
    <row r="5" spans="1:2" ht="12.75" customHeight="1">
      <c r="A5" s="31"/>
      <c r="B5" s="32"/>
    </row>
    <row r="6" spans="1:2" ht="15.75">
      <c r="A6" s="808" t="s">
        <v>37</v>
      </c>
      <c r="B6" s="808"/>
    </row>
    <row r="7" spans="1:2" ht="15.75">
      <c r="A7" s="33" t="s">
        <v>80</v>
      </c>
      <c r="B7" s="34"/>
    </row>
    <row r="8" spans="1:2" ht="15.75">
      <c r="A8" s="808" t="s">
        <v>82</v>
      </c>
      <c r="B8" s="808"/>
    </row>
    <row r="9" spans="1:2" ht="15.75">
      <c r="A9" s="808" t="s">
        <v>81</v>
      </c>
      <c r="B9" s="808"/>
    </row>
    <row r="10" spans="1:2" ht="12.75" customHeight="1">
      <c r="A10" s="35"/>
      <c r="B10" s="36"/>
    </row>
    <row r="11" spans="1:2" ht="15.75">
      <c r="A11" s="809" t="s">
        <v>67</v>
      </c>
      <c r="B11" s="810"/>
    </row>
    <row r="12" spans="1:2" ht="12.75" customHeight="1" thickBot="1">
      <c r="A12" s="37"/>
      <c r="B12" s="38"/>
    </row>
    <row r="13" spans="1:2" ht="15.75">
      <c r="A13" s="39" t="s">
        <v>21</v>
      </c>
      <c r="B13" s="40" t="s">
        <v>2</v>
      </c>
    </row>
    <row r="14" spans="1:2" ht="15.75">
      <c r="A14" s="27" t="s">
        <v>3</v>
      </c>
      <c r="B14" s="40"/>
    </row>
    <row r="15" spans="1:2" ht="15.75">
      <c r="A15" s="27" t="s">
        <v>68</v>
      </c>
      <c r="B15" s="40">
        <v>900000</v>
      </c>
    </row>
    <row r="16" spans="1:2" ht="15.75">
      <c r="A16" s="27" t="s">
        <v>5</v>
      </c>
      <c r="B16" s="40">
        <v>6000000</v>
      </c>
    </row>
    <row r="17" spans="1:2" ht="16.5" thickBot="1">
      <c r="A17" s="41" t="s">
        <v>69</v>
      </c>
      <c r="B17" s="42">
        <v>700000</v>
      </c>
    </row>
    <row r="18" spans="1:4" ht="16.5" thickTop="1">
      <c r="A18" s="27" t="s">
        <v>6</v>
      </c>
      <c r="B18" s="43"/>
      <c r="D18" s="30"/>
    </row>
    <row r="19" spans="1:2" s="39" customFormat="1" ht="16.5" thickBot="1">
      <c r="A19" s="44" t="s">
        <v>7</v>
      </c>
      <c r="B19" s="45">
        <f>SUM(B14:B17)-B18</f>
        <v>7600000</v>
      </c>
    </row>
    <row r="20" spans="1:2" ht="12.75" customHeight="1">
      <c r="A20" s="31"/>
      <c r="B20" s="46"/>
    </row>
    <row r="21" spans="1:2" ht="15.75">
      <c r="A21" s="39" t="s">
        <v>22</v>
      </c>
      <c r="B21" s="40"/>
    </row>
    <row r="22" spans="1:2" ht="15.75">
      <c r="A22" s="27" t="s">
        <v>26</v>
      </c>
      <c r="B22" s="40"/>
    </row>
    <row r="23" spans="1:2" ht="16.5" customHeight="1">
      <c r="A23" s="27" t="s">
        <v>27</v>
      </c>
      <c r="B23" s="40"/>
    </row>
    <row r="24" spans="1:2" ht="15.75">
      <c r="A24" s="27" t="s">
        <v>72</v>
      </c>
      <c r="B24" s="40">
        <v>7600000</v>
      </c>
    </row>
    <row r="25" spans="1:2" ht="15.75">
      <c r="A25" s="27" t="s">
        <v>8</v>
      </c>
      <c r="B25" s="40"/>
    </row>
    <row r="26" spans="1:2" ht="15.75">
      <c r="A26" s="27" t="s">
        <v>28</v>
      </c>
      <c r="B26" s="40"/>
    </row>
    <row r="27" spans="1:2" ht="15.75">
      <c r="A27" s="27" t="s">
        <v>9</v>
      </c>
      <c r="B27" s="40"/>
    </row>
    <row r="28" spans="1:2" ht="16.5" thickBot="1">
      <c r="A28" s="41" t="s">
        <v>10</v>
      </c>
      <c r="B28" s="47"/>
    </row>
    <row r="29" spans="1:2" s="39" customFormat="1" ht="17.25" thickBot="1" thickTop="1">
      <c r="A29" s="48" t="s">
        <v>11</v>
      </c>
      <c r="B29" s="49">
        <f>SUM(B22:B28)</f>
        <v>7600000</v>
      </c>
    </row>
    <row r="30" spans="1:2" ht="12.75" customHeight="1">
      <c r="A30" s="31"/>
      <c r="B30" s="46"/>
    </row>
    <row r="31" spans="1:2" ht="15.75">
      <c r="A31" s="39" t="s">
        <v>23</v>
      </c>
      <c r="B31" s="40" t="s">
        <v>4</v>
      </c>
    </row>
    <row r="32" spans="1:2" ht="15.75">
      <c r="A32" s="27" t="s">
        <v>12</v>
      </c>
      <c r="B32" s="40"/>
    </row>
    <row r="33" spans="1:2" ht="15.75">
      <c r="A33" s="27" t="s">
        <v>13</v>
      </c>
      <c r="B33" s="40"/>
    </row>
    <row r="34" spans="1:2" ht="15.75">
      <c r="A34" s="27" t="s">
        <v>14</v>
      </c>
      <c r="B34" s="40"/>
    </row>
    <row r="35" spans="1:2" ht="16.5" thickBot="1">
      <c r="A35" s="41" t="s">
        <v>15</v>
      </c>
      <c r="B35" s="47"/>
    </row>
    <row r="36" spans="1:2" s="39" customFormat="1" ht="17.25" thickBot="1" thickTop="1">
      <c r="A36" s="48" t="s">
        <v>7</v>
      </c>
      <c r="B36" s="49">
        <f>SUM(B31:B35)</f>
        <v>0</v>
      </c>
    </row>
    <row r="37" spans="1:2" ht="12.75" customHeight="1">
      <c r="A37" s="31"/>
      <c r="B37" s="46"/>
    </row>
    <row r="38" spans="1:2" ht="15.75">
      <c r="A38" s="39" t="s">
        <v>24</v>
      </c>
      <c r="B38" s="40"/>
    </row>
    <row r="39" spans="1:2" ht="15.75">
      <c r="A39" s="1" t="s">
        <v>16</v>
      </c>
      <c r="B39" s="40" t="s">
        <v>2</v>
      </c>
    </row>
    <row r="40" spans="1:2" ht="15.75">
      <c r="A40" s="1" t="s">
        <v>17</v>
      </c>
      <c r="B40" s="40"/>
    </row>
    <row r="41" spans="1:2" ht="15.75">
      <c r="A41" s="1" t="s">
        <v>18</v>
      </c>
      <c r="B41" s="40"/>
    </row>
    <row r="42" spans="1:2" ht="15.75">
      <c r="A42" s="1" t="s">
        <v>19</v>
      </c>
      <c r="B42" s="40"/>
    </row>
    <row r="43" spans="1:2" ht="15.75">
      <c r="A43" s="51" t="s">
        <v>20</v>
      </c>
      <c r="B43" s="40"/>
    </row>
    <row r="44" ht="15.75">
      <c r="A44" s="51" t="s">
        <v>78</v>
      </c>
    </row>
    <row r="45" spans="1:2" ht="16.5" thickBot="1">
      <c r="A45" s="51" t="s">
        <v>79</v>
      </c>
      <c r="B45" s="52">
        <v>7600000</v>
      </c>
    </row>
    <row r="46" spans="1:2" ht="17.25" thickBot="1" thickTop="1">
      <c r="A46" s="48" t="s">
        <v>11</v>
      </c>
      <c r="B46" s="49">
        <f>SUM(B39:B45)</f>
        <v>7600000</v>
      </c>
    </row>
  </sheetData>
  <sheetProtection/>
  <mergeCells count="7">
    <mergeCell ref="A1:B1"/>
    <mergeCell ref="A2:B2"/>
    <mergeCell ref="A6:B6"/>
    <mergeCell ref="A11:B11"/>
    <mergeCell ref="A4:B4"/>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6">
      <selection activeCell="A1" sqref="A1:W62"/>
    </sheetView>
  </sheetViews>
  <sheetFormatPr defaultColWidth="9.140625" defaultRowHeight="12.75"/>
  <cols>
    <col min="1" max="1" width="78.421875" style="277" customWidth="1"/>
    <col min="2" max="2" width="13.7109375" style="291" customWidth="1"/>
    <col min="3" max="16384" width="9.140625" style="277" customWidth="1"/>
  </cols>
  <sheetData>
    <row r="1" spans="1:2" ht="15.75">
      <c r="A1" s="819" t="s">
        <v>0</v>
      </c>
      <c r="B1" s="820"/>
    </row>
    <row r="2" spans="1:2" ht="15.75">
      <c r="A2" s="819" t="s">
        <v>1</v>
      </c>
      <c r="B2" s="820"/>
    </row>
    <row r="3" spans="1:2" ht="12.75" customHeight="1">
      <c r="A3" s="821"/>
      <c r="B3" s="822"/>
    </row>
    <row r="4" spans="1:2" ht="17.25" customHeight="1">
      <c r="A4" s="823" t="s">
        <v>367</v>
      </c>
      <c r="B4" s="824"/>
    </row>
    <row r="5" spans="1:2" ht="12.75" customHeight="1">
      <c r="A5" s="821"/>
      <c r="B5" s="822"/>
    </row>
    <row r="6" spans="1:2" ht="15.75">
      <c r="A6" s="813" t="s">
        <v>32</v>
      </c>
      <c r="B6" s="814"/>
    </row>
    <row r="7" spans="1:8" ht="15.75">
      <c r="A7" s="278" t="s">
        <v>38</v>
      </c>
      <c r="B7" s="279"/>
      <c r="H7" s="280"/>
    </row>
    <row r="8" spans="1:2" ht="15.75">
      <c r="A8" s="813" t="s">
        <v>368</v>
      </c>
      <c r="B8" s="814"/>
    </row>
    <row r="9" spans="1:2" ht="15.75">
      <c r="A9" s="813"/>
      <c r="B9" s="814"/>
    </row>
    <row r="10" spans="1:2" ht="12.75" customHeight="1">
      <c r="A10" s="815"/>
      <c r="B10" s="816"/>
    </row>
    <row r="11" spans="1:2" ht="191.25" customHeight="1">
      <c r="A11" s="817" t="s">
        <v>369</v>
      </c>
      <c r="B11" s="818"/>
    </row>
    <row r="12" spans="1:2" ht="12.75" customHeight="1">
      <c r="A12" s="281"/>
      <c r="B12" s="282"/>
    </row>
    <row r="13" spans="1:2" ht="15.75">
      <c r="A13" s="283" t="s">
        <v>21</v>
      </c>
      <c r="B13" s="282" t="s">
        <v>2</v>
      </c>
    </row>
    <row r="14" spans="1:2" ht="15.75">
      <c r="A14" s="281" t="s">
        <v>3</v>
      </c>
      <c r="B14" s="284">
        <v>160000</v>
      </c>
    </row>
    <row r="15" spans="1:2" ht="15.75">
      <c r="A15" s="281" t="s">
        <v>68</v>
      </c>
      <c r="B15" s="284">
        <v>0</v>
      </c>
    </row>
    <row r="16" spans="1:2" ht="15.75">
      <c r="A16" s="281" t="s">
        <v>5</v>
      </c>
      <c r="B16" s="284">
        <v>0</v>
      </c>
    </row>
    <row r="17" spans="1:2" ht="15.75">
      <c r="A17" s="281" t="s">
        <v>69</v>
      </c>
      <c r="B17" s="285">
        <v>0</v>
      </c>
    </row>
    <row r="18" spans="1:2" ht="15.75">
      <c r="A18" s="281" t="s">
        <v>6</v>
      </c>
      <c r="B18" s="286">
        <v>0</v>
      </c>
    </row>
    <row r="19" spans="1:2" s="288" customFormat="1" ht="15.75">
      <c r="A19" s="283" t="s">
        <v>7</v>
      </c>
      <c r="B19" s="287">
        <f>SUM(B14:B17)-B18</f>
        <v>160000</v>
      </c>
    </row>
    <row r="20" spans="1:2" ht="12.75" customHeight="1">
      <c r="A20" s="281"/>
      <c r="B20" s="284"/>
    </row>
    <row r="21" spans="1:2" ht="15.75">
      <c r="A21" s="283" t="s">
        <v>22</v>
      </c>
      <c r="B21" s="284"/>
    </row>
    <row r="22" spans="1:2" ht="15.75">
      <c r="A22" s="281" t="s">
        <v>26</v>
      </c>
      <c r="B22" s="284">
        <v>0</v>
      </c>
    </row>
    <row r="23" spans="1:2" ht="16.5" customHeight="1">
      <c r="A23" s="281" t="s">
        <v>27</v>
      </c>
      <c r="B23" s="284">
        <v>0</v>
      </c>
    </row>
    <row r="24" spans="1:2" ht="15.75">
      <c r="A24" s="281" t="s">
        <v>72</v>
      </c>
      <c r="B24" s="284">
        <v>0</v>
      </c>
    </row>
    <row r="25" spans="1:2" ht="15.75">
      <c r="A25" s="281" t="s">
        <v>8</v>
      </c>
      <c r="B25" s="284">
        <v>0</v>
      </c>
    </row>
    <row r="26" spans="1:2" ht="15.75">
      <c r="A26" s="281" t="s">
        <v>28</v>
      </c>
      <c r="B26" s="284">
        <v>160000</v>
      </c>
    </row>
    <row r="27" spans="1:2" ht="15.75">
      <c r="A27" s="281" t="s">
        <v>9</v>
      </c>
      <c r="B27" s="284">
        <v>0</v>
      </c>
    </row>
    <row r="28" spans="1:2" ht="15.75">
      <c r="A28" s="281" t="s">
        <v>10</v>
      </c>
      <c r="B28" s="285">
        <v>0</v>
      </c>
    </row>
    <row r="29" spans="1:2" s="288" customFormat="1" ht="15.75">
      <c r="A29" s="283" t="s">
        <v>11</v>
      </c>
      <c r="B29" s="287">
        <f>SUM(B22:B28)</f>
        <v>160000</v>
      </c>
    </row>
    <row r="30" spans="1:2" ht="12.75" customHeight="1">
      <c r="A30" s="281"/>
      <c r="B30" s="284"/>
    </row>
    <row r="31" spans="1:2" ht="15.75">
      <c r="A31" s="283" t="s">
        <v>23</v>
      </c>
      <c r="B31" s="284" t="s">
        <v>4</v>
      </c>
    </row>
    <row r="32" spans="1:2" ht="15.75">
      <c r="A32" s="281" t="s">
        <v>12</v>
      </c>
      <c r="B32" s="284">
        <v>0</v>
      </c>
    </row>
    <row r="33" spans="1:2" ht="15.75">
      <c r="A33" s="281" t="s">
        <v>13</v>
      </c>
      <c r="B33" s="284">
        <v>0</v>
      </c>
    </row>
    <row r="34" spans="1:2" ht="15.75">
      <c r="A34" s="281" t="s">
        <v>14</v>
      </c>
      <c r="B34" s="284">
        <v>0</v>
      </c>
    </row>
    <row r="35" spans="1:2" ht="15.75">
      <c r="A35" s="281" t="s">
        <v>15</v>
      </c>
      <c r="B35" s="285">
        <v>0</v>
      </c>
    </row>
    <row r="36" spans="1:2" s="288" customFormat="1" ht="15.75">
      <c r="A36" s="283" t="s">
        <v>7</v>
      </c>
      <c r="B36" s="287">
        <f>SUM(B31:B35)</f>
        <v>0</v>
      </c>
    </row>
    <row r="37" spans="1:2" ht="12.75" customHeight="1">
      <c r="A37" s="281"/>
      <c r="B37" s="284"/>
    </row>
    <row r="38" spans="1:2" ht="15.75">
      <c r="A38" s="283" t="s">
        <v>24</v>
      </c>
      <c r="B38" s="284"/>
    </row>
    <row r="39" spans="1:2" ht="15.75">
      <c r="A39" s="289" t="s">
        <v>370</v>
      </c>
      <c r="B39" s="284">
        <v>0</v>
      </c>
    </row>
    <row r="40" spans="1:2" ht="15.75">
      <c r="A40" s="289" t="s">
        <v>371</v>
      </c>
      <c r="B40" s="284"/>
    </row>
    <row r="41" spans="1:2" ht="15.75">
      <c r="A41" s="289" t="s">
        <v>372</v>
      </c>
      <c r="B41" s="284">
        <v>32000</v>
      </c>
    </row>
    <row r="42" spans="1:2" ht="15.75">
      <c r="A42" s="289" t="s">
        <v>373</v>
      </c>
      <c r="B42" s="284">
        <v>32000</v>
      </c>
    </row>
    <row r="43" spans="1:2" ht="15.75">
      <c r="A43" s="289" t="s">
        <v>374</v>
      </c>
      <c r="B43" s="284">
        <v>32000</v>
      </c>
    </row>
    <row r="44" spans="1:2" ht="15.75">
      <c r="A44" s="289" t="s">
        <v>375</v>
      </c>
      <c r="B44" s="284">
        <v>32000</v>
      </c>
    </row>
    <row r="45" spans="1:2" ht="15.75">
      <c r="A45" s="289" t="s">
        <v>376</v>
      </c>
      <c r="B45" s="285">
        <v>32000</v>
      </c>
    </row>
    <row r="46" spans="1:2" ht="15.75">
      <c r="A46" s="283" t="s">
        <v>11</v>
      </c>
      <c r="B46" s="290">
        <f>SUM(B39:B45)</f>
        <v>160000</v>
      </c>
    </row>
    <row r="47" spans="1:2" ht="15.75">
      <c r="A47" s="281"/>
      <c r="B47" s="282"/>
    </row>
    <row r="48" spans="1:2" ht="15.75">
      <c r="A48" s="281"/>
      <c r="B48" s="282"/>
    </row>
    <row r="49" spans="1:2" ht="15.75">
      <c r="A49" s="281"/>
      <c r="B49" s="282"/>
    </row>
  </sheetData>
  <sheetProtection/>
  <mergeCells count="10">
    <mergeCell ref="A8:B8"/>
    <mergeCell ref="A9:B9"/>
    <mergeCell ref="A10:B10"/>
    <mergeCell ref="A11:B11"/>
    <mergeCell ref="A1:B1"/>
    <mergeCell ref="A2:B2"/>
    <mergeCell ref="A3:B3"/>
    <mergeCell ref="A4:B4"/>
    <mergeCell ref="A5:B5"/>
    <mergeCell ref="A6:B6"/>
  </mergeCells>
  <printOptions gridLines="1" horizontalCentered="1"/>
  <pageMargins left="0.17" right="0.38" top="0.38" bottom="0.41" header="0.39" footer="0.17"/>
  <pageSetup fitToHeight="1" fitToWidth="1" horizontalDpi="1200" verticalDpi="1200" orientation="portrait" paperSize="5" r:id="rId1"/>
  <headerFooter alignWithMargins="0">
    <oddFooter>&amp;C&amp;P&amp;R&amp;"Times New Roman,Bold"&amp;12&amp;D</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B59"/>
  <sheetViews>
    <sheetView view="pageBreakPreview" zoomScaleNormal="85" zoomScaleSheetLayoutView="100" zoomScalePageLayoutView="0" workbookViewId="0" topLeftCell="A25">
      <selection activeCell="C20" sqref="C20"/>
    </sheetView>
  </sheetViews>
  <sheetFormatPr defaultColWidth="9.140625" defaultRowHeight="12.75"/>
  <cols>
    <col min="1" max="1" width="93.00390625" style="323" customWidth="1"/>
    <col min="2" max="2" width="41.8515625" style="323" customWidth="1"/>
    <col min="3" max="16384" width="9.140625" style="323" customWidth="1"/>
  </cols>
  <sheetData>
    <row r="1" spans="1:2" ht="15.75">
      <c r="A1" s="825" t="s">
        <v>0</v>
      </c>
      <c r="B1" s="825"/>
    </row>
    <row r="2" spans="1:2" ht="15.75">
      <c r="A2" s="825" t="s">
        <v>1</v>
      </c>
      <c r="B2" s="825"/>
    </row>
    <row r="3" spans="1:2" ht="15">
      <c r="A3" s="826"/>
      <c r="B3" s="826"/>
    </row>
    <row r="4" spans="1:2" ht="15.75">
      <c r="A4" s="827" t="s">
        <v>430</v>
      </c>
      <c r="B4" s="827"/>
    </row>
    <row r="5" spans="1:2" ht="51.75" customHeight="1">
      <c r="A5" s="828" t="s">
        <v>431</v>
      </c>
      <c r="B5" s="828"/>
    </row>
    <row r="6" spans="1:2" ht="15">
      <c r="A6" s="826"/>
      <c r="B6" s="826"/>
    </row>
    <row r="7" spans="1:2" ht="15.75">
      <c r="A7" s="827" t="s">
        <v>432</v>
      </c>
      <c r="B7" s="826"/>
    </row>
    <row r="8" spans="1:2" ht="15">
      <c r="A8" s="826"/>
      <c r="B8" s="826"/>
    </row>
    <row r="9" spans="1:2" ht="15.75">
      <c r="A9" s="827" t="s">
        <v>433</v>
      </c>
      <c r="B9" s="827"/>
    </row>
    <row r="10" spans="1:2" ht="15.75">
      <c r="A10" s="827" t="s">
        <v>434</v>
      </c>
      <c r="B10" s="826"/>
    </row>
    <row r="11" spans="1:2" ht="15.75">
      <c r="A11" s="827" t="s">
        <v>383</v>
      </c>
      <c r="B11" s="827"/>
    </row>
    <row r="12" spans="1:2" ht="15">
      <c r="A12" s="826"/>
      <c r="B12" s="826"/>
    </row>
    <row r="13" spans="1:2" ht="15.75">
      <c r="A13" s="827" t="s">
        <v>435</v>
      </c>
      <c r="B13" s="826"/>
    </row>
    <row r="14" spans="1:2" ht="48" customHeight="1">
      <c r="A14" s="829" t="s">
        <v>436</v>
      </c>
      <c r="B14" s="829"/>
    </row>
    <row r="15" spans="1:2" ht="15">
      <c r="A15" s="826"/>
      <c r="B15" s="826"/>
    </row>
    <row r="16" spans="1:2" ht="15.75">
      <c r="A16" s="827" t="s">
        <v>437</v>
      </c>
      <c r="B16" s="826"/>
    </row>
    <row r="17" spans="1:2" ht="15">
      <c r="A17" s="826"/>
      <c r="B17" s="826"/>
    </row>
    <row r="18" spans="1:2" ht="15.75">
      <c r="A18" s="827" t="s">
        <v>387</v>
      </c>
      <c r="B18" s="827"/>
    </row>
    <row r="19" spans="1:2" ht="66.75" customHeight="1">
      <c r="A19" s="828" t="s">
        <v>438</v>
      </c>
      <c r="B19" s="828"/>
    </row>
    <row r="20" spans="1:2" ht="96.75" customHeight="1">
      <c r="A20" s="828" t="s">
        <v>439</v>
      </c>
      <c r="B20" s="828"/>
    </row>
    <row r="21" spans="1:2" ht="49.5" customHeight="1">
      <c r="A21" s="828" t="s">
        <v>440</v>
      </c>
      <c r="B21" s="828"/>
    </row>
    <row r="22" spans="1:2" ht="6" customHeight="1">
      <c r="A22" s="826"/>
      <c r="B22" s="826"/>
    </row>
    <row r="23" spans="1:2" ht="15.75">
      <c r="A23" s="324" t="s">
        <v>412</v>
      </c>
      <c r="B23" s="325" t="s">
        <v>2</v>
      </c>
    </row>
    <row r="24" spans="1:2" ht="15">
      <c r="A24" s="325" t="s">
        <v>441</v>
      </c>
      <c r="B24" s="326">
        <v>0</v>
      </c>
    </row>
    <row r="25" spans="1:2" ht="15">
      <c r="A25" s="325" t="s">
        <v>442</v>
      </c>
      <c r="B25" s="326">
        <v>0</v>
      </c>
    </row>
    <row r="26" spans="1:2" ht="15">
      <c r="A26" s="325" t="s">
        <v>5</v>
      </c>
      <c r="B26" s="326">
        <v>0</v>
      </c>
    </row>
    <row r="27" spans="1:2" ht="15">
      <c r="A27" s="325" t="s">
        <v>31</v>
      </c>
      <c r="B27" s="326">
        <v>105000</v>
      </c>
    </row>
    <row r="28" spans="1:2" ht="15">
      <c r="A28" s="325" t="s">
        <v>443</v>
      </c>
      <c r="B28" s="326">
        <v>0</v>
      </c>
    </row>
    <row r="29" spans="1:2" ht="15">
      <c r="A29" s="325" t="s">
        <v>444</v>
      </c>
      <c r="B29" s="326">
        <v>0</v>
      </c>
    </row>
    <row r="30" spans="1:2" ht="15">
      <c r="A30" s="325" t="s">
        <v>7</v>
      </c>
      <c r="B30" s="326">
        <f>SUM(B24:B29)</f>
        <v>105000</v>
      </c>
    </row>
    <row r="31" spans="1:2" ht="15">
      <c r="A31" s="325"/>
      <c r="B31" s="327"/>
    </row>
    <row r="32" spans="1:2" ht="15.75">
      <c r="A32" s="324" t="s">
        <v>445</v>
      </c>
      <c r="B32" s="327"/>
    </row>
    <row r="33" spans="1:2" ht="15">
      <c r="A33" s="328" t="s">
        <v>446</v>
      </c>
      <c r="B33" s="326">
        <v>0</v>
      </c>
    </row>
    <row r="34" spans="1:2" ht="15">
      <c r="A34" s="328" t="s">
        <v>447</v>
      </c>
      <c r="B34" s="329">
        <v>0</v>
      </c>
    </row>
    <row r="35" spans="1:2" ht="15">
      <c r="A35" s="327" t="s">
        <v>448</v>
      </c>
      <c r="B35" s="329">
        <v>0</v>
      </c>
    </row>
    <row r="36" spans="1:2" ht="15">
      <c r="A36" s="327" t="s">
        <v>449</v>
      </c>
      <c r="B36" s="329">
        <v>0</v>
      </c>
    </row>
    <row r="37" spans="1:2" ht="15">
      <c r="A37" s="327" t="s">
        <v>450</v>
      </c>
      <c r="B37" s="329">
        <v>105000</v>
      </c>
    </row>
    <row r="38" spans="1:2" ht="15">
      <c r="A38" s="327" t="s">
        <v>451</v>
      </c>
      <c r="B38" s="329">
        <v>0</v>
      </c>
    </row>
    <row r="39" spans="1:2" ht="17.25">
      <c r="A39" s="327" t="s">
        <v>452</v>
      </c>
      <c r="B39" s="330"/>
    </row>
    <row r="40" spans="1:2" ht="15">
      <c r="A40" s="325" t="s">
        <v>453</v>
      </c>
      <c r="B40" s="329"/>
    </row>
    <row r="41" spans="1:2" ht="15.75">
      <c r="A41" s="331" t="s">
        <v>7</v>
      </c>
      <c r="B41" s="326">
        <v>0</v>
      </c>
    </row>
    <row r="42" spans="1:2" ht="15">
      <c r="A42" s="325"/>
      <c r="B42" s="327"/>
    </row>
    <row r="43" spans="1:2" ht="15.75">
      <c r="A43" s="324" t="s">
        <v>425</v>
      </c>
      <c r="B43" s="327" t="s">
        <v>2</v>
      </c>
    </row>
    <row r="44" spans="1:2" ht="15">
      <c r="A44" s="325" t="s">
        <v>12</v>
      </c>
      <c r="B44" s="326">
        <v>0</v>
      </c>
    </row>
    <row r="45" spans="1:2" ht="15">
      <c r="A45" s="325" t="s">
        <v>13</v>
      </c>
      <c r="B45" s="326">
        <v>0</v>
      </c>
    </row>
    <row r="46" spans="1:2" ht="15">
      <c r="A46" s="325" t="s">
        <v>14</v>
      </c>
      <c r="B46" s="326">
        <v>0</v>
      </c>
    </row>
    <row r="47" spans="1:2" ht="15">
      <c r="A47" s="325" t="s">
        <v>15</v>
      </c>
      <c r="B47" s="326">
        <v>0</v>
      </c>
    </row>
    <row r="48" spans="1:2" ht="15">
      <c r="A48" s="325" t="s">
        <v>453</v>
      </c>
      <c r="B48" s="326"/>
    </row>
    <row r="49" spans="1:2" ht="15.75">
      <c r="A49" s="324" t="s">
        <v>7</v>
      </c>
      <c r="B49" s="326">
        <f>SUM(B44:B48)</f>
        <v>0</v>
      </c>
    </row>
    <row r="50" spans="1:2" ht="15">
      <c r="A50" s="826"/>
      <c r="B50" s="826"/>
    </row>
    <row r="51" ht="15.75">
      <c r="A51" s="331" t="s">
        <v>429</v>
      </c>
    </row>
    <row r="52" spans="1:2" ht="15">
      <c r="A52" s="289" t="s">
        <v>370</v>
      </c>
      <c r="B52" s="326">
        <v>0</v>
      </c>
    </row>
    <row r="53" spans="1:2" ht="15">
      <c r="A53" s="289" t="s">
        <v>371</v>
      </c>
      <c r="B53" s="326">
        <v>35000</v>
      </c>
    </row>
    <row r="54" spans="1:2" ht="15">
      <c r="A54" s="289" t="s">
        <v>372</v>
      </c>
      <c r="B54" s="326">
        <v>70000</v>
      </c>
    </row>
    <row r="55" spans="1:2" ht="15">
      <c r="A55" s="289" t="s">
        <v>373</v>
      </c>
      <c r="B55" s="326">
        <v>0</v>
      </c>
    </row>
    <row r="56" spans="1:2" ht="15">
      <c r="A56" s="289" t="s">
        <v>374</v>
      </c>
      <c r="B56" s="326">
        <v>0</v>
      </c>
    </row>
    <row r="57" spans="1:2" ht="15">
      <c r="A57" s="289" t="s">
        <v>375</v>
      </c>
      <c r="B57" s="326">
        <v>0</v>
      </c>
    </row>
    <row r="58" spans="1:2" ht="15">
      <c r="A58" s="289" t="s">
        <v>376</v>
      </c>
      <c r="B58" s="326">
        <v>0</v>
      </c>
    </row>
    <row r="59" spans="1:2" ht="15.75">
      <c r="A59" s="331" t="s">
        <v>7</v>
      </c>
      <c r="B59" s="326">
        <f>SUM(B52:B58)</f>
        <v>105000</v>
      </c>
    </row>
  </sheetData>
  <sheetProtection/>
  <mergeCells count="23">
    <mergeCell ref="A19:B19"/>
    <mergeCell ref="A20:B20"/>
    <mergeCell ref="A21:B21"/>
    <mergeCell ref="A22:B22"/>
    <mergeCell ref="A50:B50"/>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gridLines="1"/>
  <pageMargins left="1.42" right="0.25" top="0.76" bottom="0.75" header="0.5" footer="0.5"/>
  <pageSetup fitToHeight="1" fitToWidth="1" horizontalDpi="600" verticalDpi="600" orientation="portrait" paperSize="5" scale="65"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B59"/>
  <sheetViews>
    <sheetView view="pageBreakPreview" zoomScaleNormal="85" zoomScaleSheetLayoutView="100" zoomScalePageLayoutView="0" workbookViewId="0" topLeftCell="A31">
      <selection activeCell="A50" sqref="A50:B50"/>
    </sheetView>
  </sheetViews>
  <sheetFormatPr defaultColWidth="9.140625" defaultRowHeight="12.75"/>
  <cols>
    <col min="1" max="1" width="93.00390625" style="323" customWidth="1"/>
    <col min="2" max="2" width="41.8515625" style="323" customWidth="1"/>
    <col min="3" max="16384" width="9.140625" style="323" customWidth="1"/>
  </cols>
  <sheetData>
    <row r="1" spans="1:2" ht="15.75">
      <c r="A1" s="825" t="s">
        <v>0</v>
      </c>
      <c r="B1" s="825"/>
    </row>
    <row r="2" spans="1:2" ht="15.75">
      <c r="A2" s="825" t="s">
        <v>1</v>
      </c>
      <c r="B2" s="825"/>
    </row>
    <row r="3" spans="1:2" ht="15">
      <c r="A3" s="826"/>
      <c r="B3" s="826"/>
    </row>
    <row r="4" spans="1:2" ht="15.75">
      <c r="A4" s="827" t="s">
        <v>454</v>
      </c>
      <c r="B4" s="827"/>
    </row>
    <row r="5" spans="1:2" ht="34.5" customHeight="1">
      <c r="A5" s="828" t="s">
        <v>455</v>
      </c>
      <c r="B5" s="828"/>
    </row>
    <row r="6" spans="1:2" ht="15">
      <c r="A6" s="826"/>
      <c r="B6" s="826"/>
    </row>
    <row r="7" spans="1:2" ht="15.75">
      <c r="A7" s="827" t="s">
        <v>456</v>
      </c>
      <c r="B7" s="826"/>
    </row>
    <row r="8" spans="1:2" ht="15">
      <c r="A8" s="826"/>
      <c r="B8" s="826"/>
    </row>
    <row r="9" spans="1:2" ht="15.75">
      <c r="A9" s="827" t="s">
        <v>433</v>
      </c>
      <c r="B9" s="827"/>
    </row>
    <row r="10" spans="1:2" ht="15.75">
      <c r="A10" s="827" t="s">
        <v>457</v>
      </c>
      <c r="B10" s="826"/>
    </row>
    <row r="11" spans="1:2" ht="15.75">
      <c r="A11" s="827" t="s">
        <v>383</v>
      </c>
      <c r="B11" s="827"/>
    </row>
    <row r="12" spans="1:2" ht="9" customHeight="1">
      <c r="A12" s="826"/>
      <c r="B12" s="826"/>
    </row>
    <row r="13" spans="1:2" ht="15.75">
      <c r="A13" s="827" t="s">
        <v>435</v>
      </c>
      <c r="B13" s="826"/>
    </row>
    <row r="14" spans="1:2" ht="68.25" customHeight="1">
      <c r="A14" s="778" t="s">
        <v>458</v>
      </c>
      <c r="B14" s="779"/>
    </row>
    <row r="15" spans="1:2" ht="8.25" customHeight="1">
      <c r="A15" s="826"/>
      <c r="B15" s="826"/>
    </row>
    <row r="16" spans="1:2" ht="15.75">
      <c r="A16" s="833" t="s">
        <v>459</v>
      </c>
      <c r="B16" s="834"/>
    </row>
    <row r="17" spans="1:2" ht="15">
      <c r="A17" s="826"/>
      <c r="B17" s="826"/>
    </row>
    <row r="18" spans="1:2" ht="15.75">
      <c r="A18" s="830" t="s">
        <v>387</v>
      </c>
      <c r="B18" s="831"/>
    </row>
    <row r="19" spans="1:2" ht="93" customHeight="1">
      <c r="A19" s="773" t="s">
        <v>460</v>
      </c>
      <c r="B19" s="774"/>
    </row>
    <row r="20" spans="1:2" ht="84" customHeight="1">
      <c r="A20" s="832" t="s">
        <v>461</v>
      </c>
      <c r="B20" s="832"/>
    </row>
    <row r="21" spans="1:2" ht="55.5" customHeight="1">
      <c r="A21" s="828" t="s">
        <v>462</v>
      </c>
      <c r="B21" s="828"/>
    </row>
    <row r="22" spans="1:2" ht="15">
      <c r="A22" s="826"/>
      <c r="B22" s="826"/>
    </row>
    <row r="23" spans="1:2" ht="15.75">
      <c r="A23" s="324" t="s">
        <v>412</v>
      </c>
      <c r="B23" s="325" t="s">
        <v>2</v>
      </c>
    </row>
    <row r="24" spans="1:2" ht="15">
      <c r="A24" s="325" t="s">
        <v>441</v>
      </c>
      <c r="B24" s="326">
        <v>0</v>
      </c>
    </row>
    <row r="25" spans="1:2" ht="15">
      <c r="A25" s="325" t="s">
        <v>442</v>
      </c>
      <c r="B25" s="326">
        <v>0</v>
      </c>
    </row>
    <row r="26" spans="1:2" ht="15">
      <c r="A26" s="325" t="s">
        <v>5</v>
      </c>
      <c r="B26" s="326">
        <v>0</v>
      </c>
    </row>
    <row r="27" spans="1:2" ht="15">
      <c r="A27" s="325" t="s">
        <v>31</v>
      </c>
      <c r="B27" s="326">
        <v>225000</v>
      </c>
    </row>
    <row r="28" spans="1:2" ht="15">
      <c r="A28" s="325" t="s">
        <v>443</v>
      </c>
      <c r="B28" s="326">
        <v>0</v>
      </c>
    </row>
    <row r="29" spans="1:2" ht="15">
      <c r="A29" s="325" t="s">
        <v>444</v>
      </c>
      <c r="B29" s="326">
        <v>0</v>
      </c>
    </row>
    <row r="30" spans="1:2" ht="15">
      <c r="A30" s="325" t="s">
        <v>7</v>
      </c>
      <c r="B30" s="326">
        <f>SUM(B24:B29)</f>
        <v>225000</v>
      </c>
    </row>
    <row r="31" spans="1:2" ht="15">
      <c r="A31" s="325"/>
      <c r="B31" s="327"/>
    </row>
    <row r="32" spans="1:2" ht="15.75">
      <c r="A32" s="324" t="s">
        <v>445</v>
      </c>
      <c r="B32" s="327"/>
    </row>
    <row r="33" spans="1:2" ht="15">
      <c r="A33" s="328" t="s">
        <v>446</v>
      </c>
      <c r="B33" s="326">
        <v>0</v>
      </c>
    </row>
    <row r="34" spans="1:2" ht="15">
      <c r="A34" s="328" t="s">
        <v>447</v>
      </c>
      <c r="B34" s="329">
        <v>0</v>
      </c>
    </row>
    <row r="35" spans="1:2" ht="15">
      <c r="A35" s="327" t="s">
        <v>448</v>
      </c>
      <c r="B35" s="329">
        <v>0</v>
      </c>
    </row>
    <row r="36" spans="1:2" ht="15">
      <c r="A36" s="327" t="s">
        <v>449</v>
      </c>
      <c r="B36" s="329">
        <v>0</v>
      </c>
    </row>
    <row r="37" spans="1:2" ht="15">
      <c r="A37" s="327" t="s">
        <v>450</v>
      </c>
      <c r="B37" s="329">
        <v>0</v>
      </c>
    </row>
    <row r="38" spans="1:2" ht="15">
      <c r="A38" s="327" t="s">
        <v>451</v>
      </c>
      <c r="B38" s="329">
        <v>0</v>
      </c>
    </row>
    <row r="39" spans="1:2" ht="17.25">
      <c r="A39" s="327" t="s">
        <v>452</v>
      </c>
      <c r="B39" s="330">
        <v>225000</v>
      </c>
    </row>
    <row r="40" spans="1:2" ht="15">
      <c r="A40" s="325" t="s">
        <v>453</v>
      </c>
      <c r="B40" s="329"/>
    </row>
    <row r="41" spans="1:2" ht="15.75">
      <c r="A41" s="331" t="s">
        <v>7</v>
      </c>
      <c r="B41" s="326">
        <v>0</v>
      </c>
    </row>
    <row r="42" spans="1:2" ht="15">
      <c r="A42" s="325"/>
      <c r="B42" s="327"/>
    </row>
    <row r="43" spans="1:2" ht="15.75">
      <c r="A43" s="324" t="s">
        <v>425</v>
      </c>
      <c r="B43" s="327" t="s">
        <v>2</v>
      </c>
    </row>
    <row r="44" spans="1:2" ht="15">
      <c r="A44" s="325" t="s">
        <v>12</v>
      </c>
      <c r="B44" s="326">
        <v>0</v>
      </c>
    </row>
    <row r="45" spans="1:2" ht="15">
      <c r="A45" s="325" t="s">
        <v>13</v>
      </c>
      <c r="B45" s="326">
        <v>0</v>
      </c>
    </row>
    <row r="46" spans="1:2" ht="15">
      <c r="A46" s="325" t="s">
        <v>14</v>
      </c>
      <c r="B46" s="326">
        <v>0</v>
      </c>
    </row>
    <row r="47" spans="1:2" ht="15">
      <c r="A47" s="325" t="s">
        <v>15</v>
      </c>
      <c r="B47" s="326">
        <v>0</v>
      </c>
    </row>
    <row r="48" spans="1:2" ht="15">
      <c r="A48" s="325" t="s">
        <v>453</v>
      </c>
      <c r="B48" s="326"/>
    </row>
    <row r="49" spans="1:2" ht="15.75">
      <c r="A49" s="324" t="s">
        <v>7</v>
      </c>
      <c r="B49" s="326">
        <f>SUM(B44:B48)</f>
        <v>0</v>
      </c>
    </row>
    <row r="50" spans="1:2" ht="15">
      <c r="A50" s="826"/>
      <c r="B50" s="826"/>
    </row>
    <row r="51" ht="15.75">
      <c r="A51" s="331" t="s">
        <v>429</v>
      </c>
    </row>
    <row r="52" spans="1:2" ht="15">
      <c r="A52" s="289" t="s">
        <v>370</v>
      </c>
      <c r="B52" s="326">
        <v>0</v>
      </c>
    </row>
    <row r="53" spans="1:2" ht="15">
      <c r="A53" s="289" t="s">
        <v>371</v>
      </c>
      <c r="B53" s="326">
        <v>225000</v>
      </c>
    </row>
    <row r="54" spans="1:2" ht="15">
      <c r="A54" s="289" t="s">
        <v>372</v>
      </c>
      <c r="B54" s="326">
        <v>0</v>
      </c>
    </row>
    <row r="55" spans="1:2" ht="15">
      <c r="A55" s="289" t="s">
        <v>373</v>
      </c>
      <c r="B55" s="326">
        <v>0</v>
      </c>
    </row>
    <row r="56" spans="1:2" ht="15">
      <c r="A56" s="289" t="s">
        <v>374</v>
      </c>
      <c r="B56" s="326">
        <v>0</v>
      </c>
    </row>
    <row r="57" spans="1:2" ht="15">
      <c r="A57" s="289" t="s">
        <v>375</v>
      </c>
      <c r="B57" s="326">
        <v>0</v>
      </c>
    </row>
    <row r="58" spans="1:2" ht="15">
      <c r="A58" s="289" t="s">
        <v>376</v>
      </c>
      <c r="B58" s="326">
        <v>0</v>
      </c>
    </row>
    <row r="59" spans="1:2" ht="15.75">
      <c r="A59" s="331" t="s">
        <v>7</v>
      </c>
      <c r="B59" s="326">
        <f>SUM(B52:B58)</f>
        <v>225000</v>
      </c>
    </row>
  </sheetData>
  <sheetProtection/>
  <mergeCells count="23">
    <mergeCell ref="A19:B19"/>
    <mergeCell ref="A20:B20"/>
    <mergeCell ref="A21:B21"/>
    <mergeCell ref="A22:B22"/>
    <mergeCell ref="A50:B50"/>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gridLines="1"/>
  <pageMargins left="1.3" right="0.25" top="0.76" bottom="0.75" header="0.5" footer="0.5"/>
  <pageSetup fitToHeight="1" fitToWidth="1" horizontalDpi="600" verticalDpi="600" orientation="portrait" paperSize="5" scale="67"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B59"/>
  <sheetViews>
    <sheetView view="pageBreakPreview" zoomScaleNormal="85" zoomScaleSheetLayoutView="100" zoomScalePageLayoutView="0" workbookViewId="0" topLeftCell="A1">
      <selection activeCell="A10" sqref="A10:B10"/>
    </sheetView>
  </sheetViews>
  <sheetFormatPr defaultColWidth="9.140625" defaultRowHeight="12.75"/>
  <cols>
    <col min="1" max="1" width="93.00390625" style="323" customWidth="1"/>
    <col min="2" max="2" width="41.8515625" style="323" customWidth="1"/>
    <col min="3" max="16384" width="9.140625" style="323" customWidth="1"/>
  </cols>
  <sheetData>
    <row r="1" spans="1:2" ht="15.75">
      <c r="A1" s="825" t="s">
        <v>0</v>
      </c>
      <c r="B1" s="825"/>
    </row>
    <row r="2" spans="1:2" ht="15.75">
      <c r="A2" s="825" t="s">
        <v>1</v>
      </c>
      <c r="B2" s="825"/>
    </row>
    <row r="3" spans="1:2" ht="15">
      <c r="A3" s="826"/>
      <c r="B3" s="826"/>
    </row>
    <row r="4" spans="1:2" ht="15.75">
      <c r="A4" s="827" t="s">
        <v>454</v>
      </c>
      <c r="B4" s="827"/>
    </row>
    <row r="5" spans="1:2" ht="34.5" customHeight="1">
      <c r="A5" s="828" t="s">
        <v>463</v>
      </c>
      <c r="B5" s="828"/>
    </row>
    <row r="6" spans="1:2" ht="15">
      <c r="A6" s="826"/>
      <c r="B6" s="826"/>
    </row>
    <row r="7" spans="1:2" ht="15.75">
      <c r="A7" s="827" t="s">
        <v>464</v>
      </c>
      <c r="B7" s="826"/>
    </row>
    <row r="8" spans="1:2" ht="15">
      <c r="A8" s="826"/>
      <c r="B8" s="826"/>
    </row>
    <row r="9" spans="1:2" ht="15.75">
      <c r="A9" s="827" t="s">
        <v>433</v>
      </c>
      <c r="B9" s="827"/>
    </row>
    <row r="10" spans="1:2" ht="15.75">
      <c r="A10" s="827" t="s">
        <v>465</v>
      </c>
      <c r="B10" s="826"/>
    </row>
    <row r="11" spans="1:2" ht="15.75">
      <c r="A11" s="827" t="s">
        <v>383</v>
      </c>
      <c r="B11" s="827"/>
    </row>
    <row r="12" spans="1:2" ht="9" customHeight="1">
      <c r="A12" s="826"/>
      <c r="B12" s="826"/>
    </row>
    <row r="13" spans="1:2" ht="15.75">
      <c r="A13" s="827" t="s">
        <v>435</v>
      </c>
      <c r="B13" s="826"/>
    </row>
    <row r="14" spans="1:2" ht="68.25" customHeight="1">
      <c r="A14" s="836" t="s">
        <v>466</v>
      </c>
      <c r="B14" s="836"/>
    </row>
    <row r="15" spans="1:2" ht="8.25" customHeight="1">
      <c r="A15" s="826"/>
      <c r="B15" s="826"/>
    </row>
    <row r="16" spans="1:2" ht="15.75">
      <c r="A16" s="833" t="s">
        <v>459</v>
      </c>
      <c r="B16" s="834"/>
    </row>
    <row r="17" spans="1:2" ht="15">
      <c r="A17" s="826"/>
      <c r="B17" s="826"/>
    </row>
    <row r="18" spans="1:2" ht="15.75">
      <c r="A18" s="827" t="s">
        <v>387</v>
      </c>
      <c r="B18" s="827"/>
    </row>
    <row r="19" spans="1:2" ht="111" customHeight="1">
      <c r="A19" s="835" t="s">
        <v>467</v>
      </c>
      <c r="B19" s="835"/>
    </row>
    <row r="20" spans="1:2" ht="36" customHeight="1">
      <c r="A20" s="828" t="s">
        <v>468</v>
      </c>
      <c r="B20" s="828"/>
    </row>
    <row r="21" spans="1:2" ht="97.5" customHeight="1">
      <c r="A21" s="828" t="s">
        <v>469</v>
      </c>
      <c r="B21" s="828"/>
    </row>
    <row r="22" spans="1:2" ht="15">
      <c r="A22" s="826"/>
      <c r="B22" s="826"/>
    </row>
    <row r="23" spans="1:2" ht="15.75">
      <c r="A23" s="324" t="s">
        <v>412</v>
      </c>
      <c r="B23" s="325" t="s">
        <v>2</v>
      </c>
    </row>
    <row r="24" spans="1:2" ht="15">
      <c r="A24" s="325" t="s">
        <v>441</v>
      </c>
      <c r="B24" s="326">
        <v>0</v>
      </c>
    </row>
    <row r="25" spans="1:2" ht="15">
      <c r="A25" s="325" t="s">
        <v>442</v>
      </c>
      <c r="B25" s="326">
        <v>0</v>
      </c>
    </row>
    <row r="26" spans="1:2" ht="15">
      <c r="A26" s="325" t="s">
        <v>5</v>
      </c>
      <c r="B26" s="326">
        <v>0</v>
      </c>
    </row>
    <row r="27" spans="1:2" ht="15">
      <c r="A27" s="325" t="s">
        <v>31</v>
      </c>
      <c r="B27" s="326">
        <v>296500</v>
      </c>
    </row>
    <row r="28" spans="1:2" ht="15">
      <c r="A28" s="325" t="s">
        <v>443</v>
      </c>
      <c r="B28" s="326">
        <v>0</v>
      </c>
    </row>
    <row r="29" spans="1:2" ht="15">
      <c r="A29" s="325" t="s">
        <v>444</v>
      </c>
      <c r="B29" s="326">
        <v>0</v>
      </c>
    </row>
    <row r="30" spans="1:2" ht="15">
      <c r="A30" s="325" t="s">
        <v>7</v>
      </c>
      <c r="B30" s="326">
        <f>SUM(B24:B29)</f>
        <v>296500</v>
      </c>
    </row>
    <row r="31" spans="1:2" ht="15">
      <c r="A31" s="325"/>
      <c r="B31" s="327"/>
    </row>
    <row r="32" spans="1:2" ht="15.75">
      <c r="A32" s="324" t="s">
        <v>445</v>
      </c>
      <c r="B32" s="327"/>
    </row>
    <row r="33" spans="1:2" ht="15">
      <c r="A33" s="328" t="s">
        <v>446</v>
      </c>
      <c r="B33" s="326">
        <v>0</v>
      </c>
    </row>
    <row r="34" spans="1:2" ht="15">
      <c r="A34" s="328" t="s">
        <v>447</v>
      </c>
      <c r="B34" s="329">
        <v>0</v>
      </c>
    </row>
    <row r="35" spans="1:2" ht="15">
      <c r="A35" s="327" t="s">
        <v>448</v>
      </c>
      <c r="B35" s="329">
        <v>0</v>
      </c>
    </row>
    <row r="36" spans="1:2" ht="15">
      <c r="A36" s="327" t="s">
        <v>449</v>
      </c>
      <c r="B36" s="329">
        <v>0</v>
      </c>
    </row>
    <row r="37" spans="1:2" ht="15">
      <c r="A37" s="327" t="s">
        <v>450</v>
      </c>
      <c r="B37" s="329">
        <v>296500</v>
      </c>
    </row>
    <row r="38" spans="1:2" ht="15">
      <c r="A38" s="327" t="s">
        <v>451</v>
      </c>
      <c r="B38" s="329">
        <v>0</v>
      </c>
    </row>
    <row r="39" spans="1:2" ht="17.25">
      <c r="A39" s="327" t="s">
        <v>452</v>
      </c>
      <c r="B39" s="330"/>
    </row>
    <row r="40" spans="1:2" ht="15">
      <c r="A40" s="325" t="s">
        <v>453</v>
      </c>
      <c r="B40" s="329"/>
    </row>
    <row r="41" spans="1:2" ht="15.75">
      <c r="A41" s="331" t="s">
        <v>7</v>
      </c>
      <c r="B41" s="326">
        <v>0</v>
      </c>
    </row>
    <row r="42" spans="1:2" ht="15">
      <c r="A42" s="325"/>
      <c r="B42" s="327"/>
    </row>
    <row r="43" spans="1:2" ht="15.75">
      <c r="A43" s="324" t="s">
        <v>425</v>
      </c>
      <c r="B43" s="327" t="s">
        <v>2</v>
      </c>
    </row>
    <row r="44" spans="1:2" ht="15">
      <c r="A44" s="325" t="s">
        <v>12</v>
      </c>
      <c r="B44" s="326">
        <v>0</v>
      </c>
    </row>
    <row r="45" spans="1:2" ht="15">
      <c r="A45" s="325" t="s">
        <v>13</v>
      </c>
      <c r="B45" s="326">
        <v>0</v>
      </c>
    </row>
    <row r="46" spans="1:2" ht="15">
      <c r="A46" s="325" t="s">
        <v>14</v>
      </c>
      <c r="B46" s="326">
        <v>0</v>
      </c>
    </row>
    <row r="47" spans="1:2" ht="15">
      <c r="A47" s="325" t="s">
        <v>15</v>
      </c>
      <c r="B47" s="326">
        <v>0</v>
      </c>
    </row>
    <row r="48" spans="1:2" ht="15">
      <c r="A48" s="325" t="s">
        <v>453</v>
      </c>
      <c r="B48" s="326"/>
    </row>
    <row r="49" spans="1:2" ht="15.75">
      <c r="A49" s="324" t="s">
        <v>7</v>
      </c>
      <c r="B49" s="326">
        <f>SUM(B44:B48)</f>
        <v>0</v>
      </c>
    </row>
    <row r="50" spans="1:2" ht="15">
      <c r="A50" s="826"/>
      <c r="B50" s="826"/>
    </row>
    <row r="51" ht="15.75">
      <c r="A51" s="331" t="s">
        <v>429</v>
      </c>
    </row>
    <row r="52" spans="1:2" ht="15">
      <c r="A52" s="289" t="s">
        <v>370</v>
      </c>
      <c r="B52" s="326">
        <v>0</v>
      </c>
    </row>
    <row r="53" spans="1:2" ht="15">
      <c r="A53" s="289" t="s">
        <v>371</v>
      </c>
      <c r="B53" s="326">
        <v>74125</v>
      </c>
    </row>
    <row r="54" spans="1:2" ht="15">
      <c r="A54" s="289" t="s">
        <v>372</v>
      </c>
      <c r="B54" s="326">
        <v>74125</v>
      </c>
    </row>
    <row r="55" spans="1:2" ht="15">
      <c r="A55" s="289" t="s">
        <v>373</v>
      </c>
      <c r="B55" s="326">
        <v>74125</v>
      </c>
    </row>
    <row r="56" spans="1:2" ht="15">
      <c r="A56" s="289" t="s">
        <v>374</v>
      </c>
      <c r="B56" s="326">
        <v>74125</v>
      </c>
    </row>
    <row r="57" spans="1:2" ht="15">
      <c r="A57" s="289" t="s">
        <v>375</v>
      </c>
      <c r="B57" s="326">
        <v>0</v>
      </c>
    </row>
    <row r="58" spans="1:2" ht="15">
      <c r="A58" s="289" t="s">
        <v>376</v>
      </c>
      <c r="B58" s="326">
        <v>0</v>
      </c>
    </row>
    <row r="59" spans="1:2" ht="15.75">
      <c r="A59" s="331" t="s">
        <v>7</v>
      </c>
      <c r="B59" s="326">
        <f>SUM(B52:B58)</f>
        <v>296500</v>
      </c>
    </row>
  </sheetData>
  <sheetProtection/>
  <mergeCells count="23">
    <mergeCell ref="A19:B19"/>
    <mergeCell ref="A20:B20"/>
    <mergeCell ref="A21:B21"/>
    <mergeCell ref="A22:B22"/>
    <mergeCell ref="A50:B50"/>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gridLines="1"/>
  <pageMargins left="1.3" right="0.25" top="0.76" bottom="0.75" header="0.5" footer="0.5"/>
  <pageSetup fitToHeight="1" fitToWidth="1" horizontalDpi="600" verticalDpi="600" orientation="portrait" paperSize="5" scale="6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tabSelected="1" zoomScalePageLayoutView="0" workbookViewId="0" topLeftCell="A1">
      <selection activeCell="A1" sqref="A1:IV16384"/>
    </sheetView>
  </sheetViews>
  <sheetFormatPr defaultColWidth="9.140625" defaultRowHeight="12.75"/>
  <cols>
    <col min="1" max="1" width="7.421875" style="0" customWidth="1"/>
    <col min="2" max="2" width="21.00390625" style="0" customWidth="1"/>
    <col min="3" max="3" width="57.8515625" style="0" bestFit="1" customWidth="1"/>
    <col min="4" max="4" width="4.8515625" style="0" customWidth="1"/>
    <col min="5" max="5" width="29.140625" style="0" bestFit="1" customWidth="1"/>
    <col min="6" max="6" width="10.7109375" style="0" customWidth="1"/>
    <col min="7" max="7" width="11.7109375" style="0" customWidth="1"/>
    <col min="8" max="8" width="11.140625" style="0" customWidth="1"/>
    <col min="9" max="9" width="12.00390625" style="0" customWidth="1"/>
    <col min="10" max="10" width="11.140625" style="0" customWidth="1"/>
    <col min="11" max="11" width="11.8515625" style="0" customWidth="1"/>
    <col min="12" max="12" width="11.00390625" style="0" customWidth="1"/>
    <col min="13" max="13" width="17.28125" style="706" customWidth="1"/>
  </cols>
  <sheetData>
    <row r="1" spans="1:14" ht="13.5">
      <c r="A1" s="722" t="s">
        <v>97</v>
      </c>
      <c r="B1" s="722"/>
      <c r="C1" s="722"/>
      <c r="D1" s="722"/>
      <c r="E1" s="722"/>
      <c r="F1" s="722"/>
      <c r="G1" s="722"/>
      <c r="H1" s="722"/>
      <c r="I1" s="722"/>
      <c r="J1" s="722"/>
      <c r="K1" s="722"/>
      <c r="L1" s="722"/>
      <c r="M1" s="697"/>
      <c r="N1" s="53"/>
    </row>
    <row r="2" spans="1:14" ht="12.75">
      <c r="A2" s="723" t="s">
        <v>98</v>
      </c>
      <c r="B2" s="723"/>
      <c r="C2" s="723"/>
      <c r="D2" s="723"/>
      <c r="E2" s="723"/>
      <c r="F2" s="723"/>
      <c r="G2" s="723"/>
      <c r="H2" s="723"/>
      <c r="I2" s="723"/>
      <c r="J2" s="723"/>
      <c r="K2" s="723"/>
      <c r="L2" s="723"/>
      <c r="M2" s="697"/>
      <c r="N2" s="53"/>
    </row>
    <row r="3" spans="1:14" ht="12.75">
      <c r="A3" s="723" t="s">
        <v>99</v>
      </c>
      <c r="B3" s="723"/>
      <c r="C3" s="723"/>
      <c r="D3" s="723"/>
      <c r="E3" s="723"/>
      <c r="F3" s="723"/>
      <c r="G3" s="723"/>
      <c r="H3" s="723"/>
      <c r="I3" s="723"/>
      <c r="J3" s="723"/>
      <c r="K3" s="723"/>
      <c r="L3" s="723"/>
      <c r="M3" s="697"/>
      <c r="N3" s="53"/>
    </row>
    <row r="4" spans="1:14" ht="12.75">
      <c r="A4" s="723" t="s">
        <v>2</v>
      </c>
      <c r="B4" s="723"/>
      <c r="C4" s="723"/>
      <c r="D4" s="723"/>
      <c r="E4" s="723"/>
      <c r="F4" s="723"/>
      <c r="G4" s="723"/>
      <c r="H4" s="723"/>
      <c r="I4" s="723"/>
      <c r="J4" s="723"/>
      <c r="K4" s="723"/>
      <c r="L4" s="723"/>
      <c r="M4" s="697"/>
      <c r="N4" s="53"/>
    </row>
    <row r="5" spans="1:14" ht="12.75">
      <c r="A5" s="723" t="s">
        <v>2</v>
      </c>
      <c r="B5" s="723"/>
      <c r="C5" s="723"/>
      <c r="D5" s="723"/>
      <c r="E5" s="723"/>
      <c r="F5" s="723"/>
      <c r="G5" s="723"/>
      <c r="H5" s="723"/>
      <c r="I5" s="723"/>
      <c r="J5" s="723"/>
      <c r="K5" s="723"/>
      <c r="L5" s="723"/>
      <c r="M5" s="697"/>
      <c r="N5" s="53"/>
    </row>
    <row r="6" spans="1:14" ht="26.25" thickBot="1">
      <c r="A6" s="56" t="s">
        <v>100</v>
      </c>
      <c r="B6" s="57" t="s">
        <v>101</v>
      </c>
      <c r="C6" s="57" t="s">
        <v>102</v>
      </c>
      <c r="D6" s="58"/>
      <c r="E6" s="53" t="s">
        <v>103</v>
      </c>
      <c r="F6" s="59" t="s">
        <v>104</v>
      </c>
      <c r="G6" s="59" t="s">
        <v>105</v>
      </c>
      <c r="H6" s="59" t="s">
        <v>106</v>
      </c>
      <c r="I6" s="59" t="s">
        <v>107</v>
      </c>
      <c r="J6" s="59" t="s">
        <v>108</v>
      </c>
      <c r="K6" s="59" t="s">
        <v>109</v>
      </c>
      <c r="L6" s="59" t="s">
        <v>110</v>
      </c>
      <c r="M6" s="698" t="s">
        <v>111</v>
      </c>
      <c r="N6" s="53"/>
    </row>
    <row r="7" spans="1:14" ht="12.75">
      <c r="A7" s="740">
        <v>1</v>
      </c>
      <c r="B7" s="730" t="s">
        <v>112</v>
      </c>
      <c r="C7" s="724" t="s">
        <v>610</v>
      </c>
      <c r="D7" s="715" t="s">
        <v>113</v>
      </c>
      <c r="E7" s="369" t="s">
        <v>114</v>
      </c>
      <c r="F7" s="60">
        <v>0</v>
      </c>
      <c r="G7" s="60">
        <v>60000</v>
      </c>
      <c r="H7" s="60">
        <v>0</v>
      </c>
      <c r="I7" s="60">
        <v>0</v>
      </c>
      <c r="J7" s="60">
        <v>0</v>
      </c>
      <c r="K7" s="60">
        <v>0</v>
      </c>
      <c r="L7" s="61">
        <v>0</v>
      </c>
      <c r="M7" s="714" t="s">
        <v>616</v>
      </c>
      <c r="N7" s="53"/>
    </row>
    <row r="8" spans="1:14" ht="12.75">
      <c r="A8" s="741"/>
      <c r="B8" s="738"/>
      <c r="C8" s="742"/>
      <c r="D8" s="716"/>
      <c r="E8" s="370" t="s">
        <v>115</v>
      </c>
      <c r="F8" s="64">
        <v>0</v>
      </c>
      <c r="G8" s="64">
        <v>0</v>
      </c>
      <c r="H8" s="64">
        <v>2360000</v>
      </c>
      <c r="I8" s="65">
        <v>0</v>
      </c>
      <c r="J8" s="65">
        <v>0</v>
      </c>
      <c r="K8" s="65">
        <v>0</v>
      </c>
      <c r="L8" s="66">
        <v>0</v>
      </c>
      <c r="M8" s="714"/>
      <c r="N8" s="53"/>
    </row>
    <row r="9" spans="1:14" ht="13.5" thickBot="1">
      <c r="A9" s="741"/>
      <c r="B9" s="731"/>
      <c r="C9" s="725"/>
      <c r="D9" s="717"/>
      <c r="E9" s="371" t="s">
        <v>116</v>
      </c>
      <c r="F9" s="67">
        <v>0</v>
      </c>
      <c r="G9" s="67">
        <v>0</v>
      </c>
      <c r="H9" s="67">
        <v>650000</v>
      </c>
      <c r="I9" s="68">
        <v>0</v>
      </c>
      <c r="J9" s="68">
        <v>0</v>
      </c>
      <c r="K9" s="68">
        <v>0</v>
      </c>
      <c r="L9" s="69">
        <v>0</v>
      </c>
      <c r="M9" s="714"/>
      <c r="N9" s="53"/>
    </row>
    <row r="10" spans="1:14" ht="12.75">
      <c r="A10" s="728">
        <f>1+A7</f>
        <v>2</v>
      </c>
      <c r="B10" s="726" t="s">
        <v>112</v>
      </c>
      <c r="C10" s="724" t="s">
        <v>117</v>
      </c>
      <c r="D10" s="715" t="s">
        <v>118</v>
      </c>
      <c r="E10" s="369" t="s">
        <v>119</v>
      </c>
      <c r="F10" s="60">
        <v>0</v>
      </c>
      <c r="G10" s="70">
        <v>0</v>
      </c>
      <c r="H10" s="70">
        <v>0</v>
      </c>
      <c r="I10" s="60">
        <v>0</v>
      </c>
      <c r="J10" s="60">
        <v>0</v>
      </c>
      <c r="K10" s="496">
        <v>150000</v>
      </c>
      <c r="L10" s="61">
        <v>0</v>
      </c>
      <c r="M10" s="714" t="s">
        <v>617</v>
      </c>
      <c r="N10" s="53"/>
    </row>
    <row r="11" spans="1:14" ht="13.5" thickBot="1">
      <c r="A11" s="729"/>
      <c r="B11" s="727"/>
      <c r="C11" s="725"/>
      <c r="D11" s="717"/>
      <c r="E11" s="372" t="s">
        <v>115</v>
      </c>
      <c r="F11" s="71">
        <v>0</v>
      </c>
      <c r="G11" s="71">
        <v>0</v>
      </c>
      <c r="H11" s="71">
        <v>0</v>
      </c>
      <c r="I11" s="71">
        <v>0</v>
      </c>
      <c r="J11" s="71">
        <v>0</v>
      </c>
      <c r="K11" s="71">
        <v>0</v>
      </c>
      <c r="L11" s="497">
        <v>1935000</v>
      </c>
      <c r="M11" s="714"/>
      <c r="N11" s="53"/>
    </row>
    <row r="12" spans="1:14" ht="13.5" thickBot="1">
      <c r="A12" s="472">
        <f>1+A10</f>
        <v>3</v>
      </c>
      <c r="B12" s="72" t="s">
        <v>112</v>
      </c>
      <c r="C12" s="73" t="s">
        <v>120</v>
      </c>
      <c r="D12" s="96" t="s">
        <v>113</v>
      </c>
      <c r="E12" s="373" t="s">
        <v>116</v>
      </c>
      <c r="F12" s="74">
        <v>0</v>
      </c>
      <c r="G12" s="74">
        <v>0</v>
      </c>
      <c r="H12" s="74">
        <v>300000</v>
      </c>
      <c r="I12" s="74">
        <v>0</v>
      </c>
      <c r="J12" s="74">
        <v>0</v>
      </c>
      <c r="K12" s="74">
        <v>0</v>
      </c>
      <c r="L12" s="75">
        <v>0</v>
      </c>
      <c r="M12" s="700" t="s">
        <v>616</v>
      </c>
      <c r="N12" s="53"/>
    </row>
    <row r="13" spans="1:14" ht="12.75">
      <c r="A13" s="735">
        <f>1+A12</f>
        <v>4</v>
      </c>
      <c r="B13" s="730" t="s">
        <v>121</v>
      </c>
      <c r="C13" s="732" t="s">
        <v>122</v>
      </c>
      <c r="D13" s="715" t="s">
        <v>113</v>
      </c>
      <c r="E13" s="600" t="s">
        <v>123</v>
      </c>
      <c r="F13" s="60">
        <v>129800</v>
      </c>
      <c r="G13" s="60">
        <v>0</v>
      </c>
      <c r="H13" s="60">
        <v>0</v>
      </c>
      <c r="I13" s="60">
        <v>0</v>
      </c>
      <c r="J13" s="60">
        <v>0</v>
      </c>
      <c r="K13" s="60">
        <v>0</v>
      </c>
      <c r="L13" s="61">
        <v>0</v>
      </c>
      <c r="M13" s="701" t="s">
        <v>616</v>
      </c>
      <c r="N13" s="53"/>
    </row>
    <row r="14" spans="1:14" ht="12.75">
      <c r="A14" s="736"/>
      <c r="B14" s="738"/>
      <c r="C14" s="739"/>
      <c r="D14" s="716"/>
      <c r="E14" s="53" t="s">
        <v>124</v>
      </c>
      <c r="F14" s="78">
        <v>389400</v>
      </c>
      <c r="G14" s="78">
        <v>0</v>
      </c>
      <c r="H14" s="78">
        <v>0</v>
      </c>
      <c r="I14" s="78">
        <v>0</v>
      </c>
      <c r="J14" s="78">
        <v>0</v>
      </c>
      <c r="K14" s="78">
        <v>0</v>
      </c>
      <c r="L14" s="79">
        <v>0</v>
      </c>
      <c r="M14" s="702" t="s">
        <v>616</v>
      </c>
      <c r="N14" s="53"/>
    </row>
    <row r="15" spans="1:14" ht="13.5" thickBot="1">
      <c r="A15" s="737"/>
      <c r="B15" s="731"/>
      <c r="C15" s="733"/>
      <c r="D15" s="717"/>
      <c r="E15" s="601" t="s">
        <v>125</v>
      </c>
      <c r="F15" s="80">
        <v>2076800</v>
      </c>
      <c r="G15" s="80">
        <v>0</v>
      </c>
      <c r="H15" s="80">
        <v>0</v>
      </c>
      <c r="I15" s="80">
        <v>0</v>
      </c>
      <c r="J15" s="80">
        <v>0</v>
      </c>
      <c r="K15" s="80">
        <v>0</v>
      </c>
      <c r="L15" s="81">
        <v>0</v>
      </c>
      <c r="M15" s="703"/>
      <c r="N15" s="53"/>
    </row>
    <row r="16" spans="1:14" ht="12.75">
      <c r="A16" s="728">
        <v>5</v>
      </c>
      <c r="B16" s="730" t="s">
        <v>121</v>
      </c>
      <c r="C16" s="732" t="s">
        <v>614</v>
      </c>
      <c r="D16" s="715" t="s">
        <v>113</v>
      </c>
      <c r="E16" s="600" t="s">
        <v>123</v>
      </c>
      <c r="F16" s="60">
        <v>10905</v>
      </c>
      <c r="G16" s="60">
        <v>10000</v>
      </c>
      <c r="H16" s="60">
        <v>0</v>
      </c>
      <c r="I16" s="82">
        <v>172000</v>
      </c>
      <c r="J16" s="60">
        <v>0</v>
      </c>
      <c r="K16" s="60">
        <v>0</v>
      </c>
      <c r="L16" s="61">
        <v>0</v>
      </c>
      <c r="M16" s="720" t="s">
        <v>616</v>
      </c>
      <c r="N16" s="53"/>
    </row>
    <row r="17" spans="1:14" ht="13.5" thickBot="1">
      <c r="A17" s="729"/>
      <c r="B17" s="731"/>
      <c r="C17" s="733"/>
      <c r="D17" s="717"/>
      <c r="E17" s="601" t="s">
        <v>125</v>
      </c>
      <c r="F17" s="80">
        <v>43620</v>
      </c>
      <c r="G17" s="80">
        <v>40000</v>
      </c>
      <c r="H17" s="80">
        <v>0</v>
      </c>
      <c r="I17" s="83">
        <v>688000</v>
      </c>
      <c r="J17" s="80">
        <v>0</v>
      </c>
      <c r="K17" s="80">
        <v>0</v>
      </c>
      <c r="L17" s="81">
        <v>0</v>
      </c>
      <c r="M17" s="721"/>
      <c r="N17" s="53"/>
    </row>
    <row r="18" spans="1:14" ht="12.75">
      <c r="A18" s="728">
        <v>6</v>
      </c>
      <c r="B18" s="730" t="s">
        <v>121</v>
      </c>
      <c r="C18" s="732" t="s">
        <v>346</v>
      </c>
      <c r="D18" s="715" t="s">
        <v>113</v>
      </c>
      <c r="E18" s="600" t="s">
        <v>123</v>
      </c>
      <c r="F18" s="82">
        <v>25500</v>
      </c>
      <c r="G18" s="60">
        <v>520000</v>
      </c>
      <c r="H18" s="60">
        <v>0</v>
      </c>
      <c r="I18" s="60">
        <v>0</v>
      </c>
      <c r="J18" s="60">
        <v>0</v>
      </c>
      <c r="K18" s="60">
        <v>0</v>
      </c>
      <c r="L18" s="61">
        <v>0</v>
      </c>
      <c r="M18" s="714" t="s">
        <v>616</v>
      </c>
      <c r="N18" s="53"/>
    </row>
    <row r="19" spans="1:14" ht="13.5" thickBot="1">
      <c r="A19" s="729"/>
      <c r="B19" s="731"/>
      <c r="C19" s="733"/>
      <c r="D19" s="717"/>
      <c r="E19" s="53" t="s">
        <v>125</v>
      </c>
      <c r="F19" s="602">
        <v>102000</v>
      </c>
      <c r="G19" s="78">
        <v>2080000</v>
      </c>
      <c r="H19" s="78">
        <v>0</v>
      </c>
      <c r="I19" s="78">
        <v>0</v>
      </c>
      <c r="J19" s="78">
        <v>0</v>
      </c>
      <c r="K19" s="78">
        <v>0</v>
      </c>
      <c r="L19" s="79">
        <v>0</v>
      </c>
      <c r="M19" s="714"/>
      <c r="N19" s="53"/>
    </row>
    <row r="20" spans="1:14" ht="12.75">
      <c r="A20" s="728">
        <v>7</v>
      </c>
      <c r="B20" s="730" t="s">
        <v>121</v>
      </c>
      <c r="C20" s="732" t="s">
        <v>531</v>
      </c>
      <c r="D20" s="718" t="s">
        <v>113</v>
      </c>
      <c r="E20" s="375" t="s">
        <v>123</v>
      </c>
      <c r="F20" s="534"/>
      <c r="G20" s="533"/>
      <c r="H20" s="82">
        <v>40000</v>
      </c>
      <c r="I20" s="533"/>
      <c r="J20" s="533"/>
      <c r="K20" s="533"/>
      <c r="L20" s="535">
        <v>464000</v>
      </c>
      <c r="M20" s="701" t="s">
        <v>2</v>
      </c>
      <c r="N20" s="53"/>
    </row>
    <row r="21" spans="1:14" ht="13.5" thickBot="1">
      <c r="A21" s="729"/>
      <c r="B21" s="731"/>
      <c r="C21" s="733"/>
      <c r="D21" s="719"/>
      <c r="E21" s="374" t="s">
        <v>125</v>
      </c>
      <c r="F21" s="85"/>
      <c r="G21" s="85"/>
      <c r="H21" s="83">
        <v>160000</v>
      </c>
      <c r="I21" s="85"/>
      <c r="J21" s="85"/>
      <c r="K21" s="85"/>
      <c r="L21" s="536">
        <v>1856000</v>
      </c>
      <c r="M21" s="703" t="s">
        <v>616</v>
      </c>
      <c r="N21" s="53"/>
    </row>
    <row r="22" spans="1:14" ht="13.5" thickBot="1">
      <c r="A22" s="473">
        <v>8</v>
      </c>
      <c r="B22" s="603" t="s">
        <v>121</v>
      </c>
      <c r="C22" s="604" t="s">
        <v>126</v>
      </c>
      <c r="D22" s="96" t="s">
        <v>113</v>
      </c>
      <c r="E22" s="605" t="s">
        <v>123</v>
      </c>
      <c r="F22" s="254">
        <v>200000</v>
      </c>
      <c r="G22" s="254">
        <v>100000</v>
      </c>
      <c r="H22" s="254">
        <v>200000</v>
      </c>
      <c r="I22" s="254">
        <v>200000</v>
      </c>
      <c r="J22" s="254">
        <v>200000</v>
      </c>
      <c r="K22" s="254">
        <v>200000</v>
      </c>
      <c r="L22" s="255">
        <v>200000</v>
      </c>
      <c r="M22" s="699" t="s">
        <v>616</v>
      </c>
      <c r="N22" s="53"/>
    </row>
    <row r="23" spans="1:14" ht="12.75">
      <c r="A23" s="728">
        <v>9</v>
      </c>
      <c r="B23" s="743" t="s">
        <v>127</v>
      </c>
      <c r="C23" s="732" t="s">
        <v>352</v>
      </c>
      <c r="D23" s="715" t="s">
        <v>113</v>
      </c>
      <c r="E23" s="606" t="s">
        <v>131</v>
      </c>
      <c r="F23" s="607">
        <v>135000</v>
      </c>
      <c r="G23" s="607">
        <v>135000</v>
      </c>
      <c r="H23" s="607">
        <v>135000</v>
      </c>
      <c r="I23" s="607">
        <v>135000</v>
      </c>
      <c r="J23" s="607">
        <v>135000</v>
      </c>
      <c r="K23" s="607">
        <v>135000</v>
      </c>
      <c r="L23" s="608">
        <v>135000</v>
      </c>
      <c r="M23" s="701"/>
      <c r="N23" s="53"/>
    </row>
    <row r="24" spans="1:14" ht="13.5" thickBot="1">
      <c r="A24" s="729"/>
      <c r="B24" s="744"/>
      <c r="C24" s="733"/>
      <c r="D24" s="717"/>
      <c r="E24" s="609" t="s">
        <v>132</v>
      </c>
      <c r="F24" s="89">
        <v>700000</v>
      </c>
      <c r="G24" s="89">
        <v>715000</v>
      </c>
      <c r="H24" s="89">
        <v>865000</v>
      </c>
      <c r="I24" s="89">
        <v>865000</v>
      </c>
      <c r="J24" s="89">
        <v>865000</v>
      </c>
      <c r="K24" s="89">
        <v>865000</v>
      </c>
      <c r="L24" s="90">
        <v>865000</v>
      </c>
      <c r="M24" s="703" t="s">
        <v>616</v>
      </c>
      <c r="N24" s="53"/>
    </row>
    <row r="25" spans="1:14" ht="12.75">
      <c r="A25" s="728">
        <v>10</v>
      </c>
      <c r="B25" s="743" t="s">
        <v>127</v>
      </c>
      <c r="C25" s="732" t="s">
        <v>128</v>
      </c>
      <c r="D25" s="715" t="s">
        <v>113</v>
      </c>
      <c r="E25" s="76" t="s">
        <v>129</v>
      </c>
      <c r="F25" s="78">
        <v>0</v>
      </c>
      <c r="G25" s="84"/>
      <c r="H25" s="82">
        <v>400000</v>
      </c>
      <c r="I25" s="77">
        <v>0</v>
      </c>
      <c r="J25" s="77">
        <v>0</v>
      </c>
      <c r="K25" s="77">
        <v>0</v>
      </c>
      <c r="L25" s="610"/>
      <c r="M25" s="701"/>
      <c r="N25" s="53"/>
    </row>
    <row r="26" spans="1:14" ht="13.5" thickBot="1">
      <c r="A26" s="729"/>
      <c r="B26" s="744"/>
      <c r="C26" s="733"/>
      <c r="D26" s="717"/>
      <c r="E26" s="611" t="s">
        <v>130</v>
      </c>
      <c r="F26" s="85"/>
      <c r="G26" s="85"/>
      <c r="H26" s="85"/>
      <c r="I26" s="85"/>
      <c r="J26" s="85"/>
      <c r="K26" s="85"/>
      <c r="L26" s="612"/>
      <c r="M26" s="703" t="s">
        <v>616</v>
      </c>
      <c r="N26" s="53"/>
    </row>
    <row r="27" spans="1:14" ht="13.5" thickBot="1">
      <c r="A27" s="473">
        <v>11</v>
      </c>
      <c r="B27" s="91" t="s">
        <v>127</v>
      </c>
      <c r="C27" s="604" t="s">
        <v>618</v>
      </c>
      <c r="D27" s="96" t="s">
        <v>113</v>
      </c>
      <c r="E27" s="613" t="s">
        <v>115</v>
      </c>
      <c r="F27" s="614">
        <v>0</v>
      </c>
      <c r="G27" s="614">
        <v>3300000</v>
      </c>
      <c r="H27" s="94">
        <v>0</v>
      </c>
      <c r="I27" s="94">
        <v>0</v>
      </c>
      <c r="J27" s="94">
        <v>0</v>
      </c>
      <c r="K27" s="94">
        <v>0</v>
      </c>
      <c r="L27" s="95">
        <v>0</v>
      </c>
      <c r="M27" s="699" t="s">
        <v>616</v>
      </c>
      <c r="N27" s="53"/>
    </row>
    <row r="28" spans="1:14" ht="12.75">
      <c r="A28" s="728">
        <v>12</v>
      </c>
      <c r="B28" s="730" t="s">
        <v>121</v>
      </c>
      <c r="C28" s="732" t="s">
        <v>133</v>
      </c>
      <c r="D28" s="715" t="s">
        <v>113</v>
      </c>
      <c r="E28" s="600" t="s">
        <v>123</v>
      </c>
      <c r="F28" s="82">
        <v>200000</v>
      </c>
      <c r="G28" s="82"/>
      <c r="H28" s="60">
        <v>0</v>
      </c>
      <c r="I28" s="60">
        <v>0</v>
      </c>
      <c r="J28" s="60">
        <v>0</v>
      </c>
      <c r="K28" s="60">
        <v>0</v>
      </c>
      <c r="L28" s="61">
        <v>0</v>
      </c>
      <c r="M28" s="701"/>
      <c r="N28" s="53"/>
    </row>
    <row r="29" spans="1:14" ht="13.5" thickBot="1">
      <c r="A29" s="729"/>
      <c r="B29" s="731"/>
      <c r="C29" s="733"/>
      <c r="D29" s="717"/>
      <c r="E29" s="611" t="s">
        <v>130</v>
      </c>
      <c r="F29" s="92">
        <v>5500</v>
      </c>
      <c r="G29" s="92"/>
      <c r="H29" s="86">
        <v>0</v>
      </c>
      <c r="I29" s="86">
        <v>0</v>
      </c>
      <c r="J29" s="86">
        <v>0</v>
      </c>
      <c r="K29" s="86">
        <v>0</v>
      </c>
      <c r="L29" s="87">
        <v>0</v>
      </c>
      <c r="M29" s="703" t="s">
        <v>616</v>
      </c>
      <c r="N29" s="53"/>
    </row>
    <row r="30" spans="1:14" ht="12.75">
      <c r="A30" s="728">
        <v>13</v>
      </c>
      <c r="B30" s="730" t="s">
        <v>121</v>
      </c>
      <c r="C30" s="732" t="s">
        <v>347</v>
      </c>
      <c r="D30" s="715" t="s">
        <v>113</v>
      </c>
      <c r="E30" s="600" t="s">
        <v>123</v>
      </c>
      <c r="F30" s="60">
        <v>50000</v>
      </c>
      <c r="G30" s="82">
        <v>50000</v>
      </c>
      <c r="H30" s="82">
        <v>377000</v>
      </c>
      <c r="I30" s="60">
        <v>0</v>
      </c>
      <c r="J30" s="60">
        <v>0</v>
      </c>
      <c r="K30" s="60">
        <v>0</v>
      </c>
      <c r="L30" s="61">
        <v>0</v>
      </c>
      <c r="M30" s="701"/>
      <c r="N30" s="53"/>
    </row>
    <row r="31" spans="1:14" ht="13.5" thickBot="1">
      <c r="A31" s="729"/>
      <c r="B31" s="731"/>
      <c r="C31" s="733"/>
      <c r="D31" s="717"/>
      <c r="E31" s="611" t="s">
        <v>130</v>
      </c>
      <c r="F31" s="86">
        <v>0</v>
      </c>
      <c r="G31" s="92">
        <v>23000</v>
      </c>
      <c r="H31" s="86">
        <v>0</v>
      </c>
      <c r="I31" s="86">
        <v>0</v>
      </c>
      <c r="J31" s="86">
        <v>0</v>
      </c>
      <c r="K31" s="86">
        <v>0</v>
      </c>
      <c r="L31" s="87">
        <v>0</v>
      </c>
      <c r="M31" s="703" t="s">
        <v>616</v>
      </c>
      <c r="N31" s="53"/>
    </row>
    <row r="32" spans="1:14" ht="13.5" thickBot="1">
      <c r="A32" s="473">
        <v>14</v>
      </c>
      <c r="B32" s="72" t="s">
        <v>121</v>
      </c>
      <c r="C32" s="93" t="s">
        <v>348</v>
      </c>
      <c r="D32" s="96" t="s">
        <v>113</v>
      </c>
      <c r="E32" s="605" t="s">
        <v>123</v>
      </c>
      <c r="F32" s="94">
        <v>0</v>
      </c>
      <c r="G32" s="94"/>
      <c r="H32" s="94">
        <v>175000</v>
      </c>
      <c r="I32" s="94">
        <v>0</v>
      </c>
      <c r="J32" s="94">
        <v>0</v>
      </c>
      <c r="K32" s="94">
        <v>0</v>
      </c>
      <c r="L32" s="95">
        <v>0</v>
      </c>
      <c r="M32" s="699" t="s">
        <v>616</v>
      </c>
      <c r="N32" s="53"/>
    </row>
    <row r="33" spans="1:14" ht="13.5" thickBot="1">
      <c r="A33" s="473">
        <v>15</v>
      </c>
      <c r="B33" s="72" t="s">
        <v>134</v>
      </c>
      <c r="C33" s="615" t="s">
        <v>349</v>
      </c>
      <c r="D33" s="96" t="s">
        <v>113</v>
      </c>
      <c r="E33" s="605" t="s">
        <v>123</v>
      </c>
      <c r="F33" s="616">
        <v>0</v>
      </c>
      <c r="G33" s="616">
        <v>0</v>
      </c>
      <c r="H33" s="616">
        <v>0</v>
      </c>
      <c r="I33" s="94">
        <v>67000</v>
      </c>
      <c r="J33" s="616">
        <v>0</v>
      </c>
      <c r="K33" s="616">
        <v>0</v>
      </c>
      <c r="L33" s="97">
        <v>0</v>
      </c>
      <c r="M33" s="699" t="s">
        <v>616</v>
      </c>
      <c r="N33" s="53"/>
    </row>
    <row r="34" spans="1:14" ht="14.25" thickBot="1">
      <c r="A34" s="473">
        <v>16</v>
      </c>
      <c r="B34" s="72" t="s">
        <v>134</v>
      </c>
      <c r="C34" s="615" t="s">
        <v>350</v>
      </c>
      <c r="D34" s="96" t="s">
        <v>113</v>
      </c>
      <c r="E34" s="605" t="s">
        <v>123</v>
      </c>
      <c r="F34" s="616">
        <v>0</v>
      </c>
      <c r="G34" s="617"/>
      <c r="H34" s="617">
        <v>150000</v>
      </c>
      <c r="I34" s="99">
        <v>0</v>
      </c>
      <c r="J34" s="99">
        <v>0</v>
      </c>
      <c r="K34" s="616">
        <v>0</v>
      </c>
      <c r="L34" s="97">
        <v>0</v>
      </c>
      <c r="M34" s="699" t="s">
        <v>616</v>
      </c>
      <c r="N34" s="53"/>
    </row>
    <row r="35" spans="1:14" ht="12.75">
      <c r="A35" s="735">
        <v>17</v>
      </c>
      <c r="B35" s="730" t="s">
        <v>134</v>
      </c>
      <c r="C35" s="732" t="s">
        <v>615</v>
      </c>
      <c r="D35" s="715" t="s">
        <v>118</v>
      </c>
      <c r="E35" s="600" t="s">
        <v>135</v>
      </c>
      <c r="F35" s="533">
        <v>0</v>
      </c>
      <c r="G35" s="618">
        <v>868000</v>
      </c>
      <c r="H35" s="533">
        <v>0</v>
      </c>
      <c r="I35" s="533">
        <v>0</v>
      </c>
      <c r="J35" s="533">
        <v>0</v>
      </c>
      <c r="K35" s="533">
        <v>0</v>
      </c>
      <c r="L35" s="619">
        <v>0</v>
      </c>
      <c r="M35" s="701"/>
      <c r="N35" s="53"/>
    </row>
    <row r="36" spans="1:14" ht="12.75">
      <c r="A36" s="736"/>
      <c r="B36" s="738"/>
      <c r="C36" s="739"/>
      <c r="D36" s="716"/>
      <c r="E36" s="76" t="s">
        <v>123</v>
      </c>
      <c r="F36" s="78">
        <v>0</v>
      </c>
      <c r="G36" s="98">
        <v>300000</v>
      </c>
      <c r="H36" s="78">
        <v>0</v>
      </c>
      <c r="I36" s="78">
        <v>0</v>
      </c>
      <c r="J36" s="78">
        <v>0</v>
      </c>
      <c r="K36" s="78">
        <v>0</v>
      </c>
      <c r="L36" s="79">
        <v>0</v>
      </c>
      <c r="M36" s="714" t="s">
        <v>616</v>
      </c>
      <c r="N36" s="53"/>
    </row>
    <row r="37" spans="1:14" ht="12.75">
      <c r="A37" s="736"/>
      <c r="B37" s="738"/>
      <c r="C37" s="739"/>
      <c r="D37" s="716"/>
      <c r="E37" s="76" t="s">
        <v>357</v>
      </c>
      <c r="F37" s="78">
        <v>0</v>
      </c>
      <c r="G37" s="78">
        <v>0</v>
      </c>
      <c r="H37" s="78">
        <v>0</v>
      </c>
      <c r="I37" s="78">
        <v>0</v>
      </c>
      <c r="J37" s="78">
        <v>0</v>
      </c>
      <c r="K37" s="78">
        <v>0</v>
      </c>
      <c r="L37" s="79">
        <v>0</v>
      </c>
      <c r="M37" s="714"/>
      <c r="N37" s="53"/>
    </row>
    <row r="38" spans="1:14" ht="13.5" thickBot="1">
      <c r="A38" s="737"/>
      <c r="B38" s="731"/>
      <c r="C38" s="733"/>
      <c r="D38" s="717"/>
      <c r="E38" s="704" t="s">
        <v>351</v>
      </c>
      <c r="F38" s="80">
        <v>0</v>
      </c>
      <c r="G38" s="705">
        <v>150000</v>
      </c>
      <c r="H38" s="80">
        <v>0</v>
      </c>
      <c r="I38" s="80">
        <v>0</v>
      </c>
      <c r="J38" s="80">
        <v>0</v>
      </c>
      <c r="K38" s="80">
        <v>0</v>
      </c>
      <c r="L38" s="81">
        <v>0</v>
      </c>
      <c r="M38" s="703"/>
      <c r="N38" s="53"/>
    </row>
    <row r="39" spans="1:14" ht="15.75" customHeight="1" thickBot="1">
      <c r="A39" s="472">
        <v>18</v>
      </c>
      <c r="B39" s="471" t="s">
        <v>136</v>
      </c>
      <c r="C39" s="100" t="s">
        <v>137</v>
      </c>
      <c r="D39" s="96" t="s">
        <v>113</v>
      </c>
      <c r="E39" s="376" t="s">
        <v>115</v>
      </c>
      <c r="F39" s="377">
        <v>0</v>
      </c>
      <c r="G39" s="377">
        <v>0</v>
      </c>
      <c r="H39" s="377">
        <v>6000000</v>
      </c>
      <c r="I39" s="377">
        <v>0</v>
      </c>
      <c r="J39" s="377">
        <v>0</v>
      </c>
      <c r="K39" s="377">
        <v>0</v>
      </c>
      <c r="L39" s="378">
        <v>0</v>
      </c>
      <c r="M39" s="700" t="s">
        <v>617</v>
      </c>
      <c r="N39" s="53"/>
    </row>
    <row r="40" spans="1:14" ht="15.75">
      <c r="A40" s="101"/>
      <c r="B40" s="102" t="s">
        <v>138</v>
      </c>
      <c r="C40" s="53"/>
      <c r="D40" s="63"/>
      <c r="E40" s="103"/>
      <c r="F40" s="104">
        <f>SUM(F7:F39)</f>
        <v>4068525</v>
      </c>
      <c r="G40" s="104">
        <f>SUM(G7:G39)</f>
        <v>8351000</v>
      </c>
      <c r="H40" s="104">
        <f>SUM(H7:H39)</f>
        <v>11812000</v>
      </c>
      <c r="I40" s="104">
        <f>SUM(I7:I39)</f>
        <v>2127000</v>
      </c>
      <c r="J40" s="104">
        <f>SUM(J7:J39)</f>
        <v>1200000</v>
      </c>
      <c r="K40" s="104">
        <f>SUM(K7:K39)-K10-K11</f>
        <v>1200000</v>
      </c>
      <c r="L40" s="104">
        <f>SUM(L7:L39)-L10-L11</f>
        <v>3520000</v>
      </c>
      <c r="M40" s="697"/>
      <c r="N40" s="53"/>
    </row>
    <row r="41" spans="1:14" ht="13.5" thickBot="1">
      <c r="A41" s="105"/>
      <c r="B41" s="106"/>
      <c r="C41" s="107"/>
      <c r="D41" s="108"/>
      <c r="E41" s="109"/>
      <c r="F41" s="110"/>
      <c r="G41" s="110"/>
      <c r="H41" s="110"/>
      <c r="I41" s="110"/>
      <c r="J41" s="110"/>
      <c r="K41" s="110"/>
      <c r="L41" s="110"/>
      <c r="M41" s="697"/>
      <c r="N41" s="53"/>
    </row>
    <row r="42" spans="1:14" ht="13.5" thickTop="1">
      <c r="A42" s="101">
        <v>1</v>
      </c>
      <c r="B42" s="111" t="s">
        <v>139</v>
      </c>
      <c r="C42" s="112" t="s">
        <v>140</v>
      </c>
      <c r="D42" s="63" t="s">
        <v>113</v>
      </c>
      <c r="E42" s="113" t="s">
        <v>141</v>
      </c>
      <c r="F42" s="114">
        <v>2875000</v>
      </c>
      <c r="G42" s="53"/>
      <c r="H42" s="115">
        <v>0</v>
      </c>
      <c r="I42" s="77">
        <v>0</v>
      </c>
      <c r="J42" s="114">
        <v>0</v>
      </c>
      <c r="K42" s="114">
        <v>0</v>
      </c>
      <c r="L42" s="114">
        <v>0</v>
      </c>
      <c r="M42" s="697" t="s">
        <v>2</v>
      </c>
      <c r="N42" s="53"/>
    </row>
    <row r="43" spans="1:14" ht="12.75">
      <c r="A43" s="62">
        <v>2</v>
      </c>
      <c r="B43" s="116" t="s">
        <v>139</v>
      </c>
      <c r="C43" s="112" t="s">
        <v>142</v>
      </c>
      <c r="D43" s="63" t="s">
        <v>113</v>
      </c>
      <c r="E43" s="117" t="s">
        <v>141</v>
      </c>
      <c r="F43" s="114">
        <v>4200000</v>
      </c>
      <c r="G43" s="118">
        <v>0</v>
      </c>
      <c r="H43" s="114">
        <v>0</v>
      </c>
      <c r="I43" s="114">
        <v>0</v>
      </c>
      <c r="J43" s="114">
        <v>0</v>
      </c>
      <c r="K43" s="114">
        <v>0</v>
      </c>
      <c r="L43" s="114">
        <v>0</v>
      </c>
      <c r="M43" s="697" t="s">
        <v>2</v>
      </c>
      <c r="N43" s="53"/>
    </row>
    <row r="44" spans="1:14" ht="13.5" thickBot="1">
      <c r="A44" s="105">
        <v>4</v>
      </c>
      <c r="B44" s="119" t="s">
        <v>139</v>
      </c>
      <c r="C44" s="120" t="s">
        <v>143</v>
      </c>
      <c r="D44" s="108" t="s">
        <v>113</v>
      </c>
      <c r="E44" s="121" t="s">
        <v>141</v>
      </c>
      <c r="F44" s="122">
        <v>0</v>
      </c>
      <c r="G44" s="122">
        <v>0</v>
      </c>
      <c r="H44" s="123"/>
      <c r="I44" s="123">
        <v>0</v>
      </c>
      <c r="J44" s="123">
        <v>0</v>
      </c>
      <c r="K44" s="123">
        <v>0</v>
      </c>
      <c r="L44" s="123">
        <v>7600000</v>
      </c>
      <c r="M44" s="697"/>
      <c r="N44" s="53"/>
    </row>
    <row r="45" spans="1:14" ht="16.5" thickTop="1">
      <c r="A45" s="124"/>
      <c r="B45" s="125" t="s">
        <v>144</v>
      </c>
      <c r="C45" s="54"/>
      <c r="D45" s="126"/>
      <c r="E45" s="53"/>
      <c r="F45" s="127">
        <f aca="true" t="shared" si="0" ref="F45:L45">SUM(F42:F44)</f>
        <v>7075000</v>
      </c>
      <c r="G45" s="127">
        <f t="shared" si="0"/>
        <v>0</v>
      </c>
      <c r="H45" s="127">
        <f t="shared" si="0"/>
        <v>0</v>
      </c>
      <c r="I45" s="127">
        <f t="shared" si="0"/>
        <v>0</v>
      </c>
      <c r="J45" s="127">
        <f t="shared" si="0"/>
        <v>0</v>
      </c>
      <c r="K45" s="127">
        <f t="shared" si="0"/>
        <v>0</v>
      </c>
      <c r="L45" s="127">
        <f t="shared" si="0"/>
        <v>7600000</v>
      </c>
      <c r="M45" s="697"/>
      <c r="N45" s="53"/>
    </row>
    <row r="46" spans="1:14" ht="12.75">
      <c r="A46" s="124"/>
      <c r="B46" s="57"/>
      <c r="C46" s="54"/>
      <c r="D46" s="126"/>
      <c r="E46" s="53"/>
      <c r="F46" s="104"/>
      <c r="G46" s="104"/>
      <c r="H46" s="104"/>
      <c r="I46" s="104"/>
      <c r="J46" s="104"/>
      <c r="K46" s="104"/>
      <c r="L46" s="104"/>
      <c r="M46" s="697"/>
      <c r="N46" s="53"/>
    </row>
    <row r="47" spans="1:14" ht="12.75">
      <c r="A47" s="124"/>
      <c r="B47" s="57"/>
      <c r="C47" s="54"/>
      <c r="D47" s="126"/>
      <c r="E47" s="76" t="s">
        <v>145</v>
      </c>
      <c r="F47" s="98">
        <f aca="true" t="shared" si="1" ref="F47:L47">+F7+F10+F13+F16+F18+F20+F34+F22+F28+F30+F25+F32+F35+F36+F33-F10</f>
        <v>616205</v>
      </c>
      <c r="G47" s="98">
        <f t="shared" si="1"/>
        <v>1908000</v>
      </c>
      <c r="H47" s="98">
        <f t="shared" si="1"/>
        <v>1342000</v>
      </c>
      <c r="I47" s="98">
        <f t="shared" si="1"/>
        <v>439000</v>
      </c>
      <c r="J47" s="98">
        <f t="shared" si="1"/>
        <v>200000</v>
      </c>
      <c r="K47" s="98">
        <f t="shared" si="1"/>
        <v>200000</v>
      </c>
      <c r="L47" s="98">
        <f t="shared" si="1"/>
        <v>664000</v>
      </c>
      <c r="M47" s="697"/>
      <c r="N47" s="53"/>
    </row>
    <row r="48" spans="1:14" ht="12.75">
      <c r="A48" s="124"/>
      <c r="B48" s="57"/>
      <c r="C48" s="54"/>
      <c r="D48" s="126"/>
      <c r="E48" s="128" t="s">
        <v>146</v>
      </c>
      <c r="F48" s="129">
        <f>+F24+F38</f>
        <v>700000</v>
      </c>
      <c r="G48" s="129">
        <f aca="true" t="shared" si="2" ref="G48:L48">+G24+G38</f>
        <v>865000</v>
      </c>
      <c r="H48" s="129">
        <f t="shared" si="2"/>
        <v>865000</v>
      </c>
      <c r="I48" s="129">
        <f t="shared" si="2"/>
        <v>865000</v>
      </c>
      <c r="J48" s="129">
        <f t="shared" si="2"/>
        <v>865000</v>
      </c>
      <c r="K48" s="129">
        <f t="shared" si="2"/>
        <v>865000</v>
      </c>
      <c r="L48" s="129">
        <f t="shared" si="2"/>
        <v>865000</v>
      </c>
      <c r="M48" s="697"/>
      <c r="N48" s="53"/>
    </row>
    <row r="49" spans="1:14" ht="12.75">
      <c r="A49" s="124"/>
      <c r="B49" s="57"/>
      <c r="C49" s="54"/>
      <c r="D49" s="126"/>
      <c r="E49" s="103" t="s">
        <v>147</v>
      </c>
      <c r="F49" s="130">
        <f aca="true" t="shared" si="3" ref="F49:K49">+F8+F27+F39+F11-F11</f>
        <v>0</v>
      </c>
      <c r="G49" s="130">
        <f t="shared" si="3"/>
        <v>3300000</v>
      </c>
      <c r="H49" s="130">
        <f t="shared" si="3"/>
        <v>8360000</v>
      </c>
      <c r="I49" s="130">
        <f t="shared" si="3"/>
        <v>0</v>
      </c>
      <c r="J49" s="130">
        <f t="shared" si="3"/>
        <v>0</v>
      </c>
      <c r="K49" s="130">
        <f t="shared" si="3"/>
        <v>0</v>
      </c>
      <c r="L49" s="130">
        <f>+L8+L27+L39+L11-L11</f>
        <v>0</v>
      </c>
      <c r="M49" s="697"/>
      <c r="N49" s="53"/>
    </row>
    <row r="50" spans="1:14" ht="12.75">
      <c r="A50" s="124"/>
      <c r="B50" s="57"/>
      <c r="C50" s="54"/>
      <c r="D50" s="126"/>
      <c r="E50" s="131" t="s">
        <v>148</v>
      </c>
      <c r="F50" s="132">
        <f>+F31+F26+F29</f>
        <v>5500</v>
      </c>
      <c r="G50" s="132">
        <f aca="true" t="shared" si="4" ref="G50:L50">+G31+G26+G29</f>
        <v>23000</v>
      </c>
      <c r="H50" s="132">
        <f t="shared" si="4"/>
        <v>0</v>
      </c>
      <c r="I50" s="132">
        <f t="shared" si="4"/>
        <v>0</v>
      </c>
      <c r="J50" s="132">
        <f t="shared" si="4"/>
        <v>0</v>
      </c>
      <c r="K50" s="132">
        <f t="shared" si="4"/>
        <v>0</v>
      </c>
      <c r="L50" s="132">
        <f t="shared" si="4"/>
        <v>0</v>
      </c>
      <c r="M50" s="697"/>
      <c r="N50" s="53"/>
    </row>
    <row r="51" spans="1:14" ht="12.75">
      <c r="A51" s="124"/>
      <c r="B51" s="57"/>
      <c r="C51" s="54"/>
      <c r="D51" s="126"/>
      <c r="E51" s="88" t="s">
        <v>149</v>
      </c>
      <c r="F51" s="133">
        <f>+F23</f>
        <v>135000</v>
      </c>
      <c r="G51" s="133">
        <f aca="true" t="shared" si="5" ref="G51:L51">+G23</f>
        <v>135000</v>
      </c>
      <c r="H51" s="133">
        <f t="shared" si="5"/>
        <v>135000</v>
      </c>
      <c r="I51" s="133">
        <f t="shared" si="5"/>
        <v>135000</v>
      </c>
      <c r="J51" s="133">
        <f t="shared" si="5"/>
        <v>135000</v>
      </c>
      <c r="K51" s="133">
        <f t="shared" si="5"/>
        <v>135000</v>
      </c>
      <c r="L51" s="133">
        <f t="shared" si="5"/>
        <v>135000</v>
      </c>
      <c r="M51" s="697"/>
      <c r="N51" s="53"/>
    </row>
    <row r="52" spans="1:14" ht="12.75">
      <c r="A52" s="124"/>
      <c r="B52" s="57"/>
      <c r="C52" s="54"/>
      <c r="D52" s="126"/>
      <c r="E52" s="134" t="s">
        <v>116</v>
      </c>
      <c r="F52" s="135">
        <f>+F9+F12</f>
        <v>0</v>
      </c>
      <c r="G52" s="135">
        <f aca="true" t="shared" si="6" ref="G52:L52">+G9+G12</f>
        <v>0</v>
      </c>
      <c r="H52" s="135">
        <f t="shared" si="6"/>
        <v>950000</v>
      </c>
      <c r="I52" s="135">
        <f t="shared" si="6"/>
        <v>0</v>
      </c>
      <c r="J52" s="135">
        <f t="shared" si="6"/>
        <v>0</v>
      </c>
      <c r="K52" s="135">
        <f t="shared" si="6"/>
        <v>0</v>
      </c>
      <c r="L52" s="135">
        <f t="shared" si="6"/>
        <v>0</v>
      </c>
      <c r="M52" s="697"/>
      <c r="N52" s="53"/>
    </row>
    <row r="53" spans="1:14" ht="12.75">
      <c r="A53" s="124"/>
      <c r="B53" s="57"/>
      <c r="C53" s="54"/>
      <c r="D53" s="126"/>
      <c r="E53" s="136" t="s">
        <v>150</v>
      </c>
      <c r="F53" s="137">
        <f aca="true" t="shared" si="7" ref="F53:L53">+F14+F15+F19+F17+F21</f>
        <v>2611820</v>
      </c>
      <c r="G53" s="137">
        <f t="shared" si="7"/>
        <v>2120000</v>
      </c>
      <c r="H53" s="137">
        <f t="shared" si="7"/>
        <v>160000</v>
      </c>
      <c r="I53" s="137">
        <f t="shared" si="7"/>
        <v>688000</v>
      </c>
      <c r="J53" s="137">
        <f t="shared" si="7"/>
        <v>0</v>
      </c>
      <c r="K53" s="137">
        <f t="shared" si="7"/>
        <v>0</v>
      </c>
      <c r="L53" s="137">
        <f t="shared" si="7"/>
        <v>1856000</v>
      </c>
      <c r="M53" s="697"/>
      <c r="N53" s="53"/>
    </row>
    <row r="54" spans="1:14" ht="13.5" thickBot="1">
      <c r="A54" s="124"/>
      <c r="B54" s="57"/>
      <c r="C54" s="54"/>
      <c r="D54" s="126"/>
      <c r="E54" s="121" t="s">
        <v>151</v>
      </c>
      <c r="F54" s="122">
        <f>+F42+F43+F44</f>
        <v>7075000</v>
      </c>
      <c r="G54" s="122">
        <f aca="true" t="shared" si="8" ref="G54:L54">+G42+G43+G44</f>
        <v>0</v>
      </c>
      <c r="H54" s="122">
        <f t="shared" si="8"/>
        <v>0</v>
      </c>
      <c r="I54" s="122">
        <f t="shared" si="8"/>
        <v>0</v>
      </c>
      <c r="J54" s="122">
        <f t="shared" si="8"/>
        <v>0</v>
      </c>
      <c r="K54" s="122">
        <f t="shared" si="8"/>
        <v>0</v>
      </c>
      <c r="L54" s="122">
        <f t="shared" si="8"/>
        <v>7600000</v>
      </c>
      <c r="M54" s="697"/>
      <c r="N54" s="53"/>
    </row>
    <row r="55" spans="1:14" ht="13.5" thickTop="1">
      <c r="A55" s="124"/>
      <c r="B55" s="57"/>
      <c r="C55" s="54"/>
      <c r="D55" s="126"/>
      <c r="E55" s="138"/>
      <c r="F55" s="104">
        <f aca="true" t="shared" si="9" ref="F55:L55">SUM(F47:F54)</f>
        <v>11143525</v>
      </c>
      <c r="G55" s="104">
        <f t="shared" si="9"/>
        <v>8351000</v>
      </c>
      <c r="H55" s="104">
        <f t="shared" si="9"/>
        <v>11812000</v>
      </c>
      <c r="I55" s="104">
        <f t="shared" si="9"/>
        <v>2127000</v>
      </c>
      <c r="J55" s="104">
        <f t="shared" si="9"/>
        <v>1200000</v>
      </c>
      <c r="K55" s="104">
        <f t="shared" si="9"/>
        <v>1200000</v>
      </c>
      <c r="L55" s="104">
        <f t="shared" si="9"/>
        <v>11120000</v>
      </c>
      <c r="M55" s="697"/>
      <c r="N55" s="53"/>
    </row>
    <row r="56" spans="1:14" ht="12.75">
      <c r="A56" s="124"/>
      <c r="B56" s="57"/>
      <c r="C56" s="54"/>
      <c r="D56" s="126"/>
      <c r="E56" s="138"/>
      <c r="F56" s="104"/>
      <c r="G56" s="104"/>
      <c r="H56" s="104"/>
      <c r="I56" s="104"/>
      <c r="J56" s="104"/>
      <c r="K56" s="104"/>
      <c r="L56" s="104"/>
      <c r="M56" s="697"/>
      <c r="N56" s="53"/>
    </row>
    <row r="57" spans="1:14" ht="12.75">
      <c r="A57" s="734" t="s">
        <v>152</v>
      </c>
      <c r="B57" s="734"/>
      <c r="C57" s="734"/>
      <c r="D57" s="126"/>
      <c r="E57" s="138"/>
      <c r="F57" s="104"/>
      <c r="G57" s="104"/>
      <c r="H57" s="104"/>
      <c r="I57" s="104"/>
      <c r="J57" s="104"/>
      <c r="K57" s="104"/>
      <c r="L57" s="104"/>
      <c r="M57" s="697"/>
      <c r="N57" s="53"/>
    </row>
    <row r="58" spans="1:14" ht="12.75">
      <c r="A58" s="124"/>
      <c r="B58" s="57"/>
      <c r="C58" s="54"/>
      <c r="D58" s="126"/>
      <c r="E58" s="53"/>
      <c r="F58" s="104"/>
      <c r="G58" s="104"/>
      <c r="H58" s="104"/>
      <c r="I58" s="104"/>
      <c r="J58" s="104"/>
      <c r="K58" s="104"/>
      <c r="L58" s="104"/>
      <c r="M58" s="697"/>
      <c r="N58" s="53"/>
    </row>
    <row r="59" spans="1:14" ht="12.75">
      <c r="A59" s="101"/>
      <c r="B59" s="54"/>
      <c r="C59" s="54"/>
      <c r="D59" s="126"/>
      <c r="E59" s="53"/>
      <c r="F59" s="53">
        <f aca="true" t="shared" si="10" ref="F59:L59">+F55-F40-F45</f>
        <v>0</v>
      </c>
      <c r="G59" s="53">
        <f t="shared" si="10"/>
        <v>0</v>
      </c>
      <c r="H59" s="53">
        <f t="shared" si="10"/>
        <v>0</v>
      </c>
      <c r="I59" s="53">
        <f t="shared" si="10"/>
        <v>0</v>
      </c>
      <c r="J59" s="53">
        <f t="shared" si="10"/>
        <v>0</v>
      </c>
      <c r="K59" s="53">
        <f t="shared" si="10"/>
        <v>0</v>
      </c>
      <c r="L59" s="53">
        <f t="shared" si="10"/>
        <v>0</v>
      </c>
      <c r="M59" s="697"/>
      <c r="N59" s="53"/>
    </row>
    <row r="60" spans="1:14" ht="12.75">
      <c r="A60" s="101"/>
      <c r="B60" s="54"/>
      <c r="C60" s="54"/>
      <c r="D60" s="126"/>
      <c r="E60" s="53"/>
      <c r="F60" s="53"/>
      <c r="G60" s="53"/>
      <c r="H60" s="53"/>
      <c r="I60" s="53"/>
      <c r="J60" s="53"/>
      <c r="K60" s="53"/>
      <c r="L60" s="53"/>
      <c r="M60" s="697"/>
      <c r="N60" s="53"/>
    </row>
    <row r="61" spans="1:14" ht="12.75">
      <c r="A61" s="101"/>
      <c r="B61" s="54"/>
      <c r="C61" s="54"/>
      <c r="D61" s="126"/>
      <c r="E61" s="53"/>
      <c r="F61" s="53"/>
      <c r="G61" s="53"/>
      <c r="H61" s="53"/>
      <c r="I61" s="53"/>
      <c r="J61" s="53"/>
      <c r="K61" s="53"/>
      <c r="L61" s="53"/>
      <c r="M61" s="697"/>
      <c r="N61" s="53"/>
    </row>
    <row r="62" spans="1:14" ht="12.75">
      <c r="A62" s="101"/>
      <c r="B62" s="54"/>
      <c r="C62" s="54"/>
      <c r="D62" s="126"/>
      <c r="E62" s="53" t="str">
        <f>+E6</f>
        <v>Funding Source</v>
      </c>
      <c r="F62" s="55" t="str">
        <f aca="true" t="shared" si="11" ref="F62:L62">+F6</f>
        <v>2013-14</v>
      </c>
      <c r="G62" s="55" t="str">
        <f t="shared" si="11"/>
        <v>2014-15</v>
      </c>
      <c r="H62" s="55" t="str">
        <f t="shared" si="11"/>
        <v>2015-16</v>
      </c>
      <c r="I62" s="55" t="str">
        <f t="shared" si="11"/>
        <v>2016-17</v>
      </c>
      <c r="J62" s="55" t="str">
        <f t="shared" si="11"/>
        <v>2017-18</v>
      </c>
      <c r="K62" s="55" t="str">
        <f t="shared" si="11"/>
        <v>2018-19</v>
      </c>
      <c r="L62" s="55" t="str">
        <f t="shared" si="11"/>
        <v>2019-20</v>
      </c>
      <c r="M62" s="697"/>
      <c r="N62" s="53"/>
    </row>
    <row r="63" spans="1:14" ht="12.75">
      <c r="A63" s="101"/>
      <c r="B63" s="54"/>
      <c r="C63" s="54"/>
      <c r="D63" s="126"/>
      <c r="E63" s="76" t="s">
        <v>123</v>
      </c>
      <c r="F63" s="76">
        <f>+F36+F32+F33+F34++F30+F28+F22+F20+F18+F16+F13</f>
        <v>616205</v>
      </c>
      <c r="G63" s="76">
        <f aca="true" t="shared" si="12" ref="G63:L63">+G36+G32+G33+G34++G30+G28+G22+G20+G18+G16+G13</f>
        <v>980000</v>
      </c>
      <c r="H63" s="76">
        <f t="shared" si="12"/>
        <v>942000</v>
      </c>
      <c r="I63" s="76">
        <f t="shared" si="12"/>
        <v>439000</v>
      </c>
      <c r="J63" s="76">
        <f t="shared" si="12"/>
        <v>200000</v>
      </c>
      <c r="K63" s="76">
        <f t="shared" si="12"/>
        <v>200000</v>
      </c>
      <c r="L63" s="76">
        <f t="shared" si="12"/>
        <v>664000</v>
      </c>
      <c r="M63" s="697"/>
      <c r="N63" s="53"/>
    </row>
  </sheetData>
  <sheetProtection/>
  <mergeCells count="55">
    <mergeCell ref="C25:C26"/>
    <mergeCell ref="D25:D26"/>
    <mergeCell ref="A20:A21"/>
    <mergeCell ref="A25:A26"/>
    <mergeCell ref="C23:C24"/>
    <mergeCell ref="B23:B24"/>
    <mergeCell ref="A10:A11"/>
    <mergeCell ref="B7:B9"/>
    <mergeCell ref="C7:C9"/>
    <mergeCell ref="C13:C15"/>
    <mergeCell ref="C16:C17"/>
    <mergeCell ref="B16:B17"/>
    <mergeCell ref="A13:A15"/>
    <mergeCell ref="B13:B15"/>
    <mergeCell ref="A16:A17"/>
    <mergeCell ref="A57:C57"/>
    <mergeCell ref="D28:D29"/>
    <mergeCell ref="B28:B29"/>
    <mergeCell ref="C28:C29"/>
    <mergeCell ref="A35:A38"/>
    <mergeCell ref="B35:B38"/>
    <mergeCell ref="C35:C38"/>
    <mergeCell ref="A30:A31"/>
    <mergeCell ref="B30:B31"/>
    <mergeCell ref="C30:C31"/>
    <mergeCell ref="M18:M19"/>
    <mergeCell ref="D18:D19"/>
    <mergeCell ref="A28:A29"/>
    <mergeCell ref="A18:A19"/>
    <mergeCell ref="B18:B19"/>
    <mergeCell ref="C18:C19"/>
    <mergeCell ref="A23:A24"/>
    <mergeCell ref="B20:B21"/>
    <mergeCell ref="C20:C21"/>
    <mergeCell ref="B25:B26"/>
    <mergeCell ref="M16:M17"/>
    <mergeCell ref="A1:L1"/>
    <mergeCell ref="A2:L2"/>
    <mergeCell ref="A3:L3"/>
    <mergeCell ref="A4:L4"/>
    <mergeCell ref="A5:L5"/>
    <mergeCell ref="C10:C11"/>
    <mergeCell ref="B10:B11"/>
    <mergeCell ref="D16:D17"/>
    <mergeCell ref="A7:A9"/>
    <mergeCell ref="M36:M37"/>
    <mergeCell ref="D35:D38"/>
    <mergeCell ref="D30:D31"/>
    <mergeCell ref="D20:D21"/>
    <mergeCell ref="D23:D24"/>
    <mergeCell ref="D7:D9"/>
    <mergeCell ref="D10:D11"/>
    <mergeCell ref="D13:D15"/>
    <mergeCell ref="M7:M9"/>
    <mergeCell ref="M10:M11"/>
  </mergeCells>
  <printOptions gridLines="1" horizontalCentered="1" verticalCentered="1"/>
  <pageMargins left="0" right="0" top="0.29" bottom="0.42" header="0.5" footer="0.17"/>
  <pageSetup firstPageNumber="3" useFirstPageNumber="1" fitToHeight="1" fitToWidth="1" horizontalDpi="600" verticalDpi="600" orientation="landscape" paperSize="3" scale="96" r:id="rId2"/>
  <headerFooter alignWithMargins="0">
    <oddFooter>&amp;C&amp;P&amp;R&amp;D</oddFooter>
  </headerFooter>
  <drawing r:id="rId1"/>
</worksheet>
</file>

<file path=xl/worksheets/sheet4.xml><?xml version="1.0" encoding="utf-8"?>
<worksheet xmlns="http://schemas.openxmlformats.org/spreadsheetml/2006/main" xmlns:r="http://schemas.openxmlformats.org/officeDocument/2006/relationships">
  <dimension ref="A1:AF196"/>
  <sheetViews>
    <sheetView view="pageBreakPreview" zoomScaleNormal="70" zoomScaleSheetLayoutView="100" zoomScalePageLayoutView="0" workbookViewId="0" topLeftCell="A124">
      <selection activeCell="A136" sqref="A136"/>
    </sheetView>
  </sheetViews>
  <sheetFormatPr defaultColWidth="8.8515625" defaultRowHeight="16.5" customHeight="1"/>
  <cols>
    <col min="1" max="1" width="6.28125" style="140" customWidth="1"/>
    <col min="2" max="2" width="32.421875" style="140" bestFit="1" customWidth="1"/>
    <col min="3" max="3" width="6.8515625" style="267" customWidth="1"/>
    <col min="4" max="4" width="10.00390625" style="267" customWidth="1"/>
    <col min="5" max="5" width="75.7109375" style="221" bestFit="1" customWidth="1"/>
    <col min="6" max="6" width="4.00390625" style="145" bestFit="1" customWidth="1"/>
    <col min="7" max="7" width="32.421875" style="221" customWidth="1"/>
    <col min="8" max="8" width="14.7109375" style="220" customWidth="1"/>
    <col min="9" max="9" width="14.8515625" style="139" customWidth="1"/>
    <col min="10" max="10" width="4.00390625" style="247" customWidth="1"/>
    <col min="11" max="15" width="12.7109375" style="139" customWidth="1"/>
    <col min="16" max="16" width="12.8515625" style="139" bestFit="1" customWidth="1"/>
    <col min="17" max="17" width="13.140625" style="139" bestFit="1" customWidth="1"/>
    <col min="18" max="18" width="12.8515625" style="139" bestFit="1" customWidth="1"/>
    <col min="19" max="19" width="12.00390625" style="139" bestFit="1" customWidth="1"/>
    <col min="20" max="20" width="12.421875" style="139" bestFit="1" customWidth="1"/>
    <col min="21" max="21" width="12.8515625" style="139" bestFit="1" customWidth="1"/>
    <col min="22" max="22" width="13.140625" style="139" bestFit="1" customWidth="1"/>
    <col min="23" max="24" width="12.8515625" style="139" bestFit="1" customWidth="1"/>
    <col min="25" max="16384" width="8.8515625" style="140" customWidth="1"/>
  </cols>
  <sheetData>
    <row r="1" spans="1:15" ht="16.5" customHeight="1">
      <c r="A1" s="745" t="s">
        <v>163</v>
      </c>
      <c r="B1" s="745"/>
      <c r="C1" s="745"/>
      <c r="D1" s="745"/>
      <c r="E1" s="745"/>
      <c r="F1" s="745"/>
      <c r="G1" s="745"/>
      <c r="H1" s="745"/>
      <c r="I1" s="745"/>
      <c r="J1" s="745"/>
      <c r="K1" s="745"/>
      <c r="L1" s="745"/>
      <c r="M1" s="745"/>
      <c r="N1" s="745"/>
      <c r="O1" s="745"/>
    </row>
    <row r="2" spans="1:15" ht="16.5" customHeight="1" thickBot="1">
      <c r="A2" s="745" t="s">
        <v>0</v>
      </c>
      <c r="B2" s="745"/>
      <c r="C2" s="745"/>
      <c r="D2" s="745"/>
      <c r="E2" s="745"/>
      <c r="F2" s="745"/>
      <c r="G2" s="745"/>
      <c r="H2" s="745"/>
      <c r="I2" s="745"/>
      <c r="J2" s="745"/>
      <c r="K2" s="745"/>
      <c r="L2" s="745"/>
      <c r="M2" s="745"/>
      <c r="N2" s="745"/>
      <c r="O2" s="745"/>
    </row>
    <row r="3" spans="1:17" ht="16.5" customHeight="1">
      <c r="A3" s="746" t="s">
        <v>164</v>
      </c>
      <c r="B3" s="747"/>
      <c r="C3" s="747"/>
      <c r="D3" s="747"/>
      <c r="E3" s="747"/>
      <c r="F3" s="747"/>
      <c r="G3" s="747"/>
      <c r="H3" s="747"/>
      <c r="I3" s="747"/>
      <c r="J3" s="747"/>
      <c r="K3" s="747"/>
      <c r="L3" s="747"/>
      <c r="M3" s="747"/>
      <c r="N3" s="747"/>
      <c r="O3" s="747"/>
      <c r="P3" s="141"/>
      <c r="Q3" s="142"/>
    </row>
    <row r="4" spans="1:17" ht="16.5" customHeight="1" thickBot="1">
      <c r="A4" s="143"/>
      <c r="B4" s="104"/>
      <c r="C4" s="266"/>
      <c r="D4" s="266"/>
      <c r="E4" s="145"/>
      <c r="G4" s="145"/>
      <c r="H4" s="144"/>
      <c r="I4" s="146"/>
      <c r="J4" s="147"/>
      <c r="K4" s="146"/>
      <c r="L4" s="146"/>
      <c r="M4" s="146"/>
      <c r="N4" s="146"/>
      <c r="O4" s="146"/>
      <c r="P4" s="146"/>
      <c r="Q4" s="148"/>
    </row>
    <row r="5" spans="1:24" s="139" customFormat="1" ht="24" customHeight="1">
      <c r="A5" s="750" t="s">
        <v>100</v>
      </c>
      <c r="B5" s="752" t="s">
        <v>101</v>
      </c>
      <c r="C5" s="748" t="s">
        <v>165</v>
      </c>
      <c r="D5" s="748" t="s">
        <v>166</v>
      </c>
      <c r="E5" s="754" t="s">
        <v>167</v>
      </c>
      <c r="F5" s="764"/>
      <c r="G5" s="756" t="s">
        <v>103</v>
      </c>
      <c r="H5" s="758" t="s">
        <v>168</v>
      </c>
      <c r="I5" s="762" t="s">
        <v>169</v>
      </c>
      <c r="J5" s="149"/>
      <c r="K5" s="150" t="s">
        <v>170</v>
      </c>
      <c r="L5" s="150" t="s">
        <v>171</v>
      </c>
      <c r="M5" s="150" t="s">
        <v>172</v>
      </c>
      <c r="N5" s="150" t="s">
        <v>173</v>
      </c>
      <c r="O5" s="399" t="s">
        <v>174</v>
      </c>
      <c r="P5" s="150" t="s">
        <v>175</v>
      </c>
      <c r="Q5" s="429" t="s">
        <v>176</v>
      </c>
      <c r="R5" s="432" t="s">
        <v>177</v>
      </c>
      <c r="S5" s="150" t="s">
        <v>178</v>
      </c>
      <c r="T5" s="150" t="s">
        <v>179</v>
      </c>
      <c r="U5" s="150" t="s">
        <v>180</v>
      </c>
      <c r="V5" s="150" t="s">
        <v>181</v>
      </c>
      <c r="W5" s="150" t="s">
        <v>182</v>
      </c>
      <c r="X5" s="151" t="s">
        <v>183</v>
      </c>
    </row>
    <row r="6" spans="1:24" s="139" customFormat="1" ht="12.75">
      <c r="A6" s="751"/>
      <c r="B6" s="753"/>
      <c r="C6" s="749"/>
      <c r="D6" s="749"/>
      <c r="E6" s="755"/>
      <c r="F6" s="765"/>
      <c r="G6" s="757"/>
      <c r="H6" s="759"/>
      <c r="I6" s="763"/>
      <c r="J6" s="152"/>
      <c r="K6" s="153" t="s">
        <v>184</v>
      </c>
      <c r="L6" s="153" t="s">
        <v>185</v>
      </c>
      <c r="M6" s="153" t="s">
        <v>186</v>
      </c>
      <c r="N6" s="379" t="s">
        <v>187</v>
      </c>
      <c r="O6" s="153" t="s">
        <v>188</v>
      </c>
      <c r="P6" s="154" t="s">
        <v>189</v>
      </c>
      <c r="Q6" s="379" t="s">
        <v>190</v>
      </c>
      <c r="R6" s="433" t="s">
        <v>191</v>
      </c>
      <c r="S6" s="153" t="s">
        <v>192</v>
      </c>
      <c r="T6" s="155" t="s">
        <v>193</v>
      </c>
      <c r="U6" s="155" t="s">
        <v>194</v>
      </c>
      <c r="V6" s="155" t="s">
        <v>195</v>
      </c>
      <c r="W6" s="155" t="s">
        <v>196</v>
      </c>
      <c r="X6" s="156" t="s">
        <v>197</v>
      </c>
    </row>
    <row r="7" spans="1:24" ht="16.5" customHeight="1">
      <c r="A7" s="157">
        <v>1</v>
      </c>
      <c r="B7" s="466" t="s">
        <v>198</v>
      </c>
      <c r="C7" s="450"/>
      <c r="D7" s="450"/>
      <c r="E7" s="158" t="s">
        <v>199</v>
      </c>
      <c r="F7" s="655" t="s">
        <v>113</v>
      </c>
      <c r="G7" s="661" t="s">
        <v>200</v>
      </c>
      <c r="H7" s="675" t="s">
        <v>201</v>
      </c>
      <c r="I7" s="160">
        <v>75000</v>
      </c>
      <c r="J7" s="161"/>
      <c r="K7" s="162">
        <v>0</v>
      </c>
      <c r="L7" s="163">
        <v>0</v>
      </c>
      <c r="M7" s="164">
        <v>0</v>
      </c>
      <c r="N7" s="259">
        <v>75000</v>
      </c>
      <c r="O7" s="164">
        <v>0</v>
      </c>
      <c r="P7" s="166">
        <v>0</v>
      </c>
      <c r="Q7" s="258">
        <v>0</v>
      </c>
      <c r="R7" s="434">
        <v>0</v>
      </c>
      <c r="S7" s="164">
        <v>75000</v>
      </c>
      <c r="T7" s="164">
        <v>0</v>
      </c>
      <c r="U7" s="164">
        <v>0</v>
      </c>
      <c r="V7" s="164">
        <v>0</v>
      </c>
      <c r="W7" s="164">
        <v>0</v>
      </c>
      <c r="X7" s="165">
        <v>0</v>
      </c>
    </row>
    <row r="8" spans="1:24" ht="16.5" customHeight="1">
      <c r="A8" s="157">
        <f aca="true" t="shared" si="0" ref="A8:A87">1+A7</f>
        <v>2</v>
      </c>
      <c r="B8" s="466" t="s">
        <v>202</v>
      </c>
      <c r="C8" s="453">
        <v>2004</v>
      </c>
      <c r="D8" s="271"/>
      <c r="E8" s="167" t="s">
        <v>203</v>
      </c>
      <c r="F8" s="655" t="s">
        <v>113</v>
      </c>
      <c r="G8" s="662" t="s">
        <v>132</v>
      </c>
      <c r="H8" s="676" t="s">
        <v>185</v>
      </c>
      <c r="I8" s="168">
        <v>40000</v>
      </c>
      <c r="J8" s="169"/>
      <c r="K8" s="170">
        <v>0</v>
      </c>
      <c r="L8" s="171">
        <v>40000</v>
      </c>
      <c r="M8" s="170">
        <v>0</v>
      </c>
      <c r="N8" s="262">
        <v>0</v>
      </c>
      <c r="O8" s="170">
        <v>0</v>
      </c>
      <c r="P8" s="173">
        <v>0</v>
      </c>
      <c r="Q8" s="262">
        <v>0</v>
      </c>
      <c r="R8" s="435">
        <v>0</v>
      </c>
      <c r="S8" s="170">
        <v>0</v>
      </c>
      <c r="T8" s="170">
        <v>0</v>
      </c>
      <c r="U8" s="170">
        <v>0</v>
      </c>
      <c r="V8" s="170">
        <v>0</v>
      </c>
      <c r="W8" s="170">
        <v>0</v>
      </c>
      <c r="X8" s="172">
        <v>0</v>
      </c>
    </row>
    <row r="9" spans="1:24" ht="16.5" customHeight="1">
      <c r="A9" s="157">
        <f t="shared" si="0"/>
        <v>3</v>
      </c>
      <c r="B9" s="466" t="s">
        <v>204</v>
      </c>
      <c r="C9" s="450"/>
      <c r="D9" s="450"/>
      <c r="E9" s="364" t="s">
        <v>205</v>
      </c>
      <c r="F9" s="656" t="s">
        <v>113</v>
      </c>
      <c r="G9" s="663" t="s">
        <v>206</v>
      </c>
      <c r="H9" s="677"/>
      <c r="I9" s="400">
        <v>15000</v>
      </c>
      <c r="J9" s="365"/>
      <c r="K9" s="413">
        <v>25000</v>
      </c>
      <c r="L9" s="414">
        <v>0</v>
      </c>
      <c r="M9" s="414">
        <v>0</v>
      </c>
      <c r="N9" s="415">
        <v>0</v>
      </c>
      <c r="O9" s="414">
        <v>0</v>
      </c>
      <c r="P9" s="416">
        <v>0</v>
      </c>
      <c r="Q9" s="419">
        <v>0</v>
      </c>
      <c r="R9" s="174">
        <v>0</v>
      </c>
      <c r="S9" s="163">
        <v>0</v>
      </c>
      <c r="T9" s="163">
        <v>0</v>
      </c>
      <c r="U9" s="163">
        <v>0</v>
      </c>
      <c r="V9" s="188"/>
      <c r="W9" s="188"/>
      <c r="X9" s="177"/>
    </row>
    <row r="10" spans="1:24" ht="16.5" customHeight="1">
      <c r="A10" s="157">
        <f t="shared" si="0"/>
        <v>4</v>
      </c>
      <c r="B10" s="466" t="s">
        <v>204</v>
      </c>
      <c r="C10" s="450"/>
      <c r="D10" s="450"/>
      <c r="E10" s="364" t="s">
        <v>207</v>
      </c>
      <c r="F10" s="656" t="s">
        <v>113</v>
      </c>
      <c r="G10" s="663" t="s">
        <v>206</v>
      </c>
      <c r="H10" s="677"/>
      <c r="I10" s="400">
        <v>0</v>
      </c>
      <c r="J10" s="365"/>
      <c r="K10" s="414">
        <v>0</v>
      </c>
      <c r="L10" s="414">
        <v>0</v>
      </c>
      <c r="M10" s="414">
        <v>0</v>
      </c>
      <c r="N10" s="415">
        <v>0</v>
      </c>
      <c r="O10" s="414">
        <v>0</v>
      </c>
      <c r="P10" s="416">
        <v>20000</v>
      </c>
      <c r="Q10" s="419">
        <v>0</v>
      </c>
      <c r="R10" s="174">
        <v>0</v>
      </c>
      <c r="S10" s="163">
        <v>0</v>
      </c>
      <c r="T10" s="163">
        <v>0</v>
      </c>
      <c r="U10" s="163">
        <v>0</v>
      </c>
      <c r="V10" s="188"/>
      <c r="W10" s="188"/>
      <c r="X10" s="177"/>
    </row>
    <row r="11" spans="1:24" ht="16.5" customHeight="1">
      <c r="A11" s="157">
        <f t="shared" si="0"/>
        <v>5</v>
      </c>
      <c r="B11" s="466" t="s">
        <v>204</v>
      </c>
      <c r="C11" s="450"/>
      <c r="D11" s="450"/>
      <c r="E11" s="364" t="s">
        <v>208</v>
      </c>
      <c r="F11" s="656" t="s">
        <v>113</v>
      </c>
      <c r="G11" s="663" t="s">
        <v>206</v>
      </c>
      <c r="H11" s="677"/>
      <c r="I11" s="400">
        <v>20000</v>
      </c>
      <c r="J11" s="365"/>
      <c r="K11" s="414">
        <v>0</v>
      </c>
      <c r="L11" s="414">
        <v>20000</v>
      </c>
      <c r="M11" s="414">
        <v>0</v>
      </c>
      <c r="N11" s="415">
        <v>0</v>
      </c>
      <c r="O11" s="414">
        <v>0</v>
      </c>
      <c r="P11" s="416">
        <v>0</v>
      </c>
      <c r="Q11" s="419">
        <v>0</v>
      </c>
      <c r="R11" s="174">
        <v>0</v>
      </c>
      <c r="S11" s="163">
        <v>0</v>
      </c>
      <c r="T11" s="163">
        <v>0</v>
      </c>
      <c r="U11" s="163">
        <v>0</v>
      </c>
      <c r="V11" s="188"/>
      <c r="W11" s="188"/>
      <c r="X11" s="177"/>
    </row>
    <row r="12" spans="1:24" ht="15">
      <c r="A12" s="157">
        <f t="shared" si="0"/>
        <v>6</v>
      </c>
      <c r="B12" s="466" t="s">
        <v>204</v>
      </c>
      <c r="C12" s="450"/>
      <c r="D12" s="450"/>
      <c r="E12" s="364" t="s">
        <v>209</v>
      </c>
      <c r="F12" s="656" t="s">
        <v>113</v>
      </c>
      <c r="G12" s="663" t="s">
        <v>206</v>
      </c>
      <c r="H12" s="677"/>
      <c r="I12" s="400">
        <v>95000</v>
      </c>
      <c r="J12" s="368"/>
      <c r="K12" s="414">
        <v>0</v>
      </c>
      <c r="L12" s="417"/>
      <c r="M12" s="414">
        <v>95000</v>
      </c>
      <c r="N12" s="415">
        <v>0</v>
      </c>
      <c r="O12" s="414">
        <v>0</v>
      </c>
      <c r="P12" s="416">
        <v>0</v>
      </c>
      <c r="Q12" s="419">
        <v>0</v>
      </c>
      <c r="R12" s="174">
        <v>0</v>
      </c>
      <c r="S12" s="163">
        <v>0</v>
      </c>
      <c r="T12" s="163">
        <v>0</v>
      </c>
      <c r="U12" s="163">
        <v>0</v>
      </c>
      <c r="V12" s="188"/>
      <c r="W12" s="188"/>
      <c r="X12" s="177"/>
    </row>
    <row r="13" spans="1:24" ht="14.25">
      <c r="A13" s="157">
        <f t="shared" si="0"/>
        <v>7</v>
      </c>
      <c r="B13" s="466" t="s">
        <v>210</v>
      </c>
      <c r="C13" s="450"/>
      <c r="D13" s="271"/>
      <c r="E13" s="158" t="s">
        <v>529</v>
      </c>
      <c r="F13" s="655" t="s">
        <v>113</v>
      </c>
      <c r="G13" s="664" t="s">
        <v>611</v>
      </c>
      <c r="H13" s="678"/>
      <c r="I13" s="178"/>
      <c r="J13" s="179"/>
      <c r="K13" s="418">
        <v>0</v>
      </c>
      <c r="L13" s="418">
        <v>0</v>
      </c>
      <c r="M13" s="418">
        <v>0</v>
      </c>
      <c r="N13" s="419">
        <v>0</v>
      </c>
      <c r="O13" s="418">
        <v>0</v>
      </c>
      <c r="P13" s="420">
        <v>0</v>
      </c>
      <c r="Q13" s="419">
        <v>160000</v>
      </c>
      <c r="R13" s="435">
        <v>0</v>
      </c>
      <c r="S13" s="170">
        <v>0</v>
      </c>
      <c r="T13" s="170">
        <v>0</v>
      </c>
      <c r="U13" s="170">
        <v>0</v>
      </c>
      <c r="V13" s="170">
        <v>0</v>
      </c>
      <c r="W13" s="170">
        <v>0</v>
      </c>
      <c r="X13" s="172">
        <v>0</v>
      </c>
    </row>
    <row r="14" spans="1:24" ht="25.5" hidden="1">
      <c r="A14" s="157">
        <f t="shared" si="0"/>
        <v>8</v>
      </c>
      <c r="B14" s="467" t="s">
        <v>214</v>
      </c>
      <c r="C14" s="460">
        <v>2010</v>
      </c>
      <c r="D14" s="451" t="s">
        <v>490</v>
      </c>
      <c r="E14" s="448" t="s">
        <v>491</v>
      </c>
      <c r="F14" s="657" t="s">
        <v>113</v>
      </c>
      <c r="G14" s="665" t="s">
        <v>215</v>
      </c>
      <c r="H14" s="679" t="s">
        <v>191</v>
      </c>
      <c r="I14" s="670">
        <v>250000</v>
      </c>
      <c r="J14" s="403"/>
      <c r="K14" s="349">
        <v>0</v>
      </c>
      <c r="L14" s="349">
        <v>0</v>
      </c>
      <c r="M14" s="349">
        <v>0</v>
      </c>
      <c r="N14" s="380"/>
      <c r="O14" s="349"/>
      <c r="P14" s="367"/>
      <c r="Q14" s="380"/>
      <c r="R14" s="365">
        <v>250000</v>
      </c>
      <c r="S14" s="349">
        <v>0</v>
      </c>
      <c r="T14" s="349">
        <v>0</v>
      </c>
      <c r="U14" s="349">
        <v>0</v>
      </c>
      <c r="V14" s="350"/>
      <c r="W14" s="350"/>
      <c r="X14" s="404"/>
    </row>
    <row r="15" spans="1:24" ht="12.75" customHeight="1">
      <c r="A15" s="157">
        <v>8</v>
      </c>
      <c r="B15" s="467" t="s">
        <v>214</v>
      </c>
      <c r="C15" s="460">
        <v>2005</v>
      </c>
      <c r="D15" s="451" t="s">
        <v>490</v>
      </c>
      <c r="E15" s="448" t="s">
        <v>492</v>
      </c>
      <c r="F15" s="657" t="s">
        <v>113</v>
      </c>
      <c r="G15" s="665" t="s">
        <v>215</v>
      </c>
      <c r="H15" s="679" t="s">
        <v>185</v>
      </c>
      <c r="I15" s="670">
        <v>200000</v>
      </c>
      <c r="J15" s="403"/>
      <c r="K15" s="349">
        <v>0</v>
      </c>
      <c r="L15" s="349">
        <v>0</v>
      </c>
      <c r="M15" s="349">
        <v>200000</v>
      </c>
      <c r="N15" s="380"/>
      <c r="O15" s="349"/>
      <c r="P15" s="367"/>
      <c r="Q15" s="427"/>
      <c r="R15" s="365">
        <v>0</v>
      </c>
      <c r="S15" s="349">
        <v>0</v>
      </c>
      <c r="T15" s="349">
        <v>0</v>
      </c>
      <c r="U15" s="349">
        <v>0</v>
      </c>
      <c r="V15" s="349">
        <v>0</v>
      </c>
      <c r="W15" s="349">
        <v>0</v>
      </c>
      <c r="X15" s="366">
        <v>0</v>
      </c>
    </row>
    <row r="16" spans="1:24" ht="12.75" customHeight="1">
      <c r="A16" s="157">
        <v>9</v>
      </c>
      <c r="B16" s="467" t="s">
        <v>214</v>
      </c>
      <c r="C16" s="460">
        <v>1990</v>
      </c>
      <c r="D16" s="451" t="s">
        <v>490</v>
      </c>
      <c r="E16" s="448" t="s">
        <v>493</v>
      </c>
      <c r="F16" s="657" t="s">
        <v>113</v>
      </c>
      <c r="G16" s="665" t="s">
        <v>215</v>
      </c>
      <c r="H16" s="679" t="s">
        <v>184</v>
      </c>
      <c r="I16" s="670">
        <v>200000</v>
      </c>
      <c r="J16" s="403"/>
      <c r="K16" s="349">
        <v>200000</v>
      </c>
      <c r="L16" s="349">
        <v>0</v>
      </c>
      <c r="M16" s="349">
        <v>0</v>
      </c>
      <c r="N16" s="380"/>
      <c r="O16" s="349"/>
      <c r="P16" s="367">
        <v>0</v>
      </c>
      <c r="Q16" s="380">
        <v>0</v>
      </c>
      <c r="R16" s="365">
        <v>0</v>
      </c>
      <c r="S16" s="349">
        <v>0</v>
      </c>
      <c r="T16" s="349">
        <v>0</v>
      </c>
      <c r="U16" s="349">
        <v>0</v>
      </c>
      <c r="V16" s="350">
        <v>0</v>
      </c>
      <c r="W16" s="350">
        <v>0</v>
      </c>
      <c r="X16" s="404">
        <v>0</v>
      </c>
    </row>
    <row r="17" spans="1:24" ht="12.75">
      <c r="A17" s="157">
        <f t="shared" si="0"/>
        <v>10</v>
      </c>
      <c r="B17" s="467" t="s">
        <v>211</v>
      </c>
      <c r="C17" s="461"/>
      <c r="D17" s="452" t="s">
        <v>264</v>
      </c>
      <c r="E17" s="364" t="s">
        <v>494</v>
      </c>
      <c r="F17" s="657" t="s">
        <v>113</v>
      </c>
      <c r="G17" s="666" t="s">
        <v>132</v>
      </c>
      <c r="H17" s="680" t="s">
        <v>188</v>
      </c>
      <c r="I17" s="671">
        <v>20000</v>
      </c>
      <c r="J17" s="405"/>
      <c r="K17" s="351">
        <v>0</v>
      </c>
      <c r="L17" s="351"/>
      <c r="M17" s="351">
        <v>0</v>
      </c>
      <c r="N17" s="381">
        <v>0</v>
      </c>
      <c r="O17" s="351">
        <v>20000</v>
      </c>
      <c r="P17" s="360">
        <v>0</v>
      </c>
      <c r="Q17" s="381">
        <v>0</v>
      </c>
      <c r="R17" s="436">
        <v>0</v>
      </c>
      <c r="S17" s="351">
        <v>0</v>
      </c>
      <c r="T17" s="351">
        <v>0</v>
      </c>
      <c r="U17" s="351">
        <v>0</v>
      </c>
      <c r="V17" s="350">
        <v>0</v>
      </c>
      <c r="W17" s="350">
        <v>0</v>
      </c>
      <c r="X17" s="404">
        <v>0</v>
      </c>
    </row>
    <row r="18" spans="1:24" ht="12.75">
      <c r="A18" s="157">
        <f t="shared" si="0"/>
        <v>11</v>
      </c>
      <c r="B18" s="467" t="s">
        <v>211</v>
      </c>
      <c r="C18" s="461"/>
      <c r="D18" s="452" t="s">
        <v>264</v>
      </c>
      <c r="E18" s="364" t="s">
        <v>495</v>
      </c>
      <c r="F18" s="657" t="s">
        <v>113</v>
      </c>
      <c r="G18" s="666" t="s">
        <v>132</v>
      </c>
      <c r="H18" s="680" t="s">
        <v>189</v>
      </c>
      <c r="I18" s="671">
        <v>20000</v>
      </c>
      <c r="J18" s="405"/>
      <c r="K18" s="351">
        <v>0</v>
      </c>
      <c r="L18" s="351">
        <v>0</v>
      </c>
      <c r="M18" s="351">
        <v>0</v>
      </c>
      <c r="N18" s="421">
        <v>20000</v>
      </c>
      <c r="O18" s="351">
        <v>0</v>
      </c>
      <c r="P18" s="360">
        <v>0</v>
      </c>
      <c r="Q18" s="381">
        <v>0</v>
      </c>
      <c r="R18" s="436">
        <v>0</v>
      </c>
      <c r="S18" s="351">
        <v>0</v>
      </c>
      <c r="T18" s="351">
        <v>0</v>
      </c>
      <c r="U18" s="351">
        <v>0</v>
      </c>
      <c r="V18" s="350">
        <v>0</v>
      </c>
      <c r="W18" s="350">
        <v>0</v>
      </c>
      <c r="X18" s="404">
        <v>0</v>
      </c>
    </row>
    <row r="19" spans="1:24" ht="12.75">
      <c r="A19" s="157">
        <f t="shared" si="0"/>
        <v>12</v>
      </c>
      <c r="B19" s="467" t="s">
        <v>212</v>
      </c>
      <c r="C19" s="461"/>
      <c r="D19" s="452" t="s">
        <v>264</v>
      </c>
      <c r="E19" s="364" t="s">
        <v>496</v>
      </c>
      <c r="F19" s="657" t="s">
        <v>113</v>
      </c>
      <c r="G19" s="666" t="s">
        <v>132</v>
      </c>
      <c r="H19" s="680" t="s">
        <v>187</v>
      </c>
      <c r="I19" s="671">
        <v>20000</v>
      </c>
      <c r="J19" s="405"/>
      <c r="K19" s="351">
        <v>0</v>
      </c>
      <c r="L19" s="351">
        <v>0</v>
      </c>
      <c r="M19" s="351">
        <v>0</v>
      </c>
      <c r="N19" s="381">
        <v>0</v>
      </c>
      <c r="O19" s="351">
        <v>0</v>
      </c>
      <c r="P19" s="360">
        <v>20000</v>
      </c>
      <c r="Q19" s="381">
        <v>0</v>
      </c>
      <c r="R19" s="436">
        <v>0</v>
      </c>
      <c r="S19" s="351">
        <v>0</v>
      </c>
      <c r="T19" s="351">
        <v>0</v>
      </c>
      <c r="U19" s="351">
        <v>0</v>
      </c>
      <c r="V19" s="350">
        <v>0</v>
      </c>
      <c r="W19" s="350">
        <v>0</v>
      </c>
      <c r="X19" s="404">
        <v>0</v>
      </c>
    </row>
    <row r="20" spans="1:24" ht="12.75" hidden="1">
      <c r="A20" s="157">
        <f t="shared" si="0"/>
        <v>13</v>
      </c>
      <c r="B20" s="467" t="s">
        <v>305</v>
      </c>
      <c r="C20" s="461"/>
      <c r="D20" s="452" t="s">
        <v>264</v>
      </c>
      <c r="E20" s="364" t="s">
        <v>497</v>
      </c>
      <c r="F20" s="657" t="s">
        <v>113</v>
      </c>
      <c r="G20" s="666" t="s">
        <v>132</v>
      </c>
      <c r="H20" s="680" t="s">
        <v>191</v>
      </c>
      <c r="I20" s="671">
        <v>20000</v>
      </c>
      <c r="J20" s="405"/>
      <c r="K20" s="351">
        <v>0</v>
      </c>
      <c r="L20" s="351">
        <v>0</v>
      </c>
      <c r="M20" s="351">
        <v>0</v>
      </c>
      <c r="N20" s="381"/>
      <c r="O20" s="351"/>
      <c r="P20" s="360">
        <v>0</v>
      </c>
      <c r="Q20" s="381">
        <v>0</v>
      </c>
      <c r="R20" s="436">
        <v>20000</v>
      </c>
      <c r="S20" s="351">
        <v>0</v>
      </c>
      <c r="T20" s="351">
        <v>0</v>
      </c>
      <c r="U20" s="351">
        <v>0</v>
      </c>
      <c r="V20" s="350">
        <v>0</v>
      </c>
      <c r="W20" s="350">
        <v>0</v>
      </c>
      <c r="X20" s="404">
        <v>0</v>
      </c>
    </row>
    <row r="21" spans="1:24" ht="12.75">
      <c r="A21" s="157">
        <v>13</v>
      </c>
      <c r="B21" s="467" t="s">
        <v>212</v>
      </c>
      <c r="C21" s="461">
        <v>2000</v>
      </c>
      <c r="D21" s="452" t="s">
        <v>218</v>
      </c>
      <c r="E21" s="448" t="s">
        <v>498</v>
      </c>
      <c r="F21" s="657" t="s">
        <v>113</v>
      </c>
      <c r="G21" s="665" t="s">
        <v>213</v>
      </c>
      <c r="H21" s="681" t="s">
        <v>190</v>
      </c>
      <c r="I21" s="672">
        <v>35000</v>
      </c>
      <c r="J21" s="405"/>
      <c r="K21" s="349">
        <v>0</v>
      </c>
      <c r="L21" s="349">
        <v>0</v>
      </c>
      <c r="M21" s="349">
        <v>0</v>
      </c>
      <c r="N21" s="380">
        <v>0</v>
      </c>
      <c r="O21" s="349">
        <v>0</v>
      </c>
      <c r="P21" s="367">
        <v>0</v>
      </c>
      <c r="Q21" s="380">
        <v>35000</v>
      </c>
      <c r="R21" s="365">
        <v>0</v>
      </c>
      <c r="S21" s="351"/>
      <c r="T21" s="351"/>
      <c r="U21" s="350"/>
      <c r="V21" s="350">
        <v>0</v>
      </c>
      <c r="W21" s="350">
        <v>0</v>
      </c>
      <c r="X21" s="404">
        <v>0</v>
      </c>
    </row>
    <row r="22" spans="1:24" ht="12.75" hidden="1">
      <c r="A22" s="157">
        <f t="shared" si="0"/>
        <v>14</v>
      </c>
      <c r="B22" s="467" t="s">
        <v>214</v>
      </c>
      <c r="C22" s="460">
        <v>2006</v>
      </c>
      <c r="D22" s="451" t="s">
        <v>218</v>
      </c>
      <c r="E22" s="448" t="s">
        <v>499</v>
      </c>
      <c r="F22" s="657" t="s">
        <v>113</v>
      </c>
      <c r="G22" s="665" t="s">
        <v>213</v>
      </c>
      <c r="H22" s="679" t="s">
        <v>196</v>
      </c>
      <c r="I22" s="670">
        <v>53000</v>
      </c>
      <c r="J22" s="403"/>
      <c r="K22" s="349">
        <v>0</v>
      </c>
      <c r="L22" s="349">
        <v>0</v>
      </c>
      <c r="M22" s="349">
        <v>0</v>
      </c>
      <c r="N22" s="380">
        <v>0</v>
      </c>
      <c r="O22" s="349">
        <v>0</v>
      </c>
      <c r="P22" s="367">
        <v>0</v>
      </c>
      <c r="Q22" s="380">
        <v>0</v>
      </c>
      <c r="R22" s="365">
        <v>0</v>
      </c>
      <c r="S22" s="349">
        <v>0</v>
      </c>
      <c r="T22" s="349">
        <v>0</v>
      </c>
      <c r="U22" s="349">
        <v>0</v>
      </c>
      <c r="V22" s="349">
        <v>0</v>
      </c>
      <c r="W22" s="349">
        <v>53000</v>
      </c>
      <c r="X22" s="366">
        <v>0</v>
      </c>
    </row>
    <row r="23" spans="1:24" ht="12.75" hidden="1">
      <c r="A23" s="157">
        <f t="shared" si="0"/>
        <v>15</v>
      </c>
      <c r="B23" s="467" t="s">
        <v>214</v>
      </c>
      <c r="C23" s="461">
        <v>2008</v>
      </c>
      <c r="D23" s="451" t="s">
        <v>218</v>
      </c>
      <c r="E23" s="448" t="s">
        <v>500</v>
      </c>
      <c r="F23" s="657" t="s">
        <v>113</v>
      </c>
      <c r="G23" s="665" t="s">
        <v>213</v>
      </c>
      <c r="H23" s="681" t="s">
        <v>290</v>
      </c>
      <c r="I23" s="672">
        <v>550000</v>
      </c>
      <c r="J23" s="405"/>
      <c r="K23" s="349">
        <v>0</v>
      </c>
      <c r="L23" s="349">
        <v>0</v>
      </c>
      <c r="M23" s="349">
        <v>0</v>
      </c>
      <c r="N23" s="381"/>
      <c r="O23" s="351"/>
      <c r="P23" s="360"/>
      <c r="Q23" s="381"/>
      <c r="R23" s="365">
        <v>0</v>
      </c>
      <c r="S23" s="349">
        <v>0</v>
      </c>
      <c r="T23" s="349">
        <v>0</v>
      </c>
      <c r="U23" s="349">
        <v>0</v>
      </c>
      <c r="V23" s="350">
        <v>0</v>
      </c>
      <c r="W23" s="350">
        <v>0</v>
      </c>
      <c r="X23" s="404">
        <v>0</v>
      </c>
    </row>
    <row r="24" spans="1:24" ht="12.75" hidden="1">
      <c r="A24" s="157">
        <f t="shared" si="0"/>
        <v>16</v>
      </c>
      <c r="B24" s="468" t="s">
        <v>214</v>
      </c>
      <c r="C24" s="462">
        <v>2013</v>
      </c>
      <c r="D24" s="452" t="s">
        <v>218</v>
      </c>
      <c r="E24" s="448" t="s">
        <v>501</v>
      </c>
      <c r="F24" s="658" t="s">
        <v>113</v>
      </c>
      <c r="G24" s="665" t="s">
        <v>213</v>
      </c>
      <c r="H24" s="681" t="s">
        <v>502</v>
      </c>
      <c r="I24" s="673">
        <v>575000</v>
      </c>
      <c r="J24" s="406"/>
      <c r="K24" s="352"/>
      <c r="L24" s="352"/>
      <c r="M24" s="352"/>
      <c r="N24" s="382"/>
      <c r="O24" s="352"/>
      <c r="P24" s="393"/>
      <c r="Q24" s="382"/>
      <c r="R24" s="406"/>
      <c r="S24" s="352"/>
      <c r="T24" s="352"/>
      <c r="U24" s="352"/>
      <c r="V24" s="352"/>
      <c r="W24" s="352"/>
      <c r="X24" s="407"/>
    </row>
    <row r="25" spans="1:24" ht="12.75">
      <c r="A25" s="157">
        <v>14</v>
      </c>
      <c r="B25" s="467" t="s">
        <v>214</v>
      </c>
      <c r="C25" s="461">
        <v>1996</v>
      </c>
      <c r="D25" s="451" t="s">
        <v>218</v>
      </c>
      <c r="E25" s="448" t="s">
        <v>503</v>
      </c>
      <c r="F25" s="657" t="s">
        <v>113</v>
      </c>
      <c r="G25" s="665" t="s">
        <v>213</v>
      </c>
      <c r="H25" s="681" t="s">
        <v>188</v>
      </c>
      <c r="I25" s="672">
        <v>500000</v>
      </c>
      <c r="J25" s="405"/>
      <c r="K25" s="349">
        <v>0</v>
      </c>
      <c r="L25" s="349">
        <v>0</v>
      </c>
      <c r="M25" s="349">
        <v>0</v>
      </c>
      <c r="N25" s="381"/>
      <c r="O25" s="349">
        <v>500000</v>
      </c>
      <c r="P25" s="360"/>
      <c r="Q25" s="381"/>
      <c r="R25" s="365">
        <v>0</v>
      </c>
      <c r="S25" s="349">
        <v>0</v>
      </c>
      <c r="T25" s="349">
        <v>0</v>
      </c>
      <c r="U25" s="349">
        <v>0</v>
      </c>
      <c r="V25" s="350">
        <v>0</v>
      </c>
      <c r="W25" s="350">
        <v>0</v>
      </c>
      <c r="X25" s="404">
        <v>0</v>
      </c>
    </row>
    <row r="26" spans="1:24" ht="12.75">
      <c r="A26" s="157">
        <v>15</v>
      </c>
      <c r="B26" s="467" t="s">
        <v>214</v>
      </c>
      <c r="C26" s="461">
        <v>2005</v>
      </c>
      <c r="D26" s="451" t="s">
        <v>218</v>
      </c>
      <c r="E26" s="448" t="s">
        <v>504</v>
      </c>
      <c r="F26" s="657" t="s">
        <v>113</v>
      </c>
      <c r="G26" s="665" t="s">
        <v>213</v>
      </c>
      <c r="H26" s="681" t="s">
        <v>195</v>
      </c>
      <c r="I26" s="672">
        <v>525000</v>
      </c>
      <c r="J26" s="405"/>
      <c r="K26" s="349">
        <v>0</v>
      </c>
      <c r="L26" s="349">
        <v>0</v>
      </c>
      <c r="M26" s="349">
        <v>0</v>
      </c>
      <c r="N26" s="381"/>
      <c r="O26" s="351"/>
      <c r="P26" s="360"/>
      <c r="Q26" s="380">
        <v>500000</v>
      </c>
      <c r="R26" s="365">
        <v>0</v>
      </c>
      <c r="S26" s="349">
        <v>0</v>
      </c>
      <c r="T26" s="349">
        <v>0</v>
      </c>
      <c r="U26" s="349">
        <v>0</v>
      </c>
      <c r="V26" s="350">
        <v>525000</v>
      </c>
      <c r="W26" s="350">
        <v>0</v>
      </c>
      <c r="X26" s="404">
        <v>0</v>
      </c>
    </row>
    <row r="27" spans="1:24" ht="12.75" hidden="1">
      <c r="A27" s="157">
        <f t="shared" si="0"/>
        <v>16</v>
      </c>
      <c r="B27" s="467" t="s">
        <v>214</v>
      </c>
      <c r="C27" s="460">
        <v>2002</v>
      </c>
      <c r="D27" s="451" t="s">
        <v>302</v>
      </c>
      <c r="E27" s="448" t="s">
        <v>505</v>
      </c>
      <c r="F27" s="657" t="s">
        <v>113</v>
      </c>
      <c r="G27" s="665" t="s">
        <v>213</v>
      </c>
      <c r="H27" s="682" t="s">
        <v>197</v>
      </c>
      <c r="I27" s="670">
        <v>1500000</v>
      </c>
      <c r="J27" s="403"/>
      <c r="K27" s="349">
        <v>0</v>
      </c>
      <c r="L27" s="349">
        <v>0</v>
      </c>
      <c r="M27" s="349">
        <v>0</v>
      </c>
      <c r="N27" s="380">
        <v>0</v>
      </c>
      <c r="O27" s="349">
        <v>0</v>
      </c>
      <c r="P27" s="367">
        <v>0</v>
      </c>
      <c r="Q27" s="380">
        <v>0</v>
      </c>
      <c r="R27" s="365">
        <v>0</v>
      </c>
      <c r="S27" s="349">
        <v>0</v>
      </c>
      <c r="T27" s="349">
        <v>0</v>
      </c>
      <c r="U27" s="349">
        <v>0</v>
      </c>
      <c r="V27" s="350">
        <v>0</v>
      </c>
      <c r="W27" s="350">
        <v>0</v>
      </c>
      <c r="X27" s="404">
        <v>1500000</v>
      </c>
    </row>
    <row r="28" spans="1:24" ht="12.75" hidden="1">
      <c r="A28" s="157">
        <f t="shared" si="0"/>
        <v>17</v>
      </c>
      <c r="B28" s="467" t="s">
        <v>214</v>
      </c>
      <c r="C28" s="460">
        <v>2003</v>
      </c>
      <c r="D28" s="451" t="s">
        <v>218</v>
      </c>
      <c r="E28" s="448" t="s">
        <v>506</v>
      </c>
      <c r="F28" s="657" t="s">
        <v>113</v>
      </c>
      <c r="G28" s="665" t="s">
        <v>213</v>
      </c>
      <c r="H28" s="682" t="s">
        <v>195</v>
      </c>
      <c r="I28" s="670">
        <v>595000</v>
      </c>
      <c r="J28" s="403"/>
      <c r="K28" s="349">
        <v>0</v>
      </c>
      <c r="L28" s="349">
        <v>0</v>
      </c>
      <c r="M28" s="349">
        <v>0</v>
      </c>
      <c r="N28" s="380">
        <v>0</v>
      </c>
      <c r="O28" s="349">
        <v>0</v>
      </c>
      <c r="P28" s="367">
        <v>0</v>
      </c>
      <c r="Q28" s="380">
        <v>0</v>
      </c>
      <c r="R28" s="365">
        <v>0</v>
      </c>
      <c r="S28" s="349">
        <v>0</v>
      </c>
      <c r="T28" s="349">
        <v>0</v>
      </c>
      <c r="U28" s="349">
        <v>0</v>
      </c>
      <c r="V28" s="349">
        <v>595000</v>
      </c>
      <c r="W28" s="349">
        <v>0</v>
      </c>
      <c r="X28" s="366">
        <v>0</v>
      </c>
    </row>
    <row r="29" spans="1:24" ht="12.75">
      <c r="A29" s="157">
        <v>16</v>
      </c>
      <c r="B29" s="467" t="s">
        <v>214</v>
      </c>
      <c r="C29" s="460"/>
      <c r="D29" s="451" t="s">
        <v>507</v>
      </c>
      <c r="E29" s="448" t="s">
        <v>216</v>
      </c>
      <c r="F29" s="657" t="s">
        <v>113</v>
      </c>
      <c r="G29" s="666" t="s">
        <v>132</v>
      </c>
      <c r="H29" s="682" t="s">
        <v>508</v>
      </c>
      <c r="I29" s="674">
        <v>296500</v>
      </c>
      <c r="J29" s="408"/>
      <c r="K29" s="422">
        <v>0</v>
      </c>
      <c r="L29" s="423">
        <v>74125</v>
      </c>
      <c r="M29" s="423">
        <v>74125</v>
      </c>
      <c r="N29" s="424">
        <v>74125</v>
      </c>
      <c r="O29" s="422">
        <v>74125</v>
      </c>
      <c r="P29" s="425">
        <v>0</v>
      </c>
      <c r="Q29" s="421">
        <v>0</v>
      </c>
      <c r="R29" s="437">
        <v>0</v>
      </c>
      <c r="S29" s="422">
        <v>0</v>
      </c>
      <c r="T29" s="422">
        <v>0</v>
      </c>
      <c r="U29" s="422">
        <v>0</v>
      </c>
      <c r="V29" s="422">
        <v>0</v>
      </c>
      <c r="W29" s="422">
        <v>0</v>
      </c>
      <c r="X29" s="426">
        <v>0</v>
      </c>
    </row>
    <row r="30" spans="1:24" ht="12.75">
      <c r="A30" s="157">
        <v>17</v>
      </c>
      <c r="B30" s="467" t="s">
        <v>214</v>
      </c>
      <c r="C30" s="460"/>
      <c r="D30" s="451" t="s">
        <v>507</v>
      </c>
      <c r="E30" s="448" t="s">
        <v>217</v>
      </c>
      <c r="F30" s="657" t="s">
        <v>113</v>
      </c>
      <c r="G30" s="665" t="s">
        <v>213</v>
      </c>
      <c r="H30" s="682" t="s">
        <v>508</v>
      </c>
      <c r="I30" s="674">
        <v>105000</v>
      </c>
      <c r="J30" s="408"/>
      <c r="K30" s="349">
        <v>35000</v>
      </c>
      <c r="L30" s="354">
        <v>35000</v>
      </c>
      <c r="M30" s="354">
        <v>35000</v>
      </c>
      <c r="N30" s="384">
        <v>0</v>
      </c>
      <c r="O30" s="351">
        <v>0</v>
      </c>
      <c r="P30" s="360">
        <v>0</v>
      </c>
      <c r="Q30" s="381">
        <v>0</v>
      </c>
      <c r="R30" s="436">
        <v>0</v>
      </c>
      <c r="S30" s="351">
        <v>0</v>
      </c>
      <c r="T30" s="351">
        <v>0</v>
      </c>
      <c r="U30" s="351">
        <v>0</v>
      </c>
      <c r="V30" s="351">
        <v>0</v>
      </c>
      <c r="W30" s="351">
        <v>0</v>
      </c>
      <c r="X30" s="359">
        <v>0</v>
      </c>
    </row>
    <row r="31" spans="1:24" ht="12.75">
      <c r="A31" s="157">
        <v>18</v>
      </c>
      <c r="B31" s="467" t="s">
        <v>214</v>
      </c>
      <c r="C31" s="460"/>
      <c r="D31" s="451" t="s">
        <v>507</v>
      </c>
      <c r="E31" s="449" t="s">
        <v>219</v>
      </c>
      <c r="F31" s="657" t="s">
        <v>113</v>
      </c>
      <c r="G31" s="663" t="s">
        <v>220</v>
      </c>
      <c r="H31" s="679" t="s">
        <v>185</v>
      </c>
      <c r="I31" s="674">
        <v>50000</v>
      </c>
      <c r="J31" s="408"/>
      <c r="K31" s="354">
        <v>0</v>
      </c>
      <c r="L31" s="349">
        <v>25000</v>
      </c>
      <c r="M31" s="349">
        <v>0</v>
      </c>
      <c r="N31" s="383">
        <v>0</v>
      </c>
      <c r="O31" s="349">
        <v>45000</v>
      </c>
      <c r="P31" s="367">
        <v>0</v>
      </c>
      <c r="Q31" s="380">
        <v>0</v>
      </c>
      <c r="R31" s="365">
        <v>0</v>
      </c>
      <c r="S31" s="349">
        <v>0</v>
      </c>
      <c r="T31" s="349">
        <v>0</v>
      </c>
      <c r="U31" s="349">
        <v>0</v>
      </c>
      <c r="V31" s="349">
        <v>0</v>
      </c>
      <c r="W31" s="349">
        <v>0</v>
      </c>
      <c r="X31" s="366">
        <v>0</v>
      </c>
    </row>
    <row r="32" spans="1:24" ht="12.75" hidden="1">
      <c r="A32" s="157">
        <f t="shared" si="0"/>
        <v>19</v>
      </c>
      <c r="B32" s="468" t="s">
        <v>214</v>
      </c>
      <c r="C32" s="463"/>
      <c r="D32" s="452" t="s">
        <v>507</v>
      </c>
      <c r="E32" s="393" t="s">
        <v>509</v>
      </c>
      <c r="F32" s="658"/>
      <c r="G32" s="667" t="s">
        <v>204</v>
      </c>
      <c r="H32" s="679" t="s">
        <v>187</v>
      </c>
      <c r="I32" s="673">
        <v>225000</v>
      </c>
      <c r="J32" s="406"/>
      <c r="K32" s="352"/>
      <c r="L32" s="352"/>
      <c r="M32" s="352"/>
      <c r="N32" s="382"/>
      <c r="O32" s="352"/>
      <c r="P32" s="393"/>
      <c r="Q32" s="382"/>
      <c r="R32" s="406"/>
      <c r="S32" s="352"/>
      <c r="T32" s="352"/>
      <c r="U32" s="352"/>
      <c r="V32" s="352"/>
      <c r="W32" s="352"/>
      <c r="X32" s="407"/>
    </row>
    <row r="33" spans="1:24" ht="12.75" hidden="1">
      <c r="A33" s="157">
        <f t="shared" si="0"/>
        <v>20</v>
      </c>
      <c r="B33" s="467" t="s">
        <v>303</v>
      </c>
      <c r="C33" s="461">
        <v>2011</v>
      </c>
      <c r="D33" s="452" t="s">
        <v>218</v>
      </c>
      <c r="E33" s="448" t="s">
        <v>510</v>
      </c>
      <c r="F33" s="657" t="s">
        <v>113</v>
      </c>
      <c r="G33" s="665" t="s">
        <v>213</v>
      </c>
      <c r="H33" s="681" t="s">
        <v>292</v>
      </c>
      <c r="I33" s="672">
        <v>35000</v>
      </c>
      <c r="J33" s="405"/>
      <c r="K33" s="349">
        <v>0</v>
      </c>
      <c r="L33" s="349">
        <v>0</v>
      </c>
      <c r="M33" s="349">
        <v>0</v>
      </c>
      <c r="N33" s="380">
        <v>0</v>
      </c>
      <c r="O33" s="349">
        <v>0</v>
      </c>
      <c r="P33" s="367">
        <v>0</v>
      </c>
      <c r="Q33" s="380">
        <v>0</v>
      </c>
      <c r="R33" s="365">
        <v>0</v>
      </c>
      <c r="S33" s="349">
        <v>0</v>
      </c>
      <c r="T33" s="349">
        <v>0</v>
      </c>
      <c r="U33" s="349">
        <v>0</v>
      </c>
      <c r="V33" s="350">
        <v>0</v>
      </c>
      <c r="W33" s="350">
        <v>0</v>
      </c>
      <c r="X33" s="404">
        <v>0</v>
      </c>
    </row>
    <row r="34" spans="1:24" ht="12.75" hidden="1">
      <c r="A34" s="157">
        <f t="shared" si="0"/>
        <v>21</v>
      </c>
      <c r="B34" s="467" t="s">
        <v>214</v>
      </c>
      <c r="C34" s="461">
        <v>2006</v>
      </c>
      <c r="D34" s="452" t="s">
        <v>218</v>
      </c>
      <c r="E34" s="448" t="s">
        <v>511</v>
      </c>
      <c r="F34" s="657" t="s">
        <v>113</v>
      </c>
      <c r="G34" s="665" t="s">
        <v>213</v>
      </c>
      <c r="H34" s="681" t="s">
        <v>197</v>
      </c>
      <c r="I34" s="672">
        <v>35000</v>
      </c>
      <c r="J34" s="405"/>
      <c r="K34" s="349">
        <v>0</v>
      </c>
      <c r="L34" s="349">
        <v>0</v>
      </c>
      <c r="M34" s="349">
        <v>0</v>
      </c>
      <c r="N34" s="380">
        <v>0</v>
      </c>
      <c r="O34" s="349">
        <v>0</v>
      </c>
      <c r="P34" s="367">
        <v>0</v>
      </c>
      <c r="Q34" s="380">
        <v>0</v>
      </c>
      <c r="R34" s="365">
        <v>0</v>
      </c>
      <c r="S34" s="349">
        <v>0</v>
      </c>
      <c r="T34" s="349">
        <v>0</v>
      </c>
      <c r="U34" s="349">
        <v>0</v>
      </c>
      <c r="V34" s="350">
        <v>0</v>
      </c>
      <c r="W34" s="350">
        <v>0</v>
      </c>
      <c r="X34" s="404">
        <v>35000</v>
      </c>
    </row>
    <row r="35" spans="1:24" ht="12.75">
      <c r="A35" s="157">
        <v>19</v>
      </c>
      <c r="B35" s="468" t="s">
        <v>301</v>
      </c>
      <c r="C35" s="461">
        <v>2000</v>
      </c>
      <c r="D35" s="452" t="s">
        <v>264</v>
      </c>
      <c r="E35" s="448" t="s">
        <v>512</v>
      </c>
      <c r="F35" s="658" t="s">
        <v>113</v>
      </c>
      <c r="G35" s="667" t="s">
        <v>213</v>
      </c>
      <c r="H35" s="681" t="s">
        <v>185</v>
      </c>
      <c r="I35" s="673">
        <v>35000</v>
      </c>
      <c r="J35" s="406"/>
      <c r="K35" s="352">
        <v>0</v>
      </c>
      <c r="L35" s="353">
        <v>35000</v>
      </c>
      <c r="M35" s="352"/>
      <c r="N35" s="382"/>
      <c r="O35" s="352"/>
      <c r="P35" s="393"/>
      <c r="Q35" s="382"/>
      <c r="R35" s="406"/>
      <c r="S35" s="352"/>
      <c r="T35" s="352"/>
      <c r="U35" s="352"/>
      <c r="V35" s="352"/>
      <c r="W35" s="352"/>
      <c r="X35" s="407"/>
    </row>
    <row r="36" spans="1:24" ht="12.75">
      <c r="A36" s="157">
        <v>20</v>
      </c>
      <c r="B36" s="467" t="s">
        <v>214</v>
      </c>
      <c r="C36" s="460">
        <v>1988</v>
      </c>
      <c r="D36" s="451" t="s">
        <v>513</v>
      </c>
      <c r="E36" s="448" t="s">
        <v>514</v>
      </c>
      <c r="F36" s="657" t="s">
        <v>113</v>
      </c>
      <c r="G36" s="665" t="s">
        <v>213</v>
      </c>
      <c r="H36" s="679" t="s">
        <v>186</v>
      </c>
      <c r="I36" s="670">
        <v>85000</v>
      </c>
      <c r="J36" s="403"/>
      <c r="K36" s="349">
        <v>0</v>
      </c>
      <c r="L36" s="349">
        <v>0</v>
      </c>
      <c r="M36" s="349">
        <v>85000</v>
      </c>
      <c r="N36" s="380">
        <v>0</v>
      </c>
      <c r="O36" s="349">
        <v>0</v>
      </c>
      <c r="P36" s="367">
        <v>0</v>
      </c>
      <c r="Q36" s="380">
        <v>0</v>
      </c>
      <c r="R36" s="365">
        <v>0</v>
      </c>
      <c r="S36" s="349">
        <v>0</v>
      </c>
      <c r="T36" s="349">
        <v>0</v>
      </c>
      <c r="U36" s="349">
        <v>0</v>
      </c>
      <c r="V36" s="350">
        <v>0</v>
      </c>
      <c r="W36" s="350">
        <v>0</v>
      </c>
      <c r="X36" s="404">
        <v>0</v>
      </c>
    </row>
    <row r="37" spans="1:24" ht="12.75">
      <c r="A37" s="157">
        <f t="shared" si="0"/>
        <v>21</v>
      </c>
      <c r="B37" s="467" t="s">
        <v>214</v>
      </c>
      <c r="C37" s="460">
        <v>1968</v>
      </c>
      <c r="D37" s="451" t="s">
        <v>286</v>
      </c>
      <c r="E37" s="448" t="s">
        <v>515</v>
      </c>
      <c r="F37" s="657" t="s">
        <v>113</v>
      </c>
      <c r="G37" s="665" t="s">
        <v>213</v>
      </c>
      <c r="H37" s="679" t="s">
        <v>189</v>
      </c>
      <c r="I37" s="670">
        <v>85000</v>
      </c>
      <c r="J37" s="403"/>
      <c r="K37" s="349">
        <v>0</v>
      </c>
      <c r="L37" s="349">
        <v>0</v>
      </c>
      <c r="M37" s="349">
        <v>0</v>
      </c>
      <c r="N37" s="380"/>
      <c r="O37" s="349">
        <v>0</v>
      </c>
      <c r="P37" s="367">
        <v>85000</v>
      </c>
      <c r="Q37" s="380">
        <v>0</v>
      </c>
      <c r="R37" s="365">
        <v>0</v>
      </c>
      <c r="S37" s="349">
        <v>0</v>
      </c>
      <c r="T37" s="349">
        <v>0</v>
      </c>
      <c r="U37" s="349">
        <v>0</v>
      </c>
      <c r="V37" s="350">
        <v>0</v>
      </c>
      <c r="W37" s="350">
        <v>0</v>
      </c>
      <c r="X37" s="404">
        <v>0</v>
      </c>
    </row>
    <row r="38" spans="1:24" ht="12.75" hidden="1">
      <c r="A38" s="157">
        <f t="shared" si="0"/>
        <v>22</v>
      </c>
      <c r="B38" s="467" t="s">
        <v>214</v>
      </c>
      <c r="C38" s="460">
        <v>1989</v>
      </c>
      <c r="D38" s="451" t="s">
        <v>516</v>
      </c>
      <c r="E38" s="448" t="s">
        <v>517</v>
      </c>
      <c r="F38" s="657" t="s">
        <v>113</v>
      </c>
      <c r="G38" s="665" t="s">
        <v>213</v>
      </c>
      <c r="H38" s="679" t="s">
        <v>306</v>
      </c>
      <c r="I38" s="670">
        <v>25000</v>
      </c>
      <c r="J38" s="403"/>
      <c r="K38" s="349">
        <v>0</v>
      </c>
      <c r="L38" s="349">
        <v>0</v>
      </c>
      <c r="M38" s="349">
        <v>0</v>
      </c>
      <c r="N38" s="380">
        <v>0</v>
      </c>
      <c r="O38" s="349">
        <v>0</v>
      </c>
      <c r="P38" s="367">
        <v>0</v>
      </c>
      <c r="Q38" s="380">
        <v>0</v>
      </c>
      <c r="R38" s="365">
        <v>0</v>
      </c>
      <c r="S38" s="349">
        <v>0</v>
      </c>
      <c r="T38" s="349">
        <v>0</v>
      </c>
      <c r="U38" s="349">
        <v>0</v>
      </c>
      <c r="V38" s="349">
        <v>0</v>
      </c>
      <c r="W38" s="349">
        <v>0</v>
      </c>
      <c r="X38" s="366">
        <v>0</v>
      </c>
    </row>
    <row r="39" spans="1:24" ht="12.75" hidden="1">
      <c r="A39" s="157">
        <f t="shared" si="0"/>
        <v>23</v>
      </c>
      <c r="B39" s="467" t="s">
        <v>214</v>
      </c>
      <c r="C39" s="460">
        <v>1994</v>
      </c>
      <c r="D39" s="451" t="s">
        <v>518</v>
      </c>
      <c r="E39" s="448" t="s">
        <v>519</v>
      </c>
      <c r="F39" s="657" t="s">
        <v>113</v>
      </c>
      <c r="G39" s="665" t="s">
        <v>213</v>
      </c>
      <c r="H39" s="679" t="s">
        <v>194</v>
      </c>
      <c r="I39" s="670">
        <v>45000</v>
      </c>
      <c r="J39" s="403"/>
      <c r="K39" s="349">
        <v>0</v>
      </c>
      <c r="L39" s="349">
        <v>0</v>
      </c>
      <c r="M39" s="349">
        <v>0</v>
      </c>
      <c r="N39" s="380">
        <v>0</v>
      </c>
      <c r="O39" s="349">
        <v>0</v>
      </c>
      <c r="P39" s="367">
        <v>0</v>
      </c>
      <c r="Q39" s="380">
        <v>0</v>
      </c>
      <c r="R39" s="365">
        <v>0</v>
      </c>
      <c r="S39" s="349">
        <v>0</v>
      </c>
      <c r="T39" s="349">
        <v>0</v>
      </c>
      <c r="U39" s="349">
        <v>45000</v>
      </c>
      <c r="V39" s="350">
        <v>0</v>
      </c>
      <c r="W39" s="350">
        <v>0</v>
      </c>
      <c r="X39" s="404">
        <v>0</v>
      </c>
    </row>
    <row r="40" spans="1:24" ht="12.75">
      <c r="A40" s="157">
        <v>22</v>
      </c>
      <c r="B40" s="467" t="s">
        <v>214</v>
      </c>
      <c r="C40" s="460">
        <v>1994</v>
      </c>
      <c r="D40" s="451" t="s">
        <v>520</v>
      </c>
      <c r="E40" s="448" t="s">
        <v>521</v>
      </c>
      <c r="F40" s="657" t="s">
        <v>113</v>
      </c>
      <c r="G40" s="665" t="s">
        <v>213</v>
      </c>
      <c r="H40" s="679" t="s">
        <v>186</v>
      </c>
      <c r="I40" s="670">
        <v>25000</v>
      </c>
      <c r="J40" s="403"/>
      <c r="K40" s="349">
        <v>0</v>
      </c>
      <c r="L40" s="349"/>
      <c r="M40" s="349">
        <v>25000</v>
      </c>
      <c r="N40" s="380">
        <v>0</v>
      </c>
      <c r="O40" s="349">
        <v>0</v>
      </c>
      <c r="P40" s="367">
        <v>0</v>
      </c>
      <c r="Q40" s="380">
        <v>0</v>
      </c>
      <c r="R40" s="365">
        <v>0</v>
      </c>
      <c r="S40" s="349">
        <v>0</v>
      </c>
      <c r="T40" s="349">
        <v>0</v>
      </c>
      <c r="U40" s="349">
        <v>0</v>
      </c>
      <c r="V40" s="350">
        <v>0</v>
      </c>
      <c r="W40" s="350">
        <v>0</v>
      </c>
      <c r="X40" s="404">
        <v>0</v>
      </c>
    </row>
    <row r="41" spans="1:24" ht="12.75" hidden="1">
      <c r="A41" s="157">
        <f t="shared" si="0"/>
        <v>23</v>
      </c>
      <c r="B41" s="467" t="s">
        <v>214</v>
      </c>
      <c r="C41" s="460">
        <v>2004</v>
      </c>
      <c r="D41" s="451" t="s">
        <v>522</v>
      </c>
      <c r="E41" s="448" t="s">
        <v>523</v>
      </c>
      <c r="F41" s="657" t="s">
        <v>113</v>
      </c>
      <c r="G41" s="665" t="s">
        <v>213</v>
      </c>
      <c r="H41" s="682" t="s">
        <v>292</v>
      </c>
      <c r="I41" s="670">
        <v>25000</v>
      </c>
      <c r="J41" s="403"/>
      <c r="K41" s="349">
        <v>0</v>
      </c>
      <c r="L41" s="349">
        <v>0</v>
      </c>
      <c r="M41" s="349">
        <v>0</v>
      </c>
      <c r="N41" s="380">
        <v>0</v>
      </c>
      <c r="O41" s="349">
        <v>0</v>
      </c>
      <c r="P41" s="367">
        <v>0</v>
      </c>
      <c r="Q41" s="380">
        <v>0</v>
      </c>
      <c r="R41" s="365">
        <v>0</v>
      </c>
      <c r="S41" s="349">
        <v>0</v>
      </c>
      <c r="T41" s="349">
        <v>0</v>
      </c>
      <c r="U41" s="349">
        <v>0</v>
      </c>
      <c r="V41" s="350">
        <v>0</v>
      </c>
      <c r="W41" s="350">
        <v>0</v>
      </c>
      <c r="X41" s="404">
        <v>0</v>
      </c>
    </row>
    <row r="42" spans="1:24" ht="12.75" hidden="1">
      <c r="A42" s="157">
        <f t="shared" si="0"/>
        <v>24</v>
      </c>
      <c r="B42" s="467" t="s">
        <v>214</v>
      </c>
      <c r="C42" s="460">
        <v>2012</v>
      </c>
      <c r="D42" s="451" t="s">
        <v>522</v>
      </c>
      <c r="E42" s="448" t="s">
        <v>524</v>
      </c>
      <c r="F42" s="657" t="s">
        <v>113</v>
      </c>
      <c r="G42" s="665" t="s">
        <v>213</v>
      </c>
      <c r="H42" s="682" t="s">
        <v>292</v>
      </c>
      <c r="I42" s="670">
        <v>25000</v>
      </c>
      <c r="J42" s="403"/>
      <c r="K42" s="349">
        <v>0</v>
      </c>
      <c r="L42" s="349">
        <v>0</v>
      </c>
      <c r="M42" s="349">
        <v>0</v>
      </c>
      <c r="N42" s="380">
        <v>0</v>
      </c>
      <c r="O42" s="349">
        <v>0</v>
      </c>
      <c r="P42" s="367">
        <v>0</v>
      </c>
      <c r="Q42" s="380">
        <v>0</v>
      </c>
      <c r="R42" s="365">
        <v>0</v>
      </c>
      <c r="S42" s="349">
        <v>0</v>
      </c>
      <c r="T42" s="349">
        <v>0</v>
      </c>
      <c r="U42" s="349">
        <v>0</v>
      </c>
      <c r="V42" s="350">
        <v>0</v>
      </c>
      <c r="W42" s="350">
        <v>0</v>
      </c>
      <c r="X42" s="404">
        <v>0</v>
      </c>
    </row>
    <row r="43" spans="1:24" ht="12.75" hidden="1">
      <c r="A43" s="157">
        <f t="shared" si="0"/>
        <v>25</v>
      </c>
      <c r="B43" s="467" t="s">
        <v>214</v>
      </c>
      <c r="C43" s="460">
        <v>2011</v>
      </c>
      <c r="D43" s="451" t="s">
        <v>522</v>
      </c>
      <c r="E43" s="448" t="s">
        <v>525</v>
      </c>
      <c r="F43" s="657" t="s">
        <v>113</v>
      </c>
      <c r="G43" s="665" t="s">
        <v>213</v>
      </c>
      <c r="H43" s="682" t="s">
        <v>292</v>
      </c>
      <c r="I43" s="670">
        <v>25000</v>
      </c>
      <c r="J43" s="403"/>
      <c r="K43" s="349">
        <v>0</v>
      </c>
      <c r="L43" s="349">
        <v>0</v>
      </c>
      <c r="M43" s="349">
        <v>0</v>
      </c>
      <c r="N43" s="380">
        <v>0</v>
      </c>
      <c r="O43" s="349">
        <v>0</v>
      </c>
      <c r="P43" s="367">
        <v>0</v>
      </c>
      <c r="Q43" s="380">
        <v>0</v>
      </c>
      <c r="R43" s="365">
        <v>0</v>
      </c>
      <c r="S43" s="349">
        <v>0</v>
      </c>
      <c r="T43" s="349">
        <v>0</v>
      </c>
      <c r="U43" s="349">
        <v>0</v>
      </c>
      <c r="V43" s="350">
        <v>0</v>
      </c>
      <c r="W43" s="350">
        <v>0</v>
      </c>
      <c r="X43" s="404">
        <v>0</v>
      </c>
    </row>
    <row r="44" spans="1:24" ht="16.5" customHeight="1">
      <c r="A44" s="157">
        <v>23</v>
      </c>
      <c r="B44" s="466" t="s">
        <v>127</v>
      </c>
      <c r="C44" s="453">
        <v>1992</v>
      </c>
      <c r="D44" s="453" t="s">
        <v>246</v>
      </c>
      <c r="E44" s="167" t="s">
        <v>247</v>
      </c>
      <c r="F44" s="655" t="s">
        <v>113</v>
      </c>
      <c r="G44" s="661" t="s">
        <v>226</v>
      </c>
      <c r="H44" s="683" t="s">
        <v>184</v>
      </c>
      <c r="I44" s="257">
        <v>25000</v>
      </c>
      <c r="J44" s="184"/>
      <c r="K44" s="163">
        <v>25000</v>
      </c>
      <c r="L44" s="163"/>
      <c r="M44" s="164">
        <v>0</v>
      </c>
      <c r="N44" s="258">
        <v>0</v>
      </c>
      <c r="O44" s="164">
        <v>0</v>
      </c>
      <c r="P44" s="166">
        <v>0</v>
      </c>
      <c r="Q44" s="430">
        <v>0</v>
      </c>
      <c r="R44" s="434">
        <v>0</v>
      </c>
      <c r="S44" s="164">
        <v>0</v>
      </c>
      <c r="T44" s="164">
        <v>0</v>
      </c>
      <c r="U44" s="164">
        <v>0</v>
      </c>
      <c r="V44" s="164">
        <v>0</v>
      </c>
      <c r="W44" s="164">
        <v>0</v>
      </c>
      <c r="X44" s="165">
        <v>0</v>
      </c>
    </row>
    <row r="45" spans="1:24" ht="16.5" customHeight="1">
      <c r="A45" s="157">
        <v>24</v>
      </c>
      <c r="B45" s="466" t="s">
        <v>127</v>
      </c>
      <c r="C45" s="453">
        <v>2002</v>
      </c>
      <c r="D45" s="453" t="s">
        <v>224</v>
      </c>
      <c r="E45" s="167" t="s">
        <v>241</v>
      </c>
      <c r="F45" s="655" t="s">
        <v>113</v>
      </c>
      <c r="G45" s="661" t="s">
        <v>226</v>
      </c>
      <c r="H45" s="683" t="s">
        <v>185</v>
      </c>
      <c r="I45" s="257">
        <v>150000</v>
      </c>
      <c r="J45" s="184"/>
      <c r="K45" s="163">
        <v>0</v>
      </c>
      <c r="L45" s="163">
        <v>150000</v>
      </c>
      <c r="M45" s="164">
        <v>0</v>
      </c>
      <c r="N45" s="258">
        <v>0</v>
      </c>
      <c r="O45" s="164">
        <v>0</v>
      </c>
      <c r="P45" s="166">
        <v>0</v>
      </c>
      <c r="Q45" s="258">
        <v>0</v>
      </c>
      <c r="R45" s="434">
        <v>0</v>
      </c>
      <c r="S45" s="163">
        <v>0</v>
      </c>
      <c r="T45" s="164">
        <v>0</v>
      </c>
      <c r="U45" s="164">
        <v>0</v>
      </c>
      <c r="V45" s="163">
        <v>160000</v>
      </c>
      <c r="W45" s="164">
        <v>0</v>
      </c>
      <c r="X45" s="165">
        <v>0</v>
      </c>
    </row>
    <row r="46" spans="1:24" ht="16.5" customHeight="1">
      <c r="A46" s="157">
        <f t="shared" si="0"/>
        <v>25</v>
      </c>
      <c r="B46" s="466" t="s">
        <v>127</v>
      </c>
      <c r="C46" s="453">
        <v>2002</v>
      </c>
      <c r="D46" s="453" t="s">
        <v>224</v>
      </c>
      <c r="E46" s="167" t="s">
        <v>242</v>
      </c>
      <c r="F46" s="655" t="s">
        <v>113</v>
      </c>
      <c r="G46" s="661" t="s">
        <v>226</v>
      </c>
      <c r="H46" s="683" t="s">
        <v>185</v>
      </c>
      <c r="I46" s="257">
        <v>150000</v>
      </c>
      <c r="J46" s="184"/>
      <c r="K46" s="163">
        <v>0</v>
      </c>
      <c r="L46" s="163">
        <v>150000</v>
      </c>
      <c r="M46" s="164">
        <v>0</v>
      </c>
      <c r="N46" s="258">
        <v>0</v>
      </c>
      <c r="O46" s="164">
        <v>0</v>
      </c>
      <c r="P46" s="166">
        <v>0</v>
      </c>
      <c r="Q46" s="258">
        <v>0</v>
      </c>
      <c r="R46" s="434">
        <v>0</v>
      </c>
      <c r="S46" s="163">
        <v>0</v>
      </c>
      <c r="T46" s="164">
        <v>0</v>
      </c>
      <c r="U46" s="164">
        <v>0</v>
      </c>
      <c r="V46" s="163">
        <v>160000</v>
      </c>
      <c r="W46" s="164">
        <v>0</v>
      </c>
      <c r="X46" s="165">
        <v>0</v>
      </c>
    </row>
    <row r="47" spans="1:24" ht="16.5" customHeight="1">
      <c r="A47" s="157">
        <f t="shared" si="0"/>
        <v>26</v>
      </c>
      <c r="B47" s="466" t="s">
        <v>127</v>
      </c>
      <c r="C47" s="453">
        <v>2002</v>
      </c>
      <c r="D47" s="453" t="s">
        <v>224</v>
      </c>
      <c r="E47" s="167" t="s">
        <v>243</v>
      </c>
      <c r="F47" s="655" t="s">
        <v>113</v>
      </c>
      <c r="G47" s="661" t="s">
        <v>226</v>
      </c>
      <c r="H47" s="684" t="s">
        <v>185</v>
      </c>
      <c r="I47" s="257">
        <v>90000</v>
      </c>
      <c r="J47" s="184"/>
      <c r="K47" s="163">
        <v>0</v>
      </c>
      <c r="L47" s="163">
        <v>90000</v>
      </c>
      <c r="M47" s="164">
        <v>0</v>
      </c>
      <c r="N47" s="258">
        <v>0</v>
      </c>
      <c r="O47" s="164">
        <v>0</v>
      </c>
      <c r="P47" s="166">
        <v>0</v>
      </c>
      <c r="Q47" s="258">
        <v>0</v>
      </c>
      <c r="R47" s="434">
        <v>0</v>
      </c>
      <c r="S47" s="260">
        <v>0</v>
      </c>
      <c r="T47" s="164">
        <v>0</v>
      </c>
      <c r="U47" s="164">
        <v>0</v>
      </c>
      <c r="V47" s="163">
        <v>95000</v>
      </c>
      <c r="W47" s="164">
        <v>0</v>
      </c>
      <c r="X47" s="165">
        <v>0</v>
      </c>
    </row>
    <row r="48" spans="1:24" ht="16.5" customHeight="1">
      <c r="A48" s="157">
        <f t="shared" si="0"/>
        <v>27</v>
      </c>
      <c r="B48" s="466" t="s">
        <v>127</v>
      </c>
      <c r="C48" s="453">
        <v>2003</v>
      </c>
      <c r="D48" s="271" t="s">
        <v>224</v>
      </c>
      <c r="E48" s="167" t="s">
        <v>221</v>
      </c>
      <c r="F48" s="655" t="s">
        <v>113</v>
      </c>
      <c r="G48" s="662" t="s">
        <v>132</v>
      </c>
      <c r="H48" s="685" t="s">
        <v>185</v>
      </c>
      <c r="I48" s="261">
        <v>12000</v>
      </c>
      <c r="J48" s="180"/>
      <c r="K48" s="170">
        <v>0</v>
      </c>
      <c r="L48" s="170">
        <v>12000</v>
      </c>
      <c r="M48" s="170">
        <v>0</v>
      </c>
      <c r="N48" s="262">
        <v>0</v>
      </c>
      <c r="O48" s="170">
        <v>0</v>
      </c>
      <c r="P48" s="173">
        <v>0</v>
      </c>
      <c r="Q48" s="262">
        <v>0</v>
      </c>
      <c r="R48" s="435">
        <v>0</v>
      </c>
      <c r="S48" s="170">
        <v>0</v>
      </c>
      <c r="T48" s="170">
        <v>0</v>
      </c>
      <c r="U48" s="170">
        <v>0</v>
      </c>
      <c r="V48" s="170">
        <v>12000</v>
      </c>
      <c r="W48" s="170">
        <v>0</v>
      </c>
      <c r="X48" s="172">
        <v>0</v>
      </c>
    </row>
    <row r="49" spans="1:24" ht="16.5" customHeight="1">
      <c r="A49" s="157">
        <f t="shared" si="0"/>
        <v>28</v>
      </c>
      <c r="B49" s="466" t="s">
        <v>127</v>
      </c>
      <c r="C49" s="453">
        <v>1988</v>
      </c>
      <c r="D49" s="453" t="s">
        <v>228</v>
      </c>
      <c r="E49" s="167" t="s">
        <v>251</v>
      </c>
      <c r="F49" s="655" t="s">
        <v>113</v>
      </c>
      <c r="G49" s="661" t="s">
        <v>226</v>
      </c>
      <c r="H49" s="684" t="s">
        <v>186</v>
      </c>
      <c r="I49" s="257">
        <v>15000</v>
      </c>
      <c r="J49" s="184"/>
      <c r="K49" s="163">
        <v>0</v>
      </c>
      <c r="L49" s="163">
        <v>0</v>
      </c>
      <c r="M49" s="163">
        <v>15000</v>
      </c>
      <c r="N49" s="259">
        <v>0</v>
      </c>
      <c r="O49" s="163">
        <v>0</v>
      </c>
      <c r="P49" s="176">
        <v>0</v>
      </c>
      <c r="Q49" s="259">
        <v>0</v>
      </c>
      <c r="R49" s="174">
        <v>0</v>
      </c>
      <c r="S49" s="163">
        <v>0</v>
      </c>
      <c r="T49" s="163">
        <v>0</v>
      </c>
      <c r="U49" s="163">
        <v>0</v>
      </c>
      <c r="V49" s="163">
        <v>0</v>
      </c>
      <c r="W49" s="163">
        <v>0</v>
      </c>
      <c r="X49" s="175">
        <v>0</v>
      </c>
    </row>
    <row r="50" spans="1:24" ht="16.5" customHeight="1">
      <c r="A50" s="157">
        <f t="shared" si="0"/>
        <v>29</v>
      </c>
      <c r="B50" s="466" t="s">
        <v>127</v>
      </c>
      <c r="C50" s="453">
        <v>2001</v>
      </c>
      <c r="D50" s="453" t="s">
        <v>224</v>
      </c>
      <c r="E50" s="167" t="s">
        <v>249</v>
      </c>
      <c r="F50" s="655" t="s">
        <v>113</v>
      </c>
      <c r="G50" s="661" t="s">
        <v>226</v>
      </c>
      <c r="H50" s="683" t="s">
        <v>186</v>
      </c>
      <c r="I50" s="257">
        <v>150000</v>
      </c>
      <c r="J50" s="184"/>
      <c r="K50" s="163">
        <v>0</v>
      </c>
      <c r="L50" s="163">
        <v>0</v>
      </c>
      <c r="M50" s="163">
        <v>150000</v>
      </c>
      <c r="N50" s="259">
        <v>0</v>
      </c>
      <c r="O50" s="163">
        <v>0</v>
      </c>
      <c r="P50" s="176">
        <v>0</v>
      </c>
      <c r="Q50" s="259">
        <v>0</v>
      </c>
      <c r="R50" s="174">
        <v>0</v>
      </c>
      <c r="S50" s="163">
        <v>0</v>
      </c>
      <c r="T50" s="163">
        <v>0</v>
      </c>
      <c r="U50" s="163">
        <v>0</v>
      </c>
      <c r="V50" s="163">
        <v>0</v>
      </c>
      <c r="W50" s="163">
        <v>160000</v>
      </c>
      <c r="X50" s="175">
        <v>0</v>
      </c>
    </row>
    <row r="51" spans="1:24" ht="16.5" customHeight="1">
      <c r="A51" s="157">
        <f t="shared" si="0"/>
        <v>30</v>
      </c>
      <c r="B51" s="466" t="s">
        <v>127</v>
      </c>
      <c r="C51" s="453">
        <v>2002</v>
      </c>
      <c r="D51" s="453" t="s">
        <v>224</v>
      </c>
      <c r="E51" s="167" t="s">
        <v>250</v>
      </c>
      <c r="F51" s="655" t="s">
        <v>113</v>
      </c>
      <c r="G51" s="661" t="s">
        <v>226</v>
      </c>
      <c r="H51" s="683" t="s">
        <v>186</v>
      </c>
      <c r="I51" s="257">
        <v>150000</v>
      </c>
      <c r="J51" s="184"/>
      <c r="K51" s="163">
        <v>0</v>
      </c>
      <c r="L51" s="163">
        <v>0</v>
      </c>
      <c r="M51" s="163">
        <v>150000</v>
      </c>
      <c r="N51" s="259">
        <v>0</v>
      </c>
      <c r="O51" s="163">
        <v>0</v>
      </c>
      <c r="P51" s="263">
        <v>0</v>
      </c>
      <c r="Q51" s="259">
        <v>0</v>
      </c>
      <c r="R51" s="174">
        <v>0</v>
      </c>
      <c r="S51" s="163">
        <v>0</v>
      </c>
      <c r="T51" s="163">
        <v>0</v>
      </c>
      <c r="U51" s="163">
        <v>0</v>
      </c>
      <c r="V51" s="163">
        <v>0</v>
      </c>
      <c r="W51" s="163">
        <v>160000</v>
      </c>
      <c r="X51" s="175">
        <v>0</v>
      </c>
    </row>
    <row r="52" spans="1:24" ht="16.5" customHeight="1">
      <c r="A52" s="157">
        <f t="shared" si="0"/>
        <v>31</v>
      </c>
      <c r="B52" s="466" t="s">
        <v>127</v>
      </c>
      <c r="C52" s="453">
        <v>2003</v>
      </c>
      <c r="D52" s="453" t="s">
        <v>224</v>
      </c>
      <c r="E52" s="167" t="s">
        <v>248</v>
      </c>
      <c r="F52" s="655" t="s">
        <v>113</v>
      </c>
      <c r="G52" s="661" t="s">
        <v>226</v>
      </c>
      <c r="H52" s="683" t="s">
        <v>186</v>
      </c>
      <c r="I52" s="257">
        <v>150000</v>
      </c>
      <c r="J52" s="184"/>
      <c r="K52" s="163">
        <v>0</v>
      </c>
      <c r="L52" s="163">
        <v>0</v>
      </c>
      <c r="M52" s="163">
        <v>0</v>
      </c>
      <c r="N52" s="163">
        <v>150000</v>
      </c>
      <c r="O52" s="163">
        <v>0</v>
      </c>
      <c r="P52" s="176">
        <v>0</v>
      </c>
      <c r="Q52" s="259">
        <v>0</v>
      </c>
      <c r="R52" s="174">
        <v>0</v>
      </c>
      <c r="S52" s="163">
        <v>0</v>
      </c>
      <c r="T52" s="163">
        <v>0</v>
      </c>
      <c r="U52" s="163">
        <v>0</v>
      </c>
      <c r="V52" s="163">
        <v>0</v>
      </c>
      <c r="W52" s="163">
        <v>160000</v>
      </c>
      <c r="X52" s="175">
        <v>0</v>
      </c>
    </row>
    <row r="53" spans="1:24" ht="16.5" customHeight="1">
      <c r="A53" s="157">
        <f t="shared" si="0"/>
        <v>32</v>
      </c>
      <c r="B53" s="466" t="s">
        <v>127</v>
      </c>
      <c r="C53" s="453">
        <v>2004</v>
      </c>
      <c r="D53" s="271" t="s">
        <v>224</v>
      </c>
      <c r="E53" s="167" t="s">
        <v>221</v>
      </c>
      <c r="F53" s="655" t="s">
        <v>113</v>
      </c>
      <c r="G53" s="662" t="s">
        <v>132</v>
      </c>
      <c r="H53" s="685" t="s">
        <v>187</v>
      </c>
      <c r="I53" s="261">
        <v>12000</v>
      </c>
      <c r="J53" s="180"/>
      <c r="K53" s="170">
        <v>0</v>
      </c>
      <c r="L53" s="170">
        <v>0</v>
      </c>
      <c r="M53" s="170">
        <v>0</v>
      </c>
      <c r="N53" s="262">
        <v>12000</v>
      </c>
      <c r="O53" s="170">
        <v>0</v>
      </c>
      <c r="P53" s="173">
        <v>0</v>
      </c>
      <c r="Q53" s="262">
        <v>0</v>
      </c>
      <c r="R53" s="435">
        <v>0</v>
      </c>
      <c r="S53" s="170">
        <v>0</v>
      </c>
      <c r="T53" s="170">
        <v>0</v>
      </c>
      <c r="U53" s="170">
        <v>0</v>
      </c>
      <c r="V53" s="170">
        <v>0</v>
      </c>
      <c r="W53" s="170">
        <v>0</v>
      </c>
      <c r="X53" s="172">
        <v>12000</v>
      </c>
    </row>
    <row r="54" spans="1:24" ht="16.5" customHeight="1">
      <c r="A54" s="157">
        <f t="shared" si="0"/>
        <v>33</v>
      </c>
      <c r="B54" s="466" t="s">
        <v>127</v>
      </c>
      <c r="C54" s="453">
        <v>2005</v>
      </c>
      <c r="D54" s="453" t="s">
        <v>224</v>
      </c>
      <c r="E54" s="167" t="s">
        <v>253</v>
      </c>
      <c r="F54" s="655" t="s">
        <v>113</v>
      </c>
      <c r="G54" s="661" t="s">
        <v>226</v>
      </c>
      <c r="H54" s="683" t="s">
        <v>187</v>
      </c>
      <c r="I54" s="257">
        <v>150000</v>
      </c>
      <c r="J54" s="184"/>
      <c r="K54" s="163">
        <v>0</v>
      </c>
      <c r="L54" s="163">
        <v>0</v>
      </c>
      <c r="M54" s="163">
        <v>0</v>
      </c>
      <c r="N54" s="259">
        <v>150000</v>
      </c>
      <c r="O54" s="163">
        <v>0</v>
      </c>
      <c r="P54" s="176">
        <v>0</v>
      </c>
      <c r="Q54" s="259">
        <v>0</v>
      </c>
      <c r="R54" s="174">
        <v>0</v>
      </c>
      <c r="S54" s="163">
        <v>0</v>
      </c>
      <c r="T54" s="163">
        <v>0</v>
      </c>
      <c r="U54" s="163">
        <v>0</v>
      </c>
      <c r="V54" s="163">
        <v>0</v>
      </c>
      <c r="W54" s="163">
        <v>0</v>
      </c>
      <c r="X54" s="175">
        <v>160000</v>
      </c>
    </row>
    <row r="55" spans="1:24" ht="16.5" customHeight="1">
      <c r="A55" s="157">
        <f t="shared" si="0"/>
        <v>34</v>
      </c>
      <c r="B55" s="466" t="s">
        <v>127</v>
      </c>
      <c r="C55" s="453">
        <v>2005</v>
      </c>
      <c r="D55" s="453" t="s">
        <v>224</v>
      </c>
      <c r="E55" s="167" t="s">
        <v>254</v>
      </c>
      <c r="F55" s="655" t="s">
        <v>113</v>
      </c>
      <c r="G55" s="661" t="s">
        <v>226</v>
      </c>
      <c r="H55" s="683" t="s">
        <v>187</v>
      </c>
      <c r="I55" s="257">
        <v>150000</v>
      </c>
      <c r="J55" s="184"/>
      <c r="K55" s="163">
        <v>0</v>
      </c>
      <c r="L55" s="163">
        <v>0</v>
      </c>
      <c r="M55" s="163">
        <v>0</v>
      </c>
      <c r="N55" s="163">
        <v>0</v>
      </c>
      <c r="O55" s="163">
        <v>150000</v>
      </c>
      <c r="P55" s="176">
        <v>0</v>
      </c>
      <c r="Q55" s="259">
        <v>0</v>
      </c>
      <c r="R55" s="174">
        <v>0</v>
      </c>
      <c r="S55" s="163">
        <v>0</v>
      </c>
      <c r="T55" s="163">
        <v>0</v>
      </c>
      <c r="U55" s="163">
        <v>0</v>
      </c>
      <c r="V55" s="163">
        <v>0</v>
      </c>
      <c r="W55" s="163">
        <v>0</v>
      </c>
      <c r="X55" s="175">
        <v>160000</v>
      </c>
    </row>
    <row r="56" spans="1:24" ht="16.5" customHeight="1">
      <c r="A56" s="157">
        <f t="shared" si="0"/>
        <v>35</v>
      </c>
      <c r="B56" s="466" t="s">
        <v>127</v>
      </c>
      <c r="C56" s="453">
        <v>2005</v>
      </c>
      <c r="D56" s="453" t="s">
        <v>224</v>
      </c>
      <c r="E56" s="167" t="s">
        <v>358</v>
      </c>
      <c r="F56" s="655" t="s">
        <v>113</v>
      </c>
      <c r="G56" s="661" t="s">
        <v>226</v>
      </c>
      <c r="H56" s="684" t="s">
        <v>187</v>
      </c>
      <c r="I56" s="257">
        <v>125000</v>
      </c>
      <c r="J56" s="184"/>
      <c r="K56" s="163">
        <v>0</v>
      </c>
      <c r="L56" s="163">
        <v>0</v>
      </c>
      <c r="M56" s="163">
        <v>0</v>
      </c>
      <c r="N56" s="163">
        <v>0</v>
      </c>
      <c r="O56" s="163">
        <v>125000</v>
      </c>
      <c r="P56" s="176">
        <v>0</v>
      </c>
      <c r="Q56" s="259">
        <v>0</v>
      </c>
      <c r="R56" s="174">
        <v>0</v>
      </c>
      <c r="S56" s="163">
        <v>0</v>
      </c>
      <c r="T56" s="163">
        <v>0</v>
      </c>
      <c r="U56" s="163">
        <v>0</v>
      </c>
      <c r="V56" s="163">
        <v>0</v>
      </c>
      <c r="W56" s="163">
        <v>0</v>
      </c>
      <c r="X56" s="175">
        <v>125000</v>
      </c>
    </row>
    <row r="57" spans="1:24" ht="16.5" customHeight="1">
      <c r="A57" s="157">
        <f t="shared" si="0"/>
        <v>36</v>
      </c>
      <c r="B57" s="466" t="s">
        <v>127</v>
      </c>
      <c r="C57" s="453">
        <v>2006</v>
      </c>
      <c r="D57" s="453" t="s">
        <v>224</v>
      </c>
      <c r="E57" s="167" t="s">
        <v>287</v>
      </c>
      <c r="F57" s="655" t="s">
        <v>113</v>
      </c>
      <c r="G57" s="661" t="s">
        <v>226</v>
      </c>
      <c r="H57" s="684" t="s">
        <v>187</v>
      </c>
      <c r="I57" s="257">
        <v>35000</v>
      </c>
      <c r="J57" s="184"/>
      <c r="K57" s="163">
        <v>0</v>
      </c>
      <c r="L57" s="163">
        <v>0</v>
      </c>
      <c r="M57" s="163">
        <v>0</v>
      </c>
      <c r="N57" s="163">
        <v>35000</v>
      </c>
      <c r="O57" s="163">
        <v>0</v>
      </c>
      <c r="P57" s="176">
        <v>0</v>
      </c>
      <c r="Q57" s="259">
        <v>0</v>
      </c>
      <c r="R57" s="174">
        <v>0</v>
      </c>
      <c r="S57" s="163">
        <v>0</v>
      </c>
      <c r="T57" s="163">
        <v>0</v>
      </c>
      <c r="U57" s="163">
        <v>0</v>
      </c>
      <c r="V57" s="163">
        <v>0</v>
      </c>
      <c r="W57" s="163">
        <v>0</v>
      </c>
      <c r="X57" s="175">
        <v>40000</v>
      </c>
    </row>
    <row r="58" spans="1:24" ht="16.5" customHeight="1">
      <c r="A58" s="157">
        <f t="shared" si="0"/>
        <v>37</v>
      </c>
      <c r="B58" s="466" t="s">
        <v>127</v>
      </c>
      <c r="C58" s="453">
        <v>1990</v>
      </c>
      <c r="D58" s="453" t="s">
        <v>228</v>
      </c>
      <c r="E58" s="167" t="s">
        <v>260</v>
      </c>
      <c r="F58" s="655" t="s">
        <v>113</v>
      </c>
      <c r="G58" s="661" t="s">
        <v>226</v>
      </c>
      <c r="H58" s="684" t="s">
        <v>188</v>
      </c>
      <c r="I58" s="257">
        <v>15000</v>
      </c>
      <c r="J58" s="184"/>
      <c r="K58" s="163">
        <v>0</v>
      </c>
      <c r="L58" s="163">
        <v>0</v>
      </c>
      <c r="M58" s="163">
        <v>0</v>
      </c>
      <c r="N58" s="163">
        <v>0</v>
      </c>
      <c r="O58" s="163">
        <v>15000</v>
      </c>
      <c r="P58" s="176">
        <v>0</v>
      </c>
      <c r="Q58" s="259">
        <v>0</v>
      </c>
      <c r="R58" s="174">
        <v>0</v>
      </c>
      <c r="S58" s="163">
        <v>0</v>
      </c>
      <c r="T58" s="163">
        <v>0</v>
      </c>
      <c r="U58" s="163">
        <v>0</v>
      </c>
      <c r="V58" s="163">
        <v>0</v>
      </c>
      <c r="W58" s="163">
        <v>0</v>
      </c>
      <c r="X58" s="175">
        <v>0</v>
      </c>
    </row>
    <row r="59" spans="1:24" ht="16.5" customHeight="1">
      <c r="A59" s="157">
        <f t="shared" si="0"/>
        <v>38</v>
      </c>
      <c r="B59" s="466" t="s">
        <v>127</v>
      </c>
      <c r="C59" s="453">
        <v>2002</v>
      </c>
      <c r="D59" s="271" t="s">
        <v>232</v>
      </c>
      <c r="E59" s="167" t="s">
        <v>223</v>
      </c>
      <c r="F59" s="655" t="s">
        <v>113</v>
      </c>
      <c r="G59" s="662" t="s">
        <v>132</v>
      </c>
      <c r="H59" s="685" t="s">
        <v>188</v>
      </c>
      <c r="I59" s="261">
        <v>4000</v>
      </c>
      <c r="J59" s="180"/>
      <c r="K59" s="170">
        <v>0</v>
      </c>
      <c r="L59" s="170">
        <v>0</v>
      </c>
      <c r="M59" s="170">
        <v>0</v>
      </c>
      <c r="N59" s="170">
        <v>0</v>
      </c>
      <c r="O59" s="170">
        <v>4000</v>
      </c>
      <c r="P59" s="173">
        <v>0</v>
      </c>
      <c r="Q59" s="262">
        <v>0</v>
      </c>
      <c r="R59" s="435">
        <v>0</v>
      </c>
      <c r="S59" s="170">
        <v>0</v>
      </c>
      <c r="T59" s="170">
        <v>0</v>
      </c>
      <c r="U59" s="170">
        <v>0</v>
      </c>
      <c r="V59" s="170">
        <v>0</v>
      </c>
      <c r="W59" s="170">
        <v>0</v>
      </c>
      <c r="X59" s="172">
        <v>0</v>
      </c>
    </row>
    <row r="60" spans="1:24" ht="16.5" customHeight="1">
      <c r="A60" s="157">
        <f t="shared" si="0"/>
        <v>39</v>
      </c>
      <c r="B60" s="466" t="s">
        <v>127</v>
      </c>
      <c r="C60" s="453">
        <v>2005</v>
      </c>
      <c r="D60" s="453" t="s">
        <v>224</v>
      </c>
      <c r="E60" s="167" t="s">
        <v>257</v>
      </c>
      <c r="F60" s="655" t="s">
        <v>113</v>
      </c>
      <c r="G60" s="661" t="s">
        <v>226</v>
      </c>
      <c r="H60" s="684" t="s">
        <v>188</v>
      </c>
      <c r="I60" s="257">
        <v>150000</v>
      </c>
      <c r="J60" s="184"/>
      <c r="K60" s="163">
        <v>0</v>
      </c>
      <c r="L60" s="163">
        <v>0</v>
      </c>
      <c r="M60" s="163">
        <v>0</v>
      </c>
      <c r="N60" s="163">
        <v>0</v>
      </c>
      <c r="O60" s="163">
        <v>0</v>
      </c>
      <c r="P60" s="176">
        <v>150000</v>
      </c>
      <c r="Q60" s="259">
        <v>0</v>
      </c>
      <c r="R60" s="174">
        <v>0</v>
      </c>
      <c r="S60" s="163">
        <v>0</v>
      </c>
      <c r="T60" s="163">
        <v>0</v>
      </c>
      <c r="U60" s="163">
        <v>0</v>
      </c>
      <c r="V60" s="163">
        <v>0</v>
      </c>
      <c r="W60" s="163">
        <v>0</v>
      </c>
      <c r="X60" s="175">
        <v>0</v>
      </c>
    </row>
    <row r="61" spans="1:24" ht="16.5" customHeight="1">
      <c r="A61" s="157">
        <f t="shared" si="0"/>
        <v>40</v>
      </c>
      <c r="B61" s="466" t="s">
        <v>127</v>
      </c>
      <c r="C61" s="453">
        <v>2005</v>
      </c>
      <c r="D61" s="453" t="s">
        <v>224</v>
      </c>
      <c r="E61" s="167" t="s">
        <v>258</v>
      </c>
      <c r="F61" s="655" t="s">
        <v>113</v>
      </c>
      <c r="G61" s="661" t="s">
        <v>226</v>
      </c>
      <c r="H61" s="684" t="s">
        <v>188</v>
      </c>
      <c r="I61" s="257">
        <v>150000</v>
      </c>
      <c r="J61" s="184"/>
      <c r="K61" s="163">
        <v>0</v>
      </c>
      <c r="L61" s="163">
        <v>0</v>
      </c>
      <c r="M61" s="163">
        <v>0</v>
      </c>
      <c r="N61" s="163">
        <v>0</v>
      </c>
      <c r="O61" s="163">
        <v>0</v>
      </c>
      <c r="P61" s="176">
        <v>150000</v>
      </c>
      <c r="Q61" s="259">
        <v>0</v>
      </c>
      <c r="R61" s="174">
        <v>0</v>
      </c>
      <c r="S61" s="163">
        <v>0</v>
      </c>
      <c r="T61" s="163">
        <v>0</v>
      </c>
      <c r="U61" s="163">
        <v>0</v>
      </c>
      <c r="V61" s="163">
        <v>0</v>
      </c>
      <c r="W61" s="163">
        <v>0</v>
      </c>
      <c r="X61" s="175">
        <v>0</v>
      </c>
    </row>
    <row r="62" spans="1:24" ht="16.5" customHeight="1">
      <c r="A62" s="157">
        <f t="shared" si="0"/>
        <v>41</v>
      </c>
      <c r="B62" s="466" t="s">
        <v>127</v>
      </c>
      <c r="C62" s="453">
        <v>2007</v>
      </c>
      <c r="D62" s="271" t="s">
        <v>224</v>
      </c>
      <c r="E62" s="167" t="s">
        <v>221</v>
      </c>
      <c r="F62" s="655" t="s">
        <v>113</v>
      </c>
      <c r="G62" s="662" t="s">
        <v>132</v>
      </c>
      <c r="H62" s="685" t="s">
        <v>188</v>
      </c>
      <c r="I62" s="261">
        <v>12000</v>
      </c>
      <c r="J62" s="180"/>
      <c r="K62" s="170">
        <v>0</v>
      </c>
      <c r="L62" s="170">
        <v>0</v>
      </c>
      <c r="M62" s="170">
        <v>0</v>
      </c>
      <c r="N62" s="170">
        <v>0</v>
      </c>
      <c r="O62" s="170">
        <v>12000</v>
      </c>
      <c r="P62" s="173">
        <v>0</v>
      </c>
      <c r="Q62" s="262">
        <v>0</v>
      </c>
      <c r="R62" s="435">
        <v>0</v>
      </c>
      <c r="S62" s="170">
        <v>0</v>
      </c>
      <c r="T62" s="170">
        <v>0</v>
      </c>
      <c r="U62" s="170">
        <v>0</v>
      </c>
      <c r="V62" s="170">
        <v>0</v>
      </c>
      <c r="W62" s="170">
        <v>0</v>
      </c>
      <c r="X62" s="172">
        <v>0</v>
      </c>
    </row>
    <row r="63" spans="1:24" ht="16.5" customHeight="1">
      <c r="A63" s="157">
        <f t="shared" si="0"/>
        <v>42</v>
      </c>
      <c r="B63" s="466" t="s">
        <v>127</v>
      </c>
      <c r="C63" s="453">
        <v>2000</v>
      </c>
      <c r="D63" s="453" t="s">
        <v>232</v>
      </c>
      <c r="E63" s="167" t="s">
        <v>259</v>
      </c>
      <c r="F63" s="655" t="s">
        <v>113</v>
      </c>
      <c r="G63" s="661" t="s">
        <v>226</v>
      </c>
      <c r="H63" s="684" t="s">
        <v>189</v>
      </c>
      <c r="I63" s="257">
        <v>35000</v>
      </c>
      <c r="J63" s="184"/>
      <c r="K63" s="163">
        <v>0</v>
      </c>
      <c r="L63" s="163">
        <v>0</v>
      </c>
      <c r="M63" s="163">
        <v>0</v>
      </c>
      <c r="N63" s="163">
        <v>0</v>
      </c>
      <c r="O63" s="163">
        <v>35000</v>
      </c>
      <c r="P63" s="176">
        <v>0</v>
      </c>
      <c r="Q63" s="259">
        <v>0</v>
      </c>
      <c r="R63" s="174">
        <v>0</v>
      </c>
      <c r="S63" s="163">
        <v>0</v>
      </c>
      <c r="T63" s="163">
        <v>0</v>
      </c>
      <c r="U63" s="163">
        <v>0</v>
      </c>
      <c r="V63" s="163">
        <v>0</v>
      </c>
      <c r="W63" s="163">
        <v>0</v>
      </c>
      <c r="X63" s="175">
        <v>0</v>
      </c>
    </row>
    <row r="64" spans="1:24" ht="16.5" customHeight="1">
      <c r="A64" s="157">
        <f t="shared" si="0"/>
        <v>43</v>
      </c>
      <c r="B64" s="466" t="s">
        <v>127</v>
      </c>
      <c r="C64" s="453">
        <v>2006</v>
      </c>
      <c r="D64" s="453" t="s">
        <v>224</v>
      </c>
      <c r="E64" s="167" t="s">
        <v>255</v>
      </c>
      <c r="F64" s="655" t="s">
        <v>113</v>
      </c>
      <c r="G64" s="661" t="s">
        <v>226</v>
      </c>
      <c r="H64" s="684" t="s">
        <v>189</v>
      </c>
      <c r="I64" s="257">
        <v>150000</v>
      </c>
      <c r="J64" s="184"/>
      <c r="K64" s="163">
        <v>0</v>
      </c>
      <c r="L64" s="163">
        <v>0</v>
      </c>
      <c r="M64" s="163">
        <v>0</v>
      </c>
      <c r="N64" s="163">
        <v>0</v>
      </c>
      <c r="O64" s="163">
        <v>0</v>
      </c>
      <c r="P64" s="176">
        <v>0</v>
      </c>
      <c r="Q64" s="176">
        <v>150000</v>
      </c>
      <c r="R64" s="174">
        <v>0</v>
      </c>
      <c r="S64" s="163">
        <v>0</v>
      </c>
      <c r="T64" s="163">
        <v>0</v>
      </c>
      <c r="U64" s="163">
        <v>0</v>
      </c>
      <c r="V64" s="163">
        <v>0</v>
      </c>
      <c r="W64" s="163">
        <v>0</v>
      </c>
      <c r="X64" s="175">
        <v>0</v>
      </c>
    </row>
    <row r="65" spans="1:24" ht="16.5" customHeight="1">
      <c r="A65" s="157">
        <f t="shared" si="0"/>
        <v>44</v>
      </c>
      <c r="B65" s="466" t="s">
        <v>127</v>
      </c>
      <c r="C65" s="453">
        <v>2006</v>
      </c>
      <c r="D65" s="453" t="s">
        <v>224</v>
      </c>
      <c r="E65" s="167" t="s">
        <v>256</v>
      </c>
      <c r="F65" s="655" t="s">
        <v>113</v>
      </c>
      <c r="G65" s="661" t="s">
        <v>226</v>
      </c>
      <c r="H65" s="684" t="s">
        <v>189</v>
      </c>
      <c r="I65" s="257">
        <v>150000</v>
      </c>
      <c r="J65" s="184"/>
      <c r="K65" s="163">
        <v>0</v>
      </c>
      <c r="L65" s="163">
        <v>0</v>
      </c>
      <c r="M65" s="163">
        <v>0</v>
      </c>
      <c r="N65" s="163">
        <v>0</v>
      </c>
      <c r="O65" s="163">
        <v>0</v>
      </c>
      <c r="P65" s="176">
        <v>0</v>
      </c>
      <c r="Q65" s="176">
        <v>150000</v>
      </c>
      <c r="R65" s="174">
        <v>0</v>
      </c>
      <c r="S65" s="163">
        <v>0</v>
      </c>
      <c r="T65" s="163">
        <v>0</v>
      </c>
      <c r="U65" s="163">
        <v>0</v>
      </c>
      <c r="V65" s="163">
        <v>0</v>
      </c>
      <c r="W65" s="163">
        <v>0</v>
      </c>
      <c r="X65" s="175">
        <v>0</v>
      </c>
    </row>
    <row r="66" spans="1:24" ht="16.5" customHeight="1">
      <c r="A66" s="157">
        <f t="shared" si="0"/>
        <v>45</v>
      </c>
      <c r="B66" s="466" t="s">
        <v>127</v>
      </c>
      <c r="C66" s="453">
        <v>2008</v>
      </c>
      <c r="D66" s="453" t="s">
        <v>224</v>
      </c>
      <c r="E66" s="167" t="s">
        <v>234</v>
      </c>
      <c r="F66" s="655" t="s">
        <v>113</v>
      </c>
      <c r="G66" s="661" t="s">
        <v>226</v>
      </c>
      <c r="H66" s="683" t="s">
        <v>189</v>
      </c>
      <c r="I66" s="257">
        <v>60000</v>
      </c>
      <c r="J66" s="184"/>
      <c r="K66" s="163">
        <v>0</v>
      </c>
      <c r="L66" s="163">
        <v>0</v>
      </c>
      <c r="M66" s="164">
        <v>0</v>
      </c>
      <c r="N66" s="258">
        <v>0</v>
      </c>
      <c r="O66" s="164">
        <v>0</v>
      </c>
      <c r="P66" s="176">
        <v>60000</v>
      </c>
      <c r="Q66" s="104">
        <v>0</v>
      </c>
      <c r="R66" s="438">
        <v>0</v>
      </c>
      <c r="S66" s="164">
        <v>0</v>
      </c>
      <c r="T66" s="164">
        <v>0</v>
      </c>
      <c r="U66" s="164">
        <v>0</v>
      </c>
      <c r="V66" s="164">
        <v>0</v>
      </c>
      <c r="W66" s="164">
        <v>0</v>
      </c>
      <c r="X66" s="165">
        <v>0</v>
      </c>
    </row>
    <row r="67" spans="1:24" ht="16.5" customHeight="1">
      <c r="A67" s="157">
        <f t="shared" si="0"/>
        <v>46</v>
      </c>
      <c r="B67" s="466" t="s">
        <v>127</v>
      </c>
      <c r="C67" s="453">
        <v>2008</v>
      </c>
      <c r="D67" s="453" t="s">
        <v>224</v>
      </c>
      <c r="E67" s="167" t="s">
        <v>359</v>
      </c>
      <c r="F67" s="655" t="s">
        <v>113</v>
      </c>
      <c r="G67" s="661" t="s">
        <v>226</v>
      </c>
      <c r="H67" s="684" t="s">
        <v>189</v>
      </c>
      <c r="I67" s="257">
        <v>35000</v>
      </c>
      <c r="J67" s="184"/>
      <c r="K67" s="163">
        <v>0</v>
      </c>
      <c r="L67" s="163">
        <v>0</v>
      </c>
      <c r="M67" s="163">
        <v>0</v>
      </c>
      <c r="N67" s="259">
        <v>0</v>
      </c>
      <c r="O67" s="163">
        <v>0</v>
      </c>
      <c r="P67" s="263">
        <v>35000</v>
      </c>
      <c r="Q67" s="259">
        <v>0</v>
      </c>
      <c r="R67" s="174">
        <v>0</v>
      </c>
      <c r="S67" s="163">
        <v>0</v>
      </c>
      <c r="T67" s="163">
        <v>0</v>
      </c>
      <c r="U67" s="163">
        <v>0</v>
      </c>
      <c r="V67" s="163">
        <v>0</v>
      </c>
      <c r="W67" s="163">
        <v>0</v>
      </c>
      <c r="X67" s="175">
        <v>0</v>
      </c>
    </row>
    <row r="68" spans="1:24" ht="16.5" customHeight="1">
      <c r="A68" s="157">
        <f t="shared" si="0"/>
        <v>47</v>
      </c>
      <c r="B68" s="466" t="s">
        <v>127</v>
      </c>
      <c r="C68" s="453">
        <v>2004</v>
      </c>
      <c r="D68" s="453" t="s">
        <v>232</v>
      </c>
      <c r="E68" s="167" t="s">
        <v>294</v>
      </c>
      <c r="F68" s="655" t="s">
        <v>113</v>
      </c>
      <c r="G68" s="661" t="s">
        <v>226</v>
      </c>
      <c r="H68" s="684" t="s">
        <v>190</v>
      </c>
      <c r="I68" s="257">
        <v>50000</v>
      </c>
      <c r="J68" s="184"/>
      <c r="K68" s="163">
        <v>0</v>
      </c>
      <c r="L68" s="163">
        <v>0</v>
      </c>
      <c r="M68" s="163">
        <v>0</v>
      </c>
      <c r="N68" s="259">
        <v>0</v>
      </c>
      <c r="O68" s="163">
        <v>0</v>
      </c>
      <c r="P68" s="176">
        <v>0</v>
      </c>
      <c r="Q68" s="259">
        <v>50000</v>
      </c>
      <c r="R68" s="174">
        <v>0</v>
      </c>
      <c r="S68" s="163">
        <v>0</v>
      </c>
      <c r="T68" s="163">
        <v>0</v>
      </c>
      <c r="U68" s="163">
        <v>0</v>
      </c>
      <c r="V68" s="163">
        <v>0</v>
      </c>
      <c r="W68" s="163">
        <v>0</v>
      </c>
      <c r="X68" s="175">
        <v>0</v>
      </c>
    </row>
    <row r="69" spans="1:24" ht="16.5" customHeight="1">
      <c r="A69" s="157">
        <f t="shared" si="0"/>
        <v>48</v>
      </c>
      <c r="B69" s="466" t="s">
        <v>127</v>
      </c>
      <c r="C69" s="453">
        <v>2006</v>
      </c>
      <c r="D69" s="453" t="s">
        <v>235</v>
      </c>
      <c r="E69" s="167" t="s">
        <v>360</v>
      </c>
      <c r="F69" s="655" t="s">
        <v>113</v>
      </c>
      <c r="G69" s="661" t="s">
        <v>226</v>
      </c>
      <c r="H69" s="684" t="s">
        <v>190</v>
      </c>
      <c r="I69" s="257">
        <v>100000</v>
      </c>
      <c r="J69" s="184"/>
      <c r="K69" s="163">
        <v>0</v>
      </c>
      <c r="L69" s="163">
        <v>0</v>
      </c>
      <c r="M69" s="163">
        <v>0</v>
      </c>
      <c r="N69" s="259">
        <v>0</v>
      </c>
      <c r="O69" s="163">
        <v>0</v>
      </c>
      <c r="P69" s="176">
        <v>0</v>
      </c>
      <c r="Q69" s="259">
        <v>100000</v>
      </c>
      <c r="R69" s="174">
        <v>0</v>
      </c>
      <c r="S69" s="163">
        <v>0</v>
      </c>
      <c r="T69" s="163">
        <v>0</v>
      </c>
      <c r="U69" s="163">
        <v>0</v>
      </c>
      <c r="V69" s="163">
        <v>0</v>
      </c>
      <c r="W69" s="163">
        <v>0</v>
      </c>
      <c r="X69" s="175">
        <v>0</v>
      </c>
    </row>
    <row r="70" spans="1:24" ht="16.5" customHeight="1" hidden="1">
      <c r="A70" s="157">
        <f t="shared" si="0"/>
        <v>49</v>
      </c>
      <c r="B70" s="466" t="s">
        <v>127</v>
      </c>
      <c r="C70" s="453">
        <v>2009</v>
      </c>
      <c r="D70" s="453" t="s">
        <v>224</v>
      </c>
      <c r="E70" s="167" t="s">
        <v>293</v>
      </c>
      <c r="F70" s="655" t="s">
        <v>113</v>
      </c>
      <c r="G70" s="661" t="s">
        <v>226</v>
      </c>
      <c r="H70" s="684" t="s">
        <v>190</v>
      </c>
      <c r="I70" s="257">
        <v>150000</v>
      </c>
      <c r="J70" s="184"/>
      <c r="K70" s="164">
        <v>0</v>
      </c>
      <c r="L70" s="164">
        <v>0</v>
      </c>
      <c r="M70" s="164">
        <v>0</v>
      </c>
      <c r="N70" s="258">
        <v>0</v>
      </c>
      <c r="O70" s="164">
        <v>0</v>
      </c>
      <c r="P70" s="166">
        <v>0</v>
      </c>
      <c r="Q70" s="259">
        <v>0</v>
      </c>
      <c r="R70" s="259">
        <v>150000</v>
      </c>
      <c r="S70" s="164">
        <v>0</v>
      </c>
      <c r="T70" s="164">
        <v>0</v>
      </c>
      <c r="U70" s="164">
        <v>0</v>
      </c>
      <c r="V70" s="164">
        <v>0</v>
      </c>
      <c r="W70" s="164">
        <v>0</v>
      </c>
      <c r="X70" s="165">
        <v>0</v>
      </c>
    </row>
    <row r="71" spans="1:24" ht="16.5" customHeight="1" hidden="1">
      <c r="A71" s="157">
        <f t="shared" si="0"/>
        <v>50</v>
      </c>
      <c r="B71" s="466" t="s">
        <v>127</v>
      </c>
      <c r="C71" s="453">
        <v>1981</v>
      </c>
      <c r="D71" s="453" t="s">
        <v>228</v>
      </c>
      <c r="E71" s="167" t="s">
        <v>231</v>
      </c>
      <c r="F71" s="655" t="s">
        <v>113</v>
      </c>
      <c r="G71" s="661" t="s">
        <v>226</v>
      </c>
      <c r="H71" s="684" t="s">
        <v>191</v>
      </c>
      <c r="I71" s="257">
        <v>17500</v>
      </c>
      <c r="J71" s="184"/>
      <c r="K71" s="163">
        <v>0</v>
      </c>
      <c r="L71" s="164">
        <v>0</v>
      </c>
      <c r="M71" s="164">
        <v>0</v>
      </c>
      <c r="N71" s="258">
        <v>0</v>
      </c>
      <c r="O71" s="164">
        <v>0</v>
      </c>
      <c r="P71" s="166">
        <v>0</v>
      </c>
      <c r="Q71" s="258">
        <v>0</v>
      </c>
      <c r="R71" s="174">
        <v>17500</v>
      </c>
      <c r="S71" s="164">
        <v>0</v>
      </c>
      <c r="T71" s="164">
        <v>0</v>
      </c>
      <c r="U71" s="164">
        <v>0</v>
      </c>
      <c r="V71" s="164">
        <v>0</v>
      </c>
      <c r="W71" s="164">
        <v>0</v>
      </c>
      <c r="X71" s="165">
        <v>0</v>
      </c>
    </row>
    <row r="72" spans="1:24" ht="16.5" customHeight="1" hidden="1">
      <c r="A72" s="157">
        <f t="shared" si="0"/>
        <v>51</v>
      </c>
      <c r="B72" s="466" t="s">
        <v>127</v>
      </c>
      <c r="C72" s="453">
        <v>2008</v>
      </c>
      <c r="D72" s="453" t="s">
        <v>235</v>
      </c>
      <c r="E72" s="167" t="s">
        <v>361</v>
      </c>
      <c r="F72" s="655" t="s">
        <v>113</v>
      </c>
      <c r="G72" s="661" t="s">
        <v>226</v>
      </c>
      <c r="H72" s="683" t="s">
        <v>191</v>
      </c>
      <c r="I72" s="257">
        <v>40000</v>
      </c>
      <c r="J72" s="184"/>
      <c r="K72" s="163">
        <v>0</v>
      </c>
      <c r="L72" s="163">
        <v>0</v>
      </c>
      <c r="M72" s="164">
        <v>0</v>
      </c>
      <c r="N72" s="258">
        <v>0</v>
      </c>
      <c r="O72" s="164">
        <v>0</v>
      </c>
      <c r="P72" s="166">
        <v>0</v>
      </c>
      <c r="Q72" s="258">
        <v>0</v>
      </c>
      <c r="R72" s="174">
        <v>40000</v>
      </c>
      <c r="S72" s="260">
        <v>0</v>
      </c>
      <c r="T72" s="164">
        <v>0</v>
      </c>
      <c r="U72" s="164">
        <v>0</v>
      </c>
      <c r="V72" s="164">
        <v>0</v>
      </c>
      <c r="W72" s="164">
        <v>0</v>
      </c>
      <c r="X72" s="165">
        <v>0</v>
      </c>
    </row>
    <row r="73" spans="1:24" ht="16.5" customHeight="1" hidden="1">
      <c r="A73" s="157">
        <f t="shared" si="0"/>
        <v>52</v>
      </c>
      <c r="B73" s="466" t="s">
        <v>127</v>
      </c>
      <c r="C73" s="453">
        <v>2009</v>
      </c>
      <c r="D73" s="453" t="s">
        <v>224</v>
      </c>
      <c r="E73" s="167" t="s">
        <v>225</v>
      </c>
      <c r="F73" s="655" t="s">
        <v>113</v>
      </c>
      <c r="G73" s="661" t="s">
        <v>226</v>
      </c>
      <c r="H73" s="684" t="s">
        <v>191</v>
      </c>
      <c r="I73" s="257">
        <v>150000</v>
      </c>
      <c r="J73" s="184"/>
      <c r="K73" s="163">
        <v>0</v>
      </c>
      <c r="L73" s="164">
        <v>0</v>
      </c>
      <c r="M73" s="164">
        <v>0</v>
      </c>
      <c r="N73" s="258">
        <v>0</v>
      </c>
      <c r="O73" s="164">
        <v>0</v>
      </c>
      <c r="P73" s="166">
        <v>0</v>
      </c>
      <c r="Q73" s="258">
        <v>0</v>
      </c>
      <c r="R73" s="174">
        <v>150000</v>
      </c>
      <c r="S73" s="164">
        <v>0</v>
      </c>
      <c r="T73" s="164">
        <v>0</v>
      </c>
      <c r="U73" s="164">
        <v>0</v>
      </c>
      <c r="V73" s="164">
        <v>0</v>
      </c>
      <c r="W73" s="164">
        <v>0</v>
      </c>
      <c r="X73" s="165">
        <v>0</v>
      </c>
    </row>
    <row r="74" spans="1:24" ht="16.5" customHeight="1" hidden="1">
      <c r="A74" s="157">
        <f t="shared" si="0"/>
        <v>53</v>
      </c>
      <c r="B74" s="466" t="s">
        <v>127</v>
      </c>
      <c r="C74" s="453">
        <v>1996</v>
      </c>
      <c r="D74" s="453" t="s">
        <v>228</v>
      </c>
      <c r="E74" s="167" t="s">
        <v>251</v>
      </c>
      <c r="F74" s="655" t="s">
        <v>113</v>
      </c>
      <c r="G74" s="661" t="s">
        <v>226</v>
      </c>
      <c r="H74" s="684" t="s">
        <v>192</v>
      </c>
      <c r="I74" s="257">
        <v>15000</v>
      </c>
      <c r="J74" s="184"/>
      <c r="K74" s="163">
        <v>0</v>
      </c>
      <c r="L74" s="163">
        <v>0</v>
      </c>
      <c r="M74" s="163">
        <v>0</v>
      </c>
      <c r="N74" s="259">
        <v>0</v>
      </c>
      <c r="O74" s="163">
        <v>0</v>
      </c>
      <c r="P74" s="176">
        <v>0</v>
      </c>
      <c r="Q74" s="259">
        <v>0</v>
      </c>
      <c r="R74" s="174">
        <v>0</v>
      </c>
      <c r="S74" s="163">
        <v>15000</v>
      </c>
      <c r="T74" s="163">
        <v>0</v>
      </c>
      <c r="U74" s="163">
        <v>0</v>
      </c>
      <c r="V74" s="163">
        <v>0</v>
      </c>
      <c r="W74" s="163">
        <v>0</v>
      </c>
      <c r="X74" s="175">
        <v>0</v>
      </c>
    </row>
    <row r="75" spans="1:24" ht="16.5" customHeight="1" hidden="1">
      <c r="A75" s="157">
        <f t="shared" si="0"/>
        <v>54</v>
      </c>
      <c r="B75" s="466" t="s">
        <v>127</v>
      </c>
      <c r="C75" s="453">
        <v>2011</v>
      </c>
      <c r="D75" s="453" t="s">
        <v>224</v>
      </c>
      <c r="E75" s="167" t="s">
        <v>227</v>
      </c>
      <c r="F75" s="655" t="s">
        <v>113</v>
      </c>
      <c r="G75" s="661" t="s">
        <v>226</v>
      </c>
      <c r="H75" s="684" t="s">
        <v>192</v>
      </c>
      <c r="I75" s="257">
        <v>60000</v>
      </c>
      <c r="J75" s="184"/>
      <c r="K75" s="163">
        <v>0</v>
      </c>
      <c r="L75" s="164">
        <v>0</v>
      </c>
      <c r="M75" s="164">
        <v>0</v>
      </c>
      <c r="N75" s="258">
        <v>0</v>
      </c>
      <c r="O75" s="164">
        <v>0</v>
      </c>
      <c r="P75" s="264">
        <v>0</v>
      </c>
      <c r="Q75" s="258">
        <v>0</v>
      </c>
      <c r="R75" s="438">
        <v>0</v>
      </c>
      <c r="S75" s="163">
        <v>60000</v>
      </c>
      <c r="T75" s="164">
        <v>0</v>
      </c>
      <c r="U75" s="164">
        <v>0</v>
      </c>
      <c r="V75" s="164">
        <v>0</v>
      </c>
      <c r="W75" s="164">
        <v>0</v>
      </c>
      <c r="X75" s="165">
        <v>0</v>
      </c>
    </row>
    <row r="76" spans="1:24" ht="16.5" customHeight="1" hidden="1">
      <c r="A76" s="157">
        <f t="shared" si="0"/>
        <v>55</v>
      </c>
      <c r="B76" s="466" t="s">
        <v>127</v>
      </c>
      <c r="C76" s="453">
        <v>2007</v>
      </c>
      <c r="D76" s="453" t="s">
        <v>232</v>
      </c>
      <c r="E76" s="167" t="s">
        <v>297</v>
      </c>
      <c r="F76" s="655" t="s">
        <v>113</v>
      </c>
      <c r="G76" s="661" t="s">
        <v>226</v>
      </c>
      <c r="H76" s="684" t="s">
        <v>193</v>
      </c>
      <c r="I76" s="257">
        <v>140000</v>
      </c>
      <c r="J76" s="184"/>
      <c r="K76" s="163">
        <v>0</v>
      </c>
      <c r="L76" s="163">
        <v>0</v>
      </c>
      <c r="M76" s="163">
        <v>0</v>
      </c>
      <c r="N76" s="259">
        <v>0</v>
      </c>
      <c r="O76" s="163">
        <v>0</v>
      </c>
      <c r="P76" s="176">
        <v>0</v>
      </c>
      <c r="Q76" s="259">
        <v>0</v>
      </c>
      <c r="R76" s="174">
        <v>0</v>
      </c>
      <c r="S76" s="163">
        <v>0</v>
      </c>
      <c r="T76" s="163">
        <v>140000</v>
      </c>
      <c r="U76" s="163">
        <v>0</v>
      </c>
      <c r="V76" s="163">
        <v>0</v>
      </c>
      <c r="W76" s="163">
        <v>0</v>
      </c>
      <c r="X76" s="175">
        <v>0</v>
      </c>
    </row>
    <row r="77" spans="1:24" ht="16.5" customHeight="1" hidden="1">
      <c r="A77" s="157">
        <f t="shared" si="0"/>
        <v>56</v>
      </c>
      <c r="B77" s="466" t="s">
        <v>127</v>
      </c>
      <c r="C77" s="453">
        <v>2010</v>
      </c>
      <c r="D77" s="453" t="s">
        <v>235</v>
      </c>
      <c r="E77" s="167" t="s">
        <v>295</v>
      </c>
      <c r="F77" s="655" t="s">
        <v>113</v>
      </c>
      <c r="G77" s="661" t="s">
        <v>226</v>
      </c>
      <c r="H77" s="684" t="s">
        <v>193</v>
      </c>
      <c r="I77" s="257">
        <v>180000</v>
      </c>
      <c r="J77" s="181"/>
      <c r="K77" s="163">
        <v>0</v>
      </c>
      <c r="L77" s="163">
        <v>0</v>
      </c>
      <c r="M77" s="163">
        <v>0</v>
      </c>
      <c r="N77" s="259">
        <v>0</v>
      </c>
      <c r="O77" s="163">
        <v>0</v>
      </c>
      <c r="P77" s="176">
        <v>0</v>
      </c>
      <c r="Q77" s="259">
        <v>0</v>
      </c>
      <c r="R77" s="174">
        <v>0</v>
      </c>
      <c r="S77" s="163">
        <v>0</v>
      </c>
      <c r="T77" s="163">
        <v>180000</v>
      </c>
      <c r="U77" s="163">
        <v>0</v>
      </c>
      <c r="V77" s="163">
        <v>0</v>
      </c>
      <c r="W77" s="163">
        <v>0</v>
      </c>
      <c r="X77" s="175">
        <v>0</v>
      </c>
    </row>
    <row r="78" spans="1:24" ht="16.5" customHeight="1" hidden="1">
      <c r="A78" s="157">
        <f t="shared" si="0"/>
        <v>57</v>
      </c>
      <c r="B78" s="466" t="s">
        <v>127</v>
      </c>
      <c r="C78" s="453">
        <v>1997</v>
      </c>
      <c r="D78" s="453" t="s">
        <v>228</v>
      </c>
      <c r="E78" s="167" t="s">
        <v>296</v>
      </c>
      <c r="F78" s="655" t="s">
        <v>113</v>
      </c>
      <c r="G78" s="661" t="s">
        <v>226</v>
      </c>
      <c r="H78" s="684" t="s">
        <v>194</v>
      </c>
      <c r="I78" s="257">
        <v>250000</v>
      </c>
      <c r="J78" s="184"/>
      <c r="K78" s="163">
        <v>0</v>
      </c>
      <c r="L78" s="163">
        <v>0</v>
      </c>
      <c r="M78" s="163">
        <v>0</v>
      </c>
      <c r="N78" s="259">
        <v>0</v>
      </c>
      <c r="O78" s="163">
        <v>0</v>
      </c>
      <c r="P78" s="176">
        <v>0</v>
      </c>
      <c r="Q78" s="259">
        <v>0</v>
      </c>
      <c r="R78" s="174">
        <v>0</v>
      </c>
      <c r="S78" s="163">
        <v>0</v>
      </c>
      <c r="T78" s="163">
        <v>0</v>
      </c>
      <c r="U78" s="163">
        <v>250000</v>
      </c>
      <c r="V78" s="163">
        <v>0</v>
      </c>
      <c r="W78" s="163">
        <v>0</v>
      </c>
      <c r="X78" s="175">
        <v>0</v>
      </c>
    </row>
    <row r="79" spans="1:24" ht="16.5" customHeight="1" hidden="1">
      <c r="A79" s="157">
        <f t="shared" si="0"/>
        <v>58</v>
      </c>
      <c r="B79" s="466" t="s">
        <v>127</v>
      </c>
      <c r="C79" s="453">
        <v>1998</v>
      </c>
      <c r="D79" s="453" t="s">
        <v>228</v>
      </c>
      <c r="E79" s="167" t="s">
        <v>298</v>
      </c>
      <c r="F79" s="655" t="s">
        <v>113</v>
      </c>
      <c r="G79" s="661" t="s">
        <v>226</v>
      </c>
      <c r="H79" s="684" t="s">
        <v>194</v>
      </c>
      <c r="I79" s="257">
        <v>15000</v>
      </c>
      <c r="J79" s="184"/>
      <c r="K79" s="163">
        <v>0</v>
      </c>
      <c r="L79" s="163">
        <v>0</v>
      </c>
      <c r="M79" s="163">
        <v>0</v>
      </c>
      <c r="N79" s="259">
        <v>0</v>
      </c>
      <c r="O79" s="163">
        <v>0</v>
      </c>
      <c r="P79" s="176">
        <v>0</v>
      </c>
      <c r="Q79" s="259">
        <v>0</v>
      </c>
      <c r="R79" s="174">
        <v>0</v>
      </c>
      <c r="S79" s="163">
        <v>0</v>
      </c>
      <c r="T79" s="163">
        <v>0</v>
      </c>
      <c r="U79" s="163">
        <v>15000</v>
      </c>
      <c r="V79" s="163">
        <v>0</v>
      </c>
      <c r="W79" s="163">
        <v>0</v>
      </c>
      <c r="X79" s="175">
        <v>0</v>
      </c>
    </row>
    <row r="80" spans="1:24" ht="16.5" customHeight="1" hidden="1">
      <c r="A80" s="157">
        <f t="shared" si="0"/>
        <v>59</v>
      </c>
      <c r="B80" s="466" t="s">
        <v>127</v>
      </c>
      <c r="C80" s="453">
        <v>2008</v>
      </c>
      <c r="D80" s="453" t="s">
        <v>232</v>
      </c>
      <c r="E80" s="167" t="s">
        <v>299</v>
      </c>
      <c r="F80" s="655" t="s">
        <v>113</v>
      </c>
      <c r="G80" s="661" t="s">
        <v>226</v>
      </c>
      <c r="H80" s="686" t="s">
        <v>194</v>
      </c>
      <c r="I80" s="257">
        <v>65000</v>
      </c>
      <c r="J80" s="184"/>
      <c r="K80" s="163">
        <v>0</v>
      </c>
      <c r="L80" s="163">
        <v>0</v>
      </c>
      <c r="M80" s="163">
        <v>0</v>
      </c>
      <c r="N80" s="259">
        <v>0</v>
      </c>
      <c r="O80" s="163">
        <v>0</v>
      </c>
      <c r="P80" s="176">
        <v>0</v>
      </c>
      <c r="Q80" s="259">
        <v>0</v>
      </c>
      <c r="R80" s="174">
        <v>0</v>
      </c>
      <c r="S80" s="163">
        <v>0</v>
      </c>
      <c r="T80" s="163">
        <v>0</v>
      </c>
      <c r="U80" s="163">
        <v>65000</v>
      </c>
      <c r="V80" s="163">
        <v>0</v>
      </c>
      <c r="W80" s="163">
        <v>0</v>
      </c>
      <c r="X80" s="175">
        <v>0</v>
      </c>
    </row>
    <row r="81" spans="1:24" ht="16.5" customHeight="1" hidden="1">
      <c r="A81" s="157">
        <f t="shared" si="0"/>
        <v>60</v>
      </c>
      <c r="B81" s="466" t="s">
        <v>127</v>
      </c>
      <c r="C81" s="453">
        <v>2008</v>
      </c>
      <c r="D81" s="453" t="s">
        <v>232</v>
      </c>
      <c r="E81" s="167" t="s">
        <v>300</v>
      </c>
      <c r="F81" s="655" t="s">
        <v>113</v>
      </c>
      <c r="G81" s="661" t="s">
        <v>226</v>
      </c>
      <c r="H81" s="686" t="s">
        <v>194</v>
      </c>
      <c r="I81" s="265">
        <v>150000</v>
      </c>
      <c r="J81" s="184"/>
      <c r="K81" s="163">
        <v>0</v>
      </c>
      <c r="L81" s="163">
        <v>0</v>
      </c>
      <c r="M81" s="163">
        <v>0</v>
      </c>
      <c r="N81" s="259">
        <v>0</v>
      </c>
      <c r="O81" s="163">
        <v>0</v>
      </c>
      <c r="P81" s="176">
        <v>0</v>
      </c>
      <c r="Q81" s="259">
        <v>0</v>
      </c>
      <c r="R81" s="174">
        <v>0</v>
      </c>
      <c r="S81" s="163">
        <v>0</v>
      </c>
      <c r="T81" s="163">
        <v>0</v>
      </c>
      <c r="U81" s="163">
        <v>150000</v>
      </c>
      <c r="V81" s="163">
        <v>0</v>
      </c>
      <c r="W81" s="163">
        <v>0</v>
      </c>
      <c r="X81" s="175">
        <v>0</v>
      </c>
    </row>
    <row r="82" spans="1:24" ht="16.5" customHeight="1" hidden="1">
      <c r="A82" s="157">
        <f t="shared" si="0"/>
        <v>61</v>
      </c>
      <c r="B82" s="466" t="s">
        <v>127</v>
      </c>
      <c r="C82" s="453">
        <v>2013</v>
      </c>
      <c r="D82" s="271" t="s">
        <v>224</v>
      </c>
      <c r="E82" s="167" t="s">
        <v>221</v>
      </c>
      <c r="F82" s="655" t="s">
        <v>113</v>
      </c>
      <c r="G82" s="662" t="s">
        <v>132</v>
      </c>
      <c r="H82" s="685" t="s">
        <v>194</v>
      </c>
      <c r="I82" s="261">
        <v>12000</v>
      </c>
      <c r="J82" s="180"/>
      <c r="K82" s="170">
        <v>0</v>
      </c>
      <c r="L82" s="170">
        <v>0</v>
      </c>
      <c r="M82" s="170">
        <v>0</v>
      </c>
      <c r="N82" s="262">
        <v>0</v>
      </c>
      <c r="O82" s="170">
        <v>0</v>
      </c>
      <c r="P82" s="173">
        <v>0</v>
      </c>
      <c r="Q82" s="262">
        <v>0</v>
      </c>
      <c r="R82" s="435">
        <v>0</v>
      </c>
      <c r="S82" s="170">
        <v>0</v>
      </c>
      <c r="T82" s="170">
        <v>0</v>
      </c>
      <c r="U82" s="170">
        <v>12000</v>
      </c>
      <c r="V82" s="170">
        <v>0</v>
      </c>
      <c r="W82" s="170">
        <v>0</v>
      </c>
      <c r="X82" s="172">
        <v>0</v>
      </c>
    </row>
    <row r="83" spans="1:24" ht="16.5" customHeight="1" hidden="1">
      <c r="A83" s="157">
        <f t="shared" si="0"/>
        <v>62</v>
      </c>
      <c r="B83" s="466" t="s">
        <v>127</v>
      </c>
      <c r="C83" s="453">
        <v>2013</v>
      </c>
      <c r="D83" s="453" t="s">
        <v>224</v>
      </c>
      <c r="E83" s="167" t="s">
        <v>233</v>
      </c>
      <c r="F83" s="655" t="s">
        <v>113</v>
      </c>
      <c r="G83" s="661" t="s">
        <v>226</v>
      </c>
      <c r="H83" s="684" t="s">
        <v>194</v>
      </c>
      <c r="I83" s="257">
        <v>60000</v>
      </c>
      <c r="J83" s="184"/>
      <c r="K83" s="163">
        <v>0</v>
      </c>
      <c r="L83" s="163">
        <v>0</v>
      </c>
      <c r="M83" s="164">
        <v>0</v>
      </c>
      <c r="N83" s="258">
        <v>0</v>
      </c>
      <c r="O83" s="164">
        <v>0</v>
      </c>
      <c r="P83" s="166">
        <v>0</v>
      </c>
      <c r="Q83" s="259">
        <v>0</v>
      </c>
      <c r="R83" s="434">
        <v>0</v>
      </c>
      <c r="S83" s="164">
        <v>0</v>
      </c>
      <c r="T83" s="164">
        <v>0</v>
      </c>
      <c r="U83" s="163">
        <v>60000</v>
      </c>
      <c r="V83" s="164">
        <v>0</v>
      </c>
      <c r="W83" s="164">
        <v>0</v>
      </c>
      <c r="X83" s="165">
        <v>0</v>
      </c>
    </row>
    <row r="84" spans="1:24" ht="16.5" customHeight="1">
      <c r="A84" s="157">
        <v>49</v>
      </c>
      <c r="B84" s="466" t="s">
        <v>127</v>
      </c>
      <c r="C84" s="453">
        <v>2013</v>
      </c>
      <c r="D84" s="453" t="s">
        <v>224</v>
      </c>
      <c r="E84" s="167" t="s">
        <v>240</v>
      </c>
      <c r="F84" s="655" t="s">
        <v>113</v>
      </c>
      <c r="G84" s="661" t="s">
        <v>226</v>
      </c>
      <c r="H84" s="683" t="s">
        <v>194</v>
      </c>
      <c r="I84" s="257">
        <v>60000</v>
      </c>
      <c r="J84" s="184"/>
      <c r="K84" s="163">
        <v>55000</v>
      </c>
      <c r="L84" s="163">
        <v>0</v>
      </c>
      <c r="M84" s="164">
        <v>0</v>
      </c>
      <c r="N84" s="258">
        <v>0</v>
      </c>
      <c r="O84" s="164">
        <v>0</v>
      </c>
      <c r="P84" s="166">
        <v>0</v>
      </c>
      <c r="Q84" s="258">
        <v>0</v>
      </c>
      <c r="R84" s="438">
        <v>0</v>
      </c>
      <c r="S84" s="164">
        <v>0</v>
      </c>
      <c r="T84" s="164">
        <v>0</v>
      </c>
      <c r="U84" s="163">
        <v>60000</v>
      </c>
      <c r="V84" s="164">
        <v>0</v>
      </c>
      <c r="W84" s="164">
        <v>0</v>
      </c>
      <c r="X84" s="165">
        <v>0</v>
      </c>
    </row>
    <row r="85" spans="1:24" ht="16.5" customHeight="1">
      <c r="A85" s="157">
        <v>50</v>
      </c>
      <c r="B85" s="466" t="s">
        <v>127</v>
      </c>
      <c r="C85" s="453">
        <v>2013</v>
      </c>
      <c r="D85" s="453" t="s">
        <v>224</v>
      </c>
      <c r="E85" s="167" t="s">
        <v>244</v>
      </c>
      <c r="F85" s="655" t="s">
        <v>113</v>
      </c>
      <c r="G85" s="661" t="s">
        <v>226</v>
      </c>
      <c r="H85" s="684" t="s">
        <v>194</v>
      </c>
      <c r="I85" s="257">
        <v>55000</v>
      </c>
      <c r="J85" s="184"/>
      <c r="K85" s="163">
        <v>55000</v>
      </c>
      <c r="L85" s="163">
        <v>0</v>
      </c>
      <c r="M85" s="164">
        <v>0</v>
      </c>
      <c r="N85" s="258">
        <v>0</v>
      </c>
      <c r="O85" s="164">
        <v>0</v>
      </c>
      <c r="P85" s="166">
        <v>0</v>
      </c>
      <c r="Q85" s="428">
        <v>0</v>
      </c>
      <c r="R85" s="434">
        <v>0</v>
      </c>
      <c r="S85" s="164">
        <v>0</v>
      </c>
      <c r="T85" s="164">
        <v>0</v>
      </c>
      <c r="U85" s="163">
        <v>60000</v>
      </c>
      <c r="V85" s="164">
        <v>0</v>
      </c>
      <c r="W85" s="164">
        <v>0</v>
      </c>
      <c r="X85" s="165">
        <v>0</v>
      </c>
    </row>
    <row r="86" spans="1:24" ht="16.5" customHeight="1">
      <c r="A86" s="157">
        <f t="shared" si="0"/>
        <v>51</v>
      </c>
      <c r="B86" s="466" t="s">
        <v>127</v>
      </c>
      <c r="C86" s="453">
        <v>2013</v>
      </c>
      <c r="D86" s="453" t="s">
        <v>224</v>
      </c>
      <c r="E86" s="167" t="s">
        <v>252</v>
      </c>
      <c r="F86" s="655" t="s">
        <v>113</v>
      </c>
      <c r="G86" s="661" t="s">
        <v>226</v>
      </c>
      <c r="H86" s="683" t="s">
        <v>194</v>
      </c>
      <c r="I86" s="257">
        <v>150000</v>
      </c>
      <c r="J86" s="184"/>
      <c r="K86" s="163">
        <v>150000</v>
      </c>
      <c r="L86" s="163">
        <v>0</v>
      </c>
      <c r="M86" s="163">
        <v>0</v>
      </c>
      <c r="N86" s="259">
        <v>0</v>
      </c>
      <c r="O86" s="163">
        <v>0</v>
      </c>
      <c r="P86" s="176">
        <v>0</v>
      </c>
      <c r="Q86" s="259">
        <v>0</v>
      </c>
      <c r="R86" s="174">
        <v>0</v>
      </c>
      <c r="S86" s="163">
        <v>0</v>
      </c>
      <c r="T86" s="260">
        <v>0</v>
      </c>
      <c r="U86" s="163">
        <v>160000</v>
      </c>
      <c r="V86" s="163">
        <v>0</v>
      </c>
      <c r="W86" s="163">
        <v>0</v>
      </c>
      <c r="X86" s="175">
        <v>0</v>
      </c>
    </row>
    <row r="87" spans="1:24" ht="16.5" customHeight="1" hidden="1">
      <c r="A87" s="157">
        <f t="shared" si="0"/>
        <v>52</v>
      </c>
      <c r="B87" s="466" t="s">
        <v>127</v>
      </c>
      <c r="C87" s="453">
        <v>2012</v>
      </c>
      <c r="D87" s="453" t="s">
        <v>235</v>
      </c>
      <c r="E87" s="167" t="s">
        <v>237</v>
      </c>
      <c r="F87" s="655" t="s">
        <v>113</v>
      </c>
      <c r="G87" s="661" t="s">
        <v>226</v>
      </c>
      <c r="H87" s="683" t="s">
        <v>195</v>
      </c>
      <c r="I87" s="257">
        <v>35000</v>
      </c>
      <c r="J87" s="184"/>
      <c r="K87" s="163">
        <v>0</v>
      </c>
      <c r="L87" s="163">
        <v>0</v>
      </c>
      <c r="M87" s="164">
        <v>0</v>
      </c>
      <c r="N87" s="258">
        <v>0</v>
      </c>
      <c r="O87" s="164">
        <v>0</v>
      </c>
      <c r="P87" s="166">
        <v>0</v>
      </c>
      <c r="Q87" s="259">
        <v>0</v>
      </c>
      <c r="R87" s="438">
        <v>0</v>
      </c>
      <c r="S87" s="164">
        <v>0</v>
      </c>
      <c r="T87" s="164">
        <v>0</v>
      </c>
      <c r="U87" s="164">
        <v>0</v>
      </c>
      <c r="V87" s="163">
        <v>35000</v>
      </c>
      <c r="W87" s="260">
        <v>0</v>
      </c>
      <c r="X87" s="165">
        <v>0</v>
      </c>
    </row>
    <row r="88" spans="1:24" ht="16.5" customHeight="1" hidden="1">
      <c r="A88" s="157">
        <f aca="true" t="shared" si="1" ref="A88:A111">1+A87</f>
        <v>53</v>
      </c>
      <c r="B88" s="466" t="s">
        <v>127</v>
      </c>
      <c r="C88" s="453">
        <v>2013</v>
      </c>
      <c r="D88" s="453" t="s">
        <v>235</v>
      </c>
      <c r="E88" s="167" t="s">
        <v>245</v>
      </c>
      <c r="F88" s="655" t="s">
        <v>113</v>
      </c>
      <c r="G88" s="661" t="s">
        <v>226</v>
      </c>
      <c r="H88" s="684" t="s">
        <v>196</v>
      </c>
      <c r="I88" s="257">
        <v>35000</v>
      </c>
      <c r="J88" s="184"/>
      <c r="K88" s="163">
        <v>0</v>
      </c>
      <c r="L88" s="163">
        <v>0</v>
      </c>
      <c r="M88" s="164">
        <v>0</v>
      </c>
      <c r="N88" s="258">
        <v>0</v>
      </c>
      <c r="O88" s="164">
        <v>0</v>
      </c>
      <c r="P88" s="264"/>
      <c r="Q88" s="258">
        <v>0</v>
      </c>
      <c r="R88" s="434">
        <v>0</v>
      </c>
      <c r="S88" s="164">
        <v>0</v>
      </c>
      <c r="T88" s="164">
        <v>0</v>
      </c>
      <c r="U88" s="260">
        <v>0</v>
      </c>
      <c r="V88" s="164">
        <v>0</v>
      </c>
      <c r="W88" s="163">
        <v>35000</v>
      </c>
      <c r="X88" s="165">
        <v>0</v>
      </c>
    </row>
    <row r="89" spans="1:24" ht="16.5" customHeight="1" hidden="1">
      <c r="A89" s="157">
        <f t="shared" si="1"/>
        <v>54</v>
      </c>
      <c r="B89" s="466" t="s">
        <v>127</v>
      </c>
      <c r="C89" s="453">
        <v>2002</v>
      </c>
      <c r="D89" s="453" t="s">
        <v>228</v>
      </c>
      <c r="E89" s="167" t="s">
        <v>251</v>
      </c>
      <c r="F89" s="655" t="s">
        <v>113</v>
      </c>
      <c r="G89" s="661" t="s">
        <v>226</v>
      </c>
      <c r="H89" s="684" t="s">
        <v>290</v>
      </c>
      <c r="I89" s="257">
        <v>15000</v>
      </c>
      <c r="J89" s="184"/>
      <c r="K89" s="170">
        <v>0</v>
      </c>
      <c r="L89" s="170">
        <v>0</v>
      </c>
      <c r="M89" s="170">
        <v>0</v>
      </c>
      <c r="N89" s="262">
        <v>0</v>
      </c>
      <c r="O89" s="170">
        <v>0</v>
      </c>
      <c r="P89" s="173">
        <v>0</v>
      </c>
      <c r="Q89" s="262">
        <v>0</v>
      </c>
      <c r="R89" s="435">
        <v>0</v>
      </c>
      <c r="S89" s="170">
        <v>0</v>
      </c>
      <c r="T89" s="170">
        <v>0</v>
      </c>
      <c r="U89" s="170">
        <v>0</v>
      </c>
      <c r="V89" s="170">
        <v>0</v>
      </c>
      <c r="W89" s="170">
        <v>0</v>
      </c>
      <c r="X89" s="172">
        <v>0</v>
      </c>
    </row>
    <row r="90" spans="1:24" ht="16.5" customHeight="1" hidden="1">
      <c r="A90" s="157">
        <f t="shared" si="1"/>
        <v>55</v>
      </c>
      <c r="B90" s="466" t="s">
        <v>127</v>
      </c>
      <c r="C90" s="453">
        <v>2012</v>
      </c>
      <c r="D90" s="453" t="s">
        <v>232</v>
      </c>
      <c r="E90" s="167" t="s">
        <v>362</v>
      </c>
      <c r="F90" s="655" t="s">
        <v>113</v>
      </c>
      <c r="G90" s="661" t="s">
        <v>226</v>
      </c>
      <c r="H90" s="684" t="s">
        <v>290</v>
      </c>
      <c r="I90" s="257">
        <v>125000</v>
      </c>
      <c r="J90" s="184"/>
      <c r="K90" s="163">
        <v>0</v>
      </c>
      <c r="L90" s="164">
        <v>0</v>
      </c>
      <c r="M90" s="164">
        <v>0</v>
      </c>
      <c r="N90" s="258">
        <v>0</v>
      </c>
      <c r="O90" s="164">
        <v>0</v>
      </c>
      <c r="P90" s="166">
        <v>0</v>
      </c>
      <c r="Q90" s="258">
        <v>0</v>
      </c>
      <c r="R90" s="434">
        <v>0</v>
      </c>
      <c r="S90" s="164">
        <v>0</v>
      </c>
      <c r="T90" s="164">
        <v>0</v>
      </c>
      <c r="U90" s="164">
        <v>0</v>
      </c>
      <c r="V90" s="164">
        <v>0</v>
      </c>
      <c r="W90" s="164">
        <v>0</v>
      </c>
      <c r="X90" s="165">
        <v>0</v>
      </c>
    </row>
    <row r="91" spans="1:24" ht="16.5" customHeight="1" hidden="1">
      <c r="A91" s="157">
        <f t="shared" si="1"/>
        <v>56</v>
      </c>
      <c r="B91" s="466" t="s">
        <v>127</v>
      </c>
      <c r="C91" s="453">
        <v>2003</v>
      </c>
      <c r="D91" s="453" t="s">
        <v>228</v>
      </c>
      <c r="E91" s="167" t="s">
        <v>251</v>
      </c>
      <c r="F91" s="655" t="s">
        <v>113</v>
      </c>
      <c r="G91" s="661" t="s">
        <v>226</v>
      </c>
      <c r="H91" s="684" t="s">
        <v>291</v>
      </c>
      <c r="I91" s="257">
        <v>15000</v>
      </c>
      <c r="J91" s="184"/>
      <c r="K91" s="170">
        <v>0</v>
      </c>
      <c r="L91" s="170">
        <v>0</v>
      </c>
      <c r="M91" s="170">
        <v>0</v>
      </c>
      <c r="N91" s="262">
        <v>0</v>
      </c>
      <c r="O91" s="170">
        <v>0</v>
      </c>
      <c r="P91" s="173">
        <v>0</v>
      </c>
      <c r="Q91" s="262">
        <v>0</v>
      </c>
      <c r="R91" s="435">
        <v>0</v>
      </c>
      <c r="S91" s="170">
        <v>0</v>
      </c>
      <c r="T91" s="170">
        <v>0</v>
      </c>
      <c r="U91" s="170">
        <v>0</v>
      </c>
      <c r="V91" s="170">
        <v>0</v>
      </c>
      <c r="W91" s="170">
        <v>0</v>
      </c>
      <c r="X91" s="172">
        <v>0</v>
      </c>
    </row>
    <row r="92" spans="1:24" ht="16.5" customHeight="1" hidden="1">
      <c r="A92" s="157">
        <f t="shared" si="1"/>
        <v>57</v>
      </c>
      <c r="B92" s="466" t="s">
        <v>127</v>
      </c>
      <c r="C92" s="453">
        <v>2013</v>
      </c>
      <c r="D92" s="453" t="s">
        <v>232</v>
      </c>
      <c r="E92" s="167" t="s">
        <v>363</v>
      </c>
      <c r="F92" s="655" t="s">
        <v>113</v>
      </c>
      <c r="G92" s="662" t="s">
        <v>132</v>
      </c>
      <c r="H92" s="685" t="s">
        <v>291</v>
      </c>
      <c r="I92" s="261">
        <v>10000</v>
      </c>
      <c r="J92" s="180"/>
      <c r="K92" s="170">
        <v>0</v>
      </c>
      <c r="L92" s="170">
        <v>0</v>
      </c>
      <c r="M92" s="170">
        <v>0</v>
      </c>
      <c r="N92" s="262">
        <v>0</v>
      </c>
      <c r="O92" s="170">
        <v>0</v>
      </c>
      <c r="P92" s="173">
        <v>0</v>
      </c>
      <c r="Q92" s="262">
        <v>0</v>
      </c>
      <c r="R92" s="435">
        <v>0</v>
      </c>
      <c r="S92" s="170">
        <v>0</v>
      </c>
      <c r="T92" s="170">
        <v>0</v>
      </c>
      <c r="U92" s="170">
        <v>0</v>
      </c>
      <c r="V92" s="170">
        <v>0</v>
      </c>
      <c r="W92" s="170">
        <v>0</v>
      </c>
      <c r="X92" s="172">
        <v>0</v>
      </c>
    </row>
    <row r="93" spans="1:24" ht="16.5" customHeight="1" hidden="1">
      <c r="A93" s="157">
        <f t="shared" si="1"/>
        <v>58</v>
      </c>
      <c r="B93" s="466" t="s">
        <v>127</v>
      </c>
      <c r="C93" s="453">
        <v>2013</v>
      </c>
      <c r="D93" s="453" t="s">
        <v>232</v>
      </c>
      <c r="E93" s="167" t="s">
        <v>238</v>
      </c>
      <c r="F93" s="655" t="s">
        <v>113</v>
      </c>
      <c r="G93" s="661" t="s">
        <v>226</v>
      </c>
      <c r="H93" s="684" t="s">
        <v>291</v>
      </c>
      <c r="I93" s="257">
        <v>140000</v>
      </c>
      <c r="J93" s="184"/>
      <c r="K93" s="163">
        <v>0</v>
      </c>
      <c r="L93" s="164">
        <v>0</v>
      </c>
      <c r="M93" s="164">
        <v>0</v>
      </c>
      <c r="N93" s="258">
        <v>0</v>
      </c>
      <c r="O93" s="164">
        <v>0</v>
      </c>
      <c r="P93" s="166">
        <v>0</v>
      </c>
      <c r="Q93" s="258">
        <v>0</v>
      </c>
      <c r="R93" s="434">
        <v>0</v>
      </c>
      <c r="S93" s="164">
        <v>0</v>
      </c>
      <c r="T93" s="164">
        <v>0</v>
      </c>
      <c r="U93" s="164">
        <v>0</v>
      </c>
      <c r="V93" s="164">
        <v>0</v>
      </c>
      <c r="W93" s="164">
        <v>0</v>
      </c>
      <c r="X93" s="165">
        <v>0</v>
      </c>
    </row>
    <row r="94" spans="1:24" ht="12.75" hidden="1">
      <c r="A94" s="157">
        <f t="shared" si="1"/>
        <v>59</v>
      </c>
      <c r="B94" s="466" t="s">
        <v>127</v>
      </c>
      <c r="C94" s="453">
        <v>2013</v>
      </c>
      <c r="D94" s="453" t="s">
        <v>232</v>
      </c>
      <c r="E94" s="167" t="s">
        <v>239</v>
      </c>
      <c r="F94" s="655" t="s">
        <v>113</v>
      </c>
      <c r="G94" s="661" t="s">
        <v>226</v>
      </c>
      <c r="H94" s="684" t="s">
        <v>291</v>
      </c>
      <c r="I94" s="257">
        <v>150000</v>
      </c>
      <c r="J94" s="181"/>
      <c r="K94" s="163">
        <v>0</v>
      </c>
      <c r="L94" s="163">
        <v>0</v>
      </c>
      <c r="M94" s="163">
        <v>0</v>
      </c>
      <c r="N94" s="259">
        <v>0</v>
      </c>
      <c r="O94" s="163">
        <v>0</v>
      </c>
      <c r="P94" s="176">
        <v>0</v>
      </c>
      <c r="Q94" s="259">
        <v>0</v>
      </c>
      <c r="R94" s="174">
        <v>0</v>
      </c>
      <c r="S94" s="163">
        <v>0</v>
      </c>
      <c r="T94" s="163">
        <v>0</v>
      </c>
      <c r="U94" s="163">
        <v>0</v>
      </c>
      <c r="V94" s="164">
        <v>0</v>
      </c>
      <c r="W94" s="164">
        <v>0</v>
      </c>
      <c r="X94" s="165">
        <v>0</v>
      </c>
    </row>
    <row r="95" spans="1:24" ht="12.75">
      <c r="A95" s="157">
        <v>52</v>
      </c>
      <c r="B95" s="466" t="s">
        <v>127</v>
      </c>
      <c r="C95" s="453">
        <v>2013</v>
      </c>
      <c r="D95" s="453" t="s">
        <v>232</v>
      </c>
      <c r="E95" s="167" t="s">
        <v>364</v>
      </c>
      <c r="F95" s="655" t="s">
        <v>113</v>
      </c>
      <c r="G95" s="661" t="s">
        <v>226</v>
      </c>
      <c r="H95" s="684" t="s">
        <v>291</v>
      </c>
      <c r="I95" s="257">
        <v>50000</v>
      </c>
      <c r="J95" s="184"/>
      <c r="K95" s="163">
        <v>50000</v>
      </c>
      <c r="L95" s="163">
        <v>0</v>
      </c>
      <c r="M95" s="163">
        <v>0</v>
      </c>
      <c r="N95" s="259">
        <v>0</v>
      </c>
      <c r="O95" s="163">
        <v>0</v>
      </c>
      <c r="P95" s="176">
        <v>0</v>
      </c>
      <c r="Q95" s="259">
        <v>0</v>
      </c>
      <c r="R95" s="174">
        <v>0</v>
      </c>
      <c r="S95" s="163">
        <v>0</v>
      </c>
      <c r="T95" s="163">
        <v>0</v>
      </c>
      <c r="U95" s="163">
        <v>0</v>
      </c>
      <c r="V95" s="164">
        <v>0</v>
      </c>
      <c r="W95" s="164">
        <v>0</v>
      </c>
      <c r="X95" s="165">
        <v>0</v>
      </c>
    </row>
    <row r="96" spans="1:24" ht="12.75" hidden="1">
      <c r="A96" s="157">
        <f t="shared" si="1"/>
        <v>53</v>
      </c>
      <c r="B96" s="466" t="s">
        <v>127</v>
      </c>
      <c r="C96" s="453">
        <v>2005</v>
      </c>
      <c r="D96" s="453" t="s">
        <v>228</v>
      </c>
      <c r="E96" s="167" t="s">
        <v>251</v>
      </c>
      <c r="F96" s="655" t="s">
        <v>113</v>
      </c>
      <c r="G96" s="661" t="s">
        <v>226</v>
      </c>
      <c r="H96" s="684" t="s">
        <v>292</v>
      </c>
      <c r="I96" s="257">
        <v>15000</v>
      </c>
      <c r="J96" s="184"/>
      <c r="K96" s="163">
        <v>0</v>
      </c>
      <c r="L96" s="163">
        <v>0</v>
      </c>
      <c r="M96" s="163">
        <v>0</v>
      </c>
      <c r="N96" s="259">
        <v>0</v>
      </c>
      <c r="O96" s="163">
        <v>0</v>
      </c>
      <c r="P96" s="176">
        <v>0</v>
      </c>
      <c r="Q96" s="259">
        <v>0</v>
      </c>
      <c r="R96" s="174">
        <v>0</v>
      </c>
      <c r="S96" s="163">
        <v>0</v>
      </c>
      <c r="T96" s="163">
        <v>0</v>
      </c>
      <c r="U96" s="163">
        <v>0</v>
      </c>
      <c r="V96" s="163">
        <v>0</v>
      </c>
      <c r="W96" s="163">
        <v>0</v>
      </c>
      <c r="X96" s="175">
        <v>0</v>
      </c>
    </row>
    <row r="97" spans="1:24" ht="12.75" hidden="1">
      <c r="A97" s="157">
        <f t="shared" si="1"/>
        <v>54</v>
      </c>
      <c r="B97" s="466" t="s">
        <v>127</v>
      </c>
      <c r="C97" s="453">
        <v>2011</v>
      </c>
      <c r="D97" s="453" t="s">
        <v>228</v>
      </c>
      <c r="E97" s="167" t="s">
        <v>229</v>
      </c>
      <c r="F97" s="655" t="s">
        <v>113</v>
      </c>
      <c r="G97" s="661" t="s">
        <v>226</v>
      </c>
      <c r="H97" s="684" t="s">
        <v>230</v>
      </c>
      <c r="I97" s="257">
        <v>25000</v>
      </c>
      <c r="J97" s="184"/>
      <c r="K97" s="163">
        <v>0</v>
      </c>
      <c r="L97" s="164">
        <v>0</v>
      </c>
      <c r="M97" s="164">
        <v>0</v>
      </c>
      <c r="N97" s="258">
        <v>0</v>
      </c>
      <c r="O97" s="164">
        <v>0</v>
      </c>
      <c r="P97" s="166">
        <v>0</v>
      </c>
      <c r="Q97" s="258">
        <v>0</v>
      </c>
      <c r="R97" s="174">
        <v>0</v>
      </c>
      <c r="S97" s="164">
        <v>0</v>
      </c>
      <c r="T97" s="164">
        <v>0</v>
      </c>
      <c r="U97" s="164">
        <v>0</v>
      </c>
      <c r="V97" s="164">
        <v>0</v>
      </c>
      <c r="W97" s="164">
        <v>0</v>
      </c>
      <c r="X97" s="165">
        <v>0</v>
      </c>
    </row>
    <row r="98" spans="1:25" s="276" customFormat="1" ht="12.75">
      <c r="A98" s="157">
        <v>53</v>
      </c>
      <c r="B98" s="466" t="s">
        <v>261</v>
      </c>
      <c r="C98" s="450">
        <v>2009</v>
      </c>
      <c r="D98" s="450" t="s">
        <v>262</v>
      </c>
      <c r="E98" s="158" t="s">
        <v>263</v>
      </c>
      <c r="F98" s="655" t="s">
        <v>118</v>
      </c>
      <c r="G98" s="664" t="s">
        <v>530</v>
      </c>
      <c r="H98" s="687" t="s">
        <v>236</v>
      </c>
      <c r="I98" s="531">
        <v>185000</v>
      </c>
      <c r="J98" s="532"/>
      <c r="K98" s="418">
        <v>0</v>
      </c>
      <c r="L98" s="418">
        <v>0</v>
      </c>
      <c r="M98" s="418">
        <v>0</v>
      </c>
      <c r="N98" s="419">
        <v>0</v>
      </c>
      <c r="O98" s="418">
        <v>0</v>
      </c>
      <c r="P98" s="420">
        <v>0</v>
      </c>
      <c r="Q98" s="419">
        <v>185000</v>
      </c>
      <c r="R98" s="528">
        <v>0</v>
      </c>
      <c r="S98" s="527">
        <v>0</v>
      </c>
      <c r="T98" s="527">
        <v>0</v>
      </c>
      <c r="U98" s="527">
        <v>0</v>
      </c>
      <c r="V98" s="527">
        <v>0</v>
      </c>
      <c r="W98" s="527">
        <v>0</v>
      </c>
      <c r="X98" s="529">
        <v>0</v>
      </c>
      <c r="Y98" s="530"/>
    </row>
    <row r="99" spans="1:24" ht="12.75" hidden="1">
      <c r="A99" s="157">
        <f t="shared" si="1"/>
        <v>54</v>
      </c>
      <c r="B99" s="466" t="s">
        <v>261</v>
      </c>
      <c r="C99" s="453">
        <v>2012</v>
      </c>
      <c r="D99" s="271"/>
      <c r="E99" s="167" t="s">
        <v>366</v>
      </c>
      <c r="F99" s="655" t="s">
        <v>113</v>
      </c>
      <c r="G99" s="662" t="s">
        <v>132</v>
      </c>
      <c r="H99" s="688" t="s">
        <v>193</v>
      </c>
      <c r="I99" s="178">
        <v>30000</v>
      </c>
      <c r="J99" s="179"/>
      <c r="K99" s="171">
        <v>0</v>
      </c>
      <c r="L99" s="170">
        <v>0</v>
      </c>
      <c r="M99" s="171">
        <v>0</v>
      </c>
      <c r="N99" s="262">
        <v>0</v>
      </c>
      <c r="O99" s="170">
        <v>0</v>
      </c>
      <c r="P99" s="173">
        <v>0</v>
      </c>
      <c r="Q99" s="262">
        <v>0</v>
      </c>
      <c r="R99" s="435">
        <v>0</v>
      </c>
      <c r="S99" s="170">
        <v>0</v>
      </c>
      <c r="T99" s="170">
        <v>35000</v>
      </c>
      <c r="U99" s="170">
        <v>0</v>
      </c>
      <c r="V99" s="170">
        <v>0</v>
      </c>
      <c r="W99" s="170">
        <v>0</v>
      </c>
      <c r="X99" s="172">
        <v>0</v>
      </c>
    </row>
    <row r="100" spans="1:24" ht="12.75">
      <c r="A100" s="157">
        <v>54</v>
      </c>
      <c r="B100" s="466" t="s">
        <v>264</v>
      </c>
      <c r="C100" s="464" t="s">
        <v>265</v>
      </c>
      <c r="D100" s="454"/>
      <c r="E100" s="355" t="s">
        <v>266</v>
      </c>
      <c r="F100" s="659" t="s">
        <v>113</v>
      </c>
      <c r="G100" s="666" t="s">
        <v>132</v>
      </c>
      <c r="H100" s="689" t="s">
        <v>267</v>
      </c>
      <c r="I100" s="356">
        <v>30000</v>
      </c>
      <c r="J100" s="357"/>
      <c r="K100" s="351">
        <v>90000</v>
      </c>
      <c r="L100" s="358">
        <v>124000</v>
      </c>
      <c r="M100" s="351">
        <v>126000</v>
      </c>
      <c r="N100" s="381">
        <v>126000</v>
      </c>
      <c r="O100" s="351">
        <v>128000</v>
      </c>
      <c r="P100" s="360">
        <f>+O100*1.03</f>
        <v>131840</v>
      </c>
      <c r="Q100" s="381">
        <f>+P100*1.03</f>
        <v>135795.2</v>
      </c>
      <c r="R100" s="436">
        <f>+Q100*1.03</f>
        <v>139869.056</v>
      </c>
      <c r="S100" s="170">
        <f aca="true" t="shared" si="2" ref="S100:X100">+R100*1.03</f>
        <v>144065.12768</v>
      </c>
      <c r="T100" s="170">
        <f t="shared" si="2"/>
        <v>148387.08151040002</v>
      </c>
      <c r="U100" s="170">
        <f t="shared" si="2"/>
        <v>152838.69395571202</v>
      </c>
      <c r="V100" s="170">
        <f t="shared" si="2"/>
        <v>157423.8547743834</v>
      </c>
      <c r="W100" s="170">
        <f t="shared" si="2"/>
        <v>162146.5704176149</v>
      </c>
      <c r="X100" s="172">
        <f t="shared" si="2"/>
        <v>167010.96753014333</v>
      </c>
    </row>
    <row r="101" spans="1:24" ht="12.75" hidden="1">
      <c r="A101" s="157">
        <f t="shared" si="1"/>
        <v>55</v>
      </c>
      <c r="B101" s="466" t="s">
        <v>264</v>
      </c>
      <c r="C101" s="464">
        <v>2003</v>
      </c>
      <c r="D101" s="454"/>
      <c r="E101" s="355" t="s">
        <v>268</v>
      </c>
      <c r="F101" s="659" t="s">
        <v>113</v>
      </c>
      <c r="G101" s="666" t="s">
        <v>132</v>
      </c>
      <c r="H101" s="690" t="s">
        <v>269</v>
      </c>
      <c r="I101" s="356">
        <v>25000</v>
      </c>
      <c r="J101" s="357"/>
      <c r="K101" s="361">
        <v>0</v>
      </c>
      <c r="L101" s="358">
        <v>0</v>
      </c>
      <c r="M101" s="351">
        <v>27000</v>
      </c>
      <c r="N101" s="385">
        <v>0</v>
      </c>
      <c r="O101" s="351">
        <v>0</v>
      </c>
      <c r="P101" s="360">
        <v>0</v>
      </c>
      <c r="Q101" s="381">
        <v>0</v>
      </c>
      <c r="R101" s="436">
        <v>0</v>
      </c>
      <c r="S101" s="170">
        <v>0</v>
      </c>
      <c r="T101" s="170">
        <v>0</v>
      </c>
      <c r="U101" s="170">
        <v>0</v>
      </c>
      <c r="V101" s="170">
        <v>0</v>
      </c>
      <c r="W101" s="170">
        <v>0</v>
      </c>
      <c r="X101" s="172">
        <v>0</v>
      </c>
    </row>
    <row r="102" spans="1:24" ht="12.75">
      <c r="A102" s="157">
        <v>55</v>
      </c>
      <c r="B102" s="466" t="s">
        <v>264</v>
      </c>
      <c r="C102" s="450"/>
      <c r="D102" s="271"/>
      <c r="E102" s="355" t="s">
        <v>270</v>
      </c>
      <c r="F102" s="656" t="s">
        <v>113</v>
      </c>
      <c r="G102" s="666" t="s">
        <v>132</v>
      </c>
      <c r="H102" s="689" t="s">
        <v>201</v>
      </c>
      <c r="I102" s="362">
        <v>25000</v>
      </c>
      <c r="J102" s="363"/>
      <c r="K102" s="351">
        <v>0</v>
      </c>
      <c r="L102" s="351">
        <v>0</v>
      </c>
      <c r="M102" s="351">
        <v>0</v>
      </c>
      <c r="N102" s="381">
        <v>0</v>
      </c>
      <c r="O102" s="351">
        <v>27000</v>
      </c>
      <c r="P102" s="360">
        <v>0</v>
      </c>
      <c r="Q102" s="381">
        <v>0</v>
      </c>
      <c r="R102" s="436">
        <v>0</v>
      </c>
      <c r="S102" s="170">
        <v>0</v>
      </c>
      <c r="T102" s="170">
        <v>27000</v>
      </c>
      <c r="U102" s="170">
        <v>0</v>
      </c>
      <c r="V102" s="170">
        <v>0</v>
      </c>
      <c r="W102" s="170">
        <v>0</v>
      </c>
      <c r="X102" s="172">
        <v>0</v>
      </c>
    </row>
    <row r="103" spans="1:24" ht="12.75">
      <c r="A103" s="157">
        <f t="shared" si="1"/>
        <v>56</v>
      </c>
      <c r="B103" s="466" t="s">
        <v>271</v>
      </c>
      <c r="C103" s="453" t="s">
        <v>343</v>
      </c>
      <c r="D103" s="453" t="s">
        <v>344</v>
      </c>
      <c r="E103" s="167" t="s">
        <v>339</v>
      </c>
      <c r="F103" s="655" t="s">
        <v>113</v>
      </c>
      <c r="G103" s="661" t="s">
        <v>272</v>
      </c>
      <c r="H103" s="691" t="s">
        <v>236</v>
      </c>
      <c r="I103" s="183">
        <v>250000</v>
      </c>
      <c r="J103" s="182"/>
      <c r="K103" s="163">
        <v>250000</v>
      </c>
      <c r="L103" s="163">
        <v>0</v>
      </c>
      <c r="M103" s="163">
        <v>0</v>
      </c>
      <c r="N103" s="259">
        <v>0</v>
      </c>
      <c r="O103" s="163">
        <v>0</v>
      </c>
      <c r="P103" s="176">
        <v>0</v>
      </c>
      <c r="Q103" s="259">
        <v>250000</v>
      </c>
      <c r="R103" s="174">
        <v>0</v>
      </c>
      <c r="S103" s="163">
        <v>0</v>
      </c>
      <c r="T103" s="163">
        <v>0</v>
      </c>
      <c r="U103" s="163">
        <v>0</v>
      </c>
      <c r="V103" s="163">
        <v>0</v>
      </c>
      <c r="W103" s="163">
        <v>0</v>
      </c>
      <c r="X103" s="175">
        <v>0</v>
      </c>
    </row>
    <row r="104" spans="1:24" ht="12.75" hidden="1">
      <c r="A104" s="157">
        <f t="shared" si="1"/>
        <v>57</v>
      </c>
      <c r="B104" s="466" t="s">
        <v>271</v>
      </c>
      <c r="C104" s="453" t="s">
        <v>345</v>
      </c>
      <c r="D104" s="453" t="s">
        <v>274</v>
      </c>
      <c r="E104" s="167" t="s">
        <v>273</v>
      </c>
      <c r="F104" s="655" t="s">
        <v>113</v>
      </c>
      <c r="G104" s="661" t="s">
        <v>272</v>
      </c>
      <c r="H104" s="691" t="s">
        <v>222</v>
      </c>
      <c r="I104" s="183">
        <v>32000</v>
      </c>
      <c r="J104" s="182"/>
      <c r="K104" s="163">
        <v>0</v>
      </c>
      <c r="L104" s="163">
        <v>0</v>
      </c>
      <c r="M104" s="163">
        <v>0</v>
      </c>
      <c r="N104" s="259">
        <v>0</v>
      </c>
      <c r="O104" s="163">
        <v>0</v>
      </c>
      <c r="P104" s="176">
        <v>0</v>
      </c>
      <c r="Q104" s="259">
        <v>0</v>
      </c>
      <c r="R104" s="174">
        <v>0</v>
      </c>
      <c r="S104" s="163">
        <v>0</v>
      </c>
      <c r="T104" s="163">
        <v>35000</v>
      </c>
      <c r="U104" s="163">
        <v>0</v>
      </c>
      <c r="V104" s="163">
        <v>0</v>
      </c>
      <c r="W104" s="163">
        <v>0</v>
      </c>
      <c r="X104" s="175">
        <v>0</v>
      </c>
    </row>
    <row r="105" spans="1:24" ht="12.75">
      <c r="A105" s="157">
        <v>57</v>
      </c>
      <c r="B105" s="466" t="s">
        <v>271</v>
      </c>
      <c r="C105" s="453">
        <v>1999</v>
      </c>
      <c r="D105" s="453" t="s">
        <v>274</v>
      </c>
      <c r="E105" s="167" t="s">
        <v>275</v>
      </c>
      <c r="F105" s="655" t="s">
        <v>113</v>
      </c>
      <c r="G105" s="661" t="s">
        <v>272</v>
      </c>
      <c r="H105" s="691" t="s">
        <v>276</v>
      </c>
      <c r="I105" s="183">
        <v>120000</v>
      </c>
      <c r="J105" s="182"/>
      <c r="K105" s="163">
        <v>0</v>
      </c>
      <c r="L105" s="163">
        <v>0</v>
      </c>
      <c r="M105" s="163">
        <v>0</v>
      </c>
      <c r="N105" s="259">
        <v>0</v>
      </c>
      <c r="O105" s="163">
        <v>120000</v>
      </c>
      <c r="P105" s="176">
        <v>0</v>
      </c>
      <c r="Q105" s="259">
        <v>0</v>
      </c>
      <c r="R105" s="174">
        <v>0</v>
      </c>
      <c r="S105" s="163">
        <v>0</v>
      </c>
      <c r="T105" s="163">
        <v>120000</v>
      </c>
      <c r="U105" s="163">
        <v>0</v>
      </c>
      <c r="V105" s="163">
        <v>0</v>
      </c>
      <c r="W105" s="163">
        <v>0</v>
      </c>
      <c r="X105" s="175">
        <v>0</v>
      </c>
    </row>
    <row r="106" spans="1:24" ht="12.75">
      <c r="A106" s="157">
        <f t="shared" si="1"/>
        <v>58</v>
      </c>
      <c r="B106" s="466" t="s">
        <v>271</v>
      </c>
      <c r="C106" s="453">
        <v>2005</v>
      </c>
      <c r="D106" s="453" t="s">
        <v>224</v>
      </c>
      <c r="E106" s="167" t="s">
        <v>340</v>
      </c>
      <c r="F106" s="655" t="s">
        <v>113</v>
      </c>
      <c r="G106" s="661" t="s">
        <v>272</v>
      </c>
      <c r="H106" s="691" t="s">
        <v>277</v>
      </c>
      <c r="I106" s="183">
        <v>350000</v>
      </c>
      <c r="J106" s="182"/>
      <c r="K106" s="163">
        <v>0</v>
      </c>
      <c r="L106" s="163">
        <v>0</v>
      </c>
      <c r="M106" s="163">
        <v>70000</v>
      </c>
      <c r="N106" s="259">
        <v>70000</v>
      </c>
      <c r="O106" s="163">
        <v>70000</v>
      </c>
      <c r="P106" s="176">
        <v>70000</v>
      </c>
      <c r="Q106" s="259">
        <v>70000</v>
      </c>
      <c r="R106" s="174">
        <v>0</v>
      </c>
      <c r="S106" s="163">
        <v>0</v>
      </c>
      <c r="T106" s="163">
        <v>0</v>
      </c>
      <c r="U106" s="163">
        <v>0</v>
      </c>
      <c r="V106" s="163">
        <v>0</v>
      </c>
      <c r="W106" s="163">
        <v>0</v>
      </c>
      <c r="X106" s="175">
        <v>0</v>
      </c>
    </row>
    <row r="107" spans="1:24" ht="12.75">
      <c r="A107" s="157">
        <f t="shared" si="1"/>
        <v>59</v>
      </c>
      <c r="B107" s="466" t="s">
        <v>271</v>
      </c>
      <c r="C107" s="450">
        <v>1990</v>
      </c>
      <c r="D107" s="271" t="s">
        <v>344</v>
      </c>
      <c r="E107" s="167" t="s">
        <v>278</v>
      </c>
      <c r="F107" s="655" t="s">
        <v>113</v>
      </c>
      <c r="G107" s="661" t="s">
        <v>272</v>
      </c>
      <c r="H107" s="692" t="s">
        <v>269</v>
      </c>
      <c r="I107" s="160">
        <v>30000</v>
      </c>
      <c r="J107" s="186"/>
      <c r="K107" s="163">
        <v>0</v>
      </c>
      <c r="L107" s="146"/>
      <c r="M107" s="163">
        <v>30000</v>
      </c>
      <c r="N107" s="259">
        <v>0</v>
      </c>
      <c r="O107" s="163">
        <v>0</v>
      </c>
      <c r="P107" s="176">
        <v>0</v>
      </c>
      <c r="Q107" s="259">
        <v>0</v>
      </c>
      <c r="R107" s="174">
        <v>0</v>
      </c>
      <c r="S107" s="163">
        <v>0</v>
      </c>
      <c r="T107" s="163">
        <v>0</v>
      </c>
      <c r="U107" s="163">
        <v>0</v>
      </c>
      <c r="V107" s="163">
        <v>0</v>
      </c>
      <c r="W107" s="163">
        <v>0</v>
      </c>
      <c r="X107" s="175">
        <v>0</v>
      </c>
    </row>
    <row r="108" spans="1:24" ht="12.75">
      <c r="A108" s="157">
        <f t="shared" si="1"/>
        <v>60</v>
      </c>
      <c r="B108" s="466" t="s">
        <v>271</v>
      </c>
      <c r="C108" s="453"/>
      <c r="D108" s="453" t="s">
        <v>246</v>
      </c>
      <c r="E108" s="167" t="s">
        <v>279</v>
      </c>
      <c r="F108" s="655" t="s">
        <v>280</v>
      </c>
      <c r="G108" s="661" t="s">
        <v>272</v>
      </c>
      <c r="H108" s="691" t="s">
        <v>193</v>
      </c>
      <c r="I108" s="183">
        <v>45000</v>
      </c>
      <c r="J108" s="184"/>
      <c r="K108" s="163">
        <v>0</v>
      </c>
      <c r="L108" s="163"/>
      <c r="M108" s="163">
        <v>45000</v>
      </c>
      <c r="N108" s="259"/>
      <c r="O108" s="163">
        <v>0</v>
      </c>
      <c r="P108" s="176">
        <v>0</v>
      </c>
      <c r="Q108" s="259">
        <v>0</v>
      </c>
      <c r="R108" s="174">
        <v>0</v>
      </c>
      <c r="S108" s="163">
        <v>0</v>
      </c>
      <c r="T108" s="163">
        <v>0</v>
      </c>
      <c r="U108" s="163">
        <v>0</v>
      </c>
      <c r="V108" s="163"/>
      <c r="W108" s="163"/>
      <c r="X108" s="175"/>
    </row>
    <row r="109" spans="1:24" ht="12.75">
      <c r="A109" s="157">
        <f t="shared" si="1"/>
        <v>61</v>
      </c>
      <c r="B109" s="466" t="s">
        <v>271</v>
      </c>
      <c r="C109" s="453">
        <v>2003</v>
      </c>
      <c r="D109" s="453" t="s">
        <v>341</v>
      </c>
      <c r="E109" s="167" t="s">
        <v>288</v>
      </c>
      <c r="F109" s="655" t="s">
        <v>113</v>
      </c>
      <c r="G109" s="661" t="s">
        <v>272</v>
      </c>
      <c r="H109" s="691" t="s">
        <v>342</v>
      </c>
      <c r="I109" s="183">
        <v>25000</v>
      </c>
      <c r="J109" s="182"/>
      <c r="K109" s="163">
        <v>0</v>
      </c>
      <c r="L109" s="163">
        <v>0</v>
      </c>
      <c r="M109" s="163">
        <v>0</v>
      </c>
      <c r="N109" s="259">
        <v>0</v>
      </c>
      <c r="O109" s="163">
        <v>0</v>
      </c>
      <c r="P109" s="176">
        <v>25000</v>
      </c>
      <c r="Q109" s="259">
        <v>0</v>
      </c>
      <c r="R109" s="174">
        <v>0</v>
      </c>
      <c r="S109" s="163">
        <v>0</v>
      </c>
      <c r="T109" s="163">
        <v>0</v>
      </c>
      <c r="U109" s="163">
        <v>0</v>
      </c>
      <c r="V109" s="163">
        <v>0</v>
      </c>
      <c r="W109" s="163">
        <v>0</v>
      </c>
      <c r="X109" s="175">
        <v>0</v>
      </c>
    </row>
    <row r="110" spans="1:24" ht="12.75" hidden="1">
      <c r="A110" s="157">
        <f t="shared" si="1"/>
        <v>62</v>
      </c>
      <c r="B110" s="466" t="s">
        <v>271</v>
      </c>
      <c r="C110" s="453">
        <v>2012</v>
      </c>
      <c r="D110" s="453" t="s">
        <v>274</v>
      </c>
      <c r="E110" s="167" t="s">
        <v>289</v>
      </c>
      <c r="F110" s="655" t="s">
        <v>113</v>
      </c>
      <c r="G110" s="661" t="s">
        <v>272</v>
      </c>
      <c r="H110" s="691" t="s">
        <v>191</v>
      </c>
      <c r="I110" s="183">
        <v>35000</v>
      </c>
      <c r="J110" s="182"/>
      <c r="K110" s="163">
        <v>0</v>
      </c>
      <c r="L110" s="163">
        <v>0</v>
      </c>
      <c r="M110" s="163">
        <v>0</v>
      </c>
      <c r="N110" s="259">
        <v>0</v>
      </c>
      <c r="O110" s="163">
        <v>0</v>
      </c>
      <c r="P110" s="176">
        <v>0</v>
      </c>
      <c r="Q110" s="259">
        <v>0</v>
      </c>
      <c r="R110" s="174"/>
      <c r="S110" s="163">
        <v>35000</v>
      </c>
      <c r="T110" s="163">
        <v>0</v>
      </c>
      <c r="U110" s="163">
        <v>0</v>
      </c>
      <c r="V110" s="163">
        <v>0</v>
      </c>
      <c r="W110" s="163">
        <v>0</v>
      </c>
      <c r="X110" s="175">
        <v>0</v>
      </c>
    </row>
    <row r="111" spans="1:24" ht="12.75" hidden="1">
      <c r="A111" s="157">
        <f t="shared" si="1"/>
        <v>63</v>
      </c>
      <c r="B111" s="466" t="s">
        <v>271</v>
      </c>
      <c r="C111" s="450"/>
      <c r="D111" s="271"/>
      <c r="E111" s="167" t="s">
        <v>304</v>
      </c>
      <c r="F111" s="655" t="s">
        <v>113</v>
      </c>
      <c r="G111" s="661" t="s">
        <v>272</v>
      </c>
      <c r="H111" s="693" t="s">
        <v>277</v>
      </c>
      <c r="I111" s="160">
        <v>30000</v>
      </c>
      <c r="J111" s="186"/>
      <c r="K111" s="163">
        <v>0</v>
      </c>
      <c r="L111" s="163">
        <v>0</v>
      </c>
      <c r="M111" s="163">
        <v>0</v>
      </c>
      <c r="N111" s="259">
        <v>0</v>
      </c>
      <c r="O111" s="163">
        <v>0</v>
      </c>
      <c r="P111" s="176">
        <v>0</v>
      </c>
      <c r="Q111" s="259">
        <v>0</v>
      </c>
      <c r="R111" s="174">
        <v>0</v>
      </c>
      <c r="S111" s="163">
        <v>0</v>
      </c>
      <c r="T111" s="163">
        <v>0</v>
      </c>
      <c r="U111" s="163">
        <v>0</v>
      </c>
      <c r="V111" s="163">
        <v>0</v>
      </c>
      <c r="W111" s="163">
        <v>0</v>
      </c>
      <c r="X111" s="175">
        <v>0</v>
      </c>
    </row>
    <row r="112" spans="1:24" ht="12.75">
      <c r="A112" s="157">
        <v>52</v>
      </c>
      <c r="B112" s="466" t="s">
        <v>281</v>
      </c>
      <c r="C112" s="450"/>
      <c r="D112" s="450"/>
      <c r="E112" s="158" t="s">
        <v>282</v>
      </c>
      <c r="F112" s="655" t="s">
        <v>113</v>
      </c>
      <c r="G112" s="661" t="s">
        <v>283</v>
      </c>
      <c r="H112" s="694"/>
      <c r="I112" s="160"/>
      <c r="J112" s="161"/>
      <c r="K112" s="162">
        <v>71000</v>
      </c>
      <c r="L112" s="163">
        <v>50000</v>
      </c>
      <c r="M112" s="163">
        <v>50000</v>
      </c>
      <c r="N112" s="259">
        <v>50000</v>
      </c>
      <c r="O112" s="163">
        <v>50000</v>
      </c>
      <c r="P112" s="176">
        <v>50000</v>
      </c>
      <c r="Q112" s="259">
        <v>0</v>
      </c>
      <c r="R112" s="174">
        <v>0</v>
      </c>
      <c r="S112" s="163">
        <v>0</v>
      </c>
      <c r="T112" s="163">
        <v>0</v>
      </c>
      <c r="U112" s="163">
        <v>0</v>
      </c>
      <c r="V112" s="163">
        <v>0</v>
      </c>
      <c r="W112" s="163">
        <v>0</v>
      </c>
      <c r="X112" s="175">
        <v>0</v>
      </c>
    </row>
    <row r="113" spans="1:24" ht="15">
      <c r="A113" s="157">
        <v>63</v>
      </c>
      <c r="B113" s="466" t="s">
        <v>284</v>
      </c>
      <c r="C113" s="450"/>
      <c r="D113" s="450"/>
      <c r="E113" s="158" t="s">
        <v>285</v>
      </c>
      <c r="F113" s="655" t="s">
        <v>113</v>
      </c>
      <c r="G113" s="661" t="s">
        <v>283</v>
      </c>
      <c r="H113" s="694"/>
      <c r="I113" s="160">
        <v>10000</v>
      </c>
      <c r="J113" s="161"/>
      <c r="K113" s="187">
        <v>0</v>
      </c>
      <c r="L113" s="188">
        <v>0</v>
      </c>
      <c r="M113" s="188">
        <v>10000</v>
      </c>
      <c r="N113" s="386">
        <v>0</v>
      </c>
      <c r="O113" s="188">
        <v>0</v>
      </c>
      <c r="P113" s="189">
        <v>0</v>
      </c>
      <c r="Q113" s="386">
        <v>0</v>
      </c>
      <c r="R113" s="439">
        <v>0</v>
      </c>
      <c r="S113" s="188">
        <v>0</v>
      </c>
      <c r="T113" s="188">
        <v>0</v>
      </c>
      <c r="U113" s="188">
        <v>0</v>
      </c>
      <c r="V113" s="188">
        <v>0</v>
      </c>
      <c r="W113" s="188">
        <v>0</v>
      </c>
      <c r="X113" s="177">
        <v>0</v>
      </c>
    </row>
    <row r="114" spans="1:32" ht="16.5" customHeight="1">
      <c r="A114" s="191"/>
      <c r="B114" s="469"/>
      <c r="C114" s="455"/>
      <c r="D114" s="455"/>
      <c r="E114" s="192"/>
      <c r="F114" s="660"/>
      <c r="G114" s="668"/>
      <c r="H114" s="695"/>
      <c r="I114" s="193"/>
      <c r="J114" s="194"/>
      <c r="K114" s="195"/>
      <c r="L114" s="195"/>
      <c r="M114" s="196"/>
      <c r="N114" s="387"/>
      <c r="O114" s="163"/>
      <c r="P114" s="394"/>
      <c r="Q114" s="431"/>
      <c r="R114" s="174"/>
      <c r="S114" s="163"/>
      <c r="T114" s="163"/>
      <c r="U114" s="163"/>
      <c r="V114" s="163"/>
      <c r="W114" s="163"/>
      <c r="X114" s="175"/>
      <c r="Y114" s="211"/>
      <c r="Z114" s="211"/>
      <c r="AA114" s="211"/>
      <c r="AB114" s="211"/>
      <c r="AC114" s="211"/>
      <c r="AD114" s="211"/>
      <c r="AE114" s="211"/>
      <c r="AF114" s="211"/>
    </row>
    <row r="115" spans="1:32" ht="24.75" customHeight="1" thickBot="1">
      <c r="A115" s="197" t="s">
        <v>138</v>
      </c>
      <c r="B115" s="470"/>
      <c r="C115" s="465"/>
      <c r="D115" s="456"/>
      <c r="E115" s="502"/>
      <c r="F115" s="660"/>
      <c r="G115" s="669"/>
      <c r="H115" s="696"/>
      <c r="I115" s="199"/>
      <c r="J115" s="200"/>
      <c r="K115" s="201">
        <f aca="true" t="shared" si="3" ref="K115:X115">SUM(K7:K114)</f>
        <v>1006000</v>
      </c>
      <c r="L115" s="201">
        <f t="shared" si="3"/>
        <v>805125</v>
      </c>
      <c r="M115" s="201">
        <f t="shared" si="3"/>
        <v>1187125</v>
      </c>
      <c r="N115" s="388">
        <f t="shared" si="3"/>
        <v>762125</v>
      </c>
      <c r="O115" s="201">
        <f t="shared" si="3"/>
        <v>1375125</v>
      </c>
      <c r="P115" s="395">
        <f t="shared" si="3"/>
        <v>796840</v>
      </c>
      <c r="Q115" s="388">
        <f t="shared" si="3"/>
        <v>1785795.2</v>
      </c>
      <c r="R115" s="441">
        <f t="shared" si="3"/>
        <v>767369.056</v>
      </c>
      <c r="S115" s="442">
        <f t="shared" si="3"/>
        <v>329065.12768000003</v>
      </c>
      <c r="T115" s="442">
        <f t="shared" si="3"/>
        <v>685387.0815104</v>
      </c>
      <c r="U115" s="442">
        <f t="shared" si="3"/>
        <v>1029838.693955712</v>
      </c>
      <c r="V115" s="442">
        <f t="shared" si="3"/>
        <v>1739423.8547743834</v>
      </c>
      <c r="W115" s="442">
        <f t="shared" si="3"/>
        <v>730146.5704176149</v>
      </c>
      <c r="X115" s="443">
        <f t="shared" si="3"/>
        <v>2199010.9675301434</v>
      </c>
      <c r="Y115" s="211"/>
      <c r="Z115" s="211"/>
      <c r="AA115" s="211"/>
      <c r="AB115" s="211"/>
      <c r="AC115" s="211"/>
      <c r="AD115" s="211"/>
      <c r="AE115" s="211"/>
      <c r="AF115" s="211"/>
    </row>
    <row r="116" spans="1:32" ht="16.5" customHeight="1">
      <c r="A116" s="157">
        <v>1</v>
      </c>
      <c r="B116" s="458" t="s">
        <v>307</v>
      </c>
      <c r="C116" s="525"/>
      <c r="D116" s="498"/>
      <c r="E116" s="503" t="s">
        <v>310</v>
      </c>
      <c r="F116" s="504" t="s">
        <v>113</v>
      </c>
      <c r="G116" s="519" t="s">
        <v>308</v>
      </c>
      <c r="H116" s="511"/>
      <c r="I116" s="520">
        <v>25000</v>
      </c>
      <c r="J116" s="521"/>
      <c r="K116" s="444">
        <v>0</v>
      </c>
      <c r="L116" s="444">
        <v>25000</v>
      </c>
      <c r="M116" s="444">
        <v>25000</v>
      </c>
      <c r="N116" s="522">
        <v>25000</v>
      </c>
      <c r="O116" s="444">
        <v>25000</v>
      </c>
      <c r="P116" s="518">
        <v>25000</v>
      </c>
      <c r="Q116" s="445">
        <v>25000</v>
      </c>
      <c r="R116" s="518">
        <v>25000</v>
      </c>
      <c r="S116" s="444">
        <v>25000</v>
      </c>
      <c r="T116" s="444">
        <v>25000</v>
      </c>
      <c r="U116" s="444">
        <v>25000</v>
      </c>
      <c r="V116" s="444">
        <v>25000</v>
      </c>
      <c r="W116" s="444">
        <v>25000</v>
      </c>
      <c r="X116" s="445">
        <v>25000</v>
      </c>
      <c r="Y116" s="211"/>
      <c r="Z116" s="211"/>
      <c r="AA116" s="211"/>
      <c r="AB116" s="211"/>
      <c r="AC116" s="211"/>
      <c r="AD116" s="211"/>
      <c r="AE116" s="211"/>
      <c r="AF116" s="211"/>
    </row>
    <row r="117" spans="1:32" ht="16.5" customHeight="1">
      <c r="A117" s="157">
        <v>2</v>
      </c>
      <c r="B117" s="458" t="s">
        <v>307</v>
      </c>
      <c r="C117" s="450"/>
      <c r="D117" s="499"/>
      <c r="E117" s="505" t="s">
        <v>312</v>
      </c>
      <c r="F117" s="214" t="s">
        <v>311</v>
      </c>
      <c r="G117" s="509" t="s">
        <v>308</v>
      </c>
      <c r="H117" s="512"/>
      <c r="I117" s="212">
        <v>80000</v>
      </c>
      <c r="J117" s="213"/>
      <c r="K117" s="208"/>
      <c r="L117" s="208"/>
      <c r="M117" s="208"/>
      <c r="N117" s="215">
        <v>20000</v>
      </c>
      <c r="O117" s="208">
        <v>20000</v>
      </c>
      <c r="P117" s="210">
        <v>20000</v>
      </c>
      <c r="Q117" s="209">
        <v>20000</v>
      </c>
      <c r="R117" s="210">
        <v>20000</v>
      </c>
      <c r="S117" s="208"/>
      <c r="T117" s="208"/>
      <c r="U117" s="208"/>
      <c r="V117" s="208"/>
      <c r="W117" s="208"/>
      <c r="X117" s="209"/>
      <c r="Y117" s="211"/>
      <c r="Z117" s="211"/>
      <c r="AA117" s="211"/>
      <c r="AB117" s="211"/>
      <c r="AC117" s="211"/>
      <c r="AD117" s="211"/>
      <c r="AE117" s="211"/>
      <c r="AF117" s="211"/>
    </row>
    <row r="118" spans="1:32" ht="16.5" customHeight="1">
      <c r="A118" s="157">
        <v>3</v>
      </c>
      <c r="B118" s="458" t="s">
        <v>307</v>
      </c>
      <c r="C118" s="450">
        <v>2016</v>
      </c>
      <c r="D118" s="499">
        <v>20</v>
      </c>
      <c r="E118" s="505" t="s">
        <v>313</v>
      </c>
      <c r="F118" s="214" t="s">
        <v>311</v>
      </c>
      <c r="G118" s="509" t="s">
        <v>308</v>
      </c>
      <c r="H118" s="512" t="s">
        <v>187</v>
      </c>
      <c r="I118" s="212">
        <v>50000</v>
      </c>
      <c r="J118" s="213"/>
      <c r="K118" s="208"/>
      <c r="L118" s="208"/>
      <c r="M118" s="208"/>
      <c r="N118" s="215">
        <v>50000</v>
      </c>
      <c r="O118" s="208"/>
      <c r="P118" s="210"/>
      <c r="Q118" s="209"/>
      <c r="R118" s="210"/>
      <c r="S118" s="208"/>
      <c r="T118" s="208"/>
      <c r="U118" s="208"/>
      <c r="V118" s="208"/>
      <c r="W118" s="208"/>
      <c r="X118" s="209"/>
      <c r="Y118" s="211"/>
      <c r="Z118" s="211"/>
      <c r="AA118" s="211"/>
      <c r="AB118" s="211"/>
      <c r="AC118" s="211"/>
      <c r="AD118" s="211"/>
      <c r="AE118" s="211"/>
      <c r="AF118" s="211"/>
    </row>
    <row r="119" spans="1:32" ht="16.5" customHeight="1">
      <c r="A119" s="157">
        <v>4</v>
      </c>
      <c r="B119" s="458" t="s">
        <v>307</v>
      </c>
      <c r="C119" s="450">
        <v>2013</v>
      </c>
      <c r="D119" s="499">
        <v>25</v>
      </c>
      <c r="E119" s="505" t="s">
        <v>314</v>
      </c>
      <c r="F119" s="159" t="s">
        <v>311</v>
      </c>
      <c r="G119" s="509" t="s">
        <v>308</v>
      </c>
      <c r="H119" s="513"/>
      <c r="I119" s="212">
        <v>55000</v>
      </c>
      <c r="J119" s="213"/>
      <c r="K119" s="216">
        <v>55000</v>
      </c>
      <c r="L119" s="208"/>
      <c r="M119" s="208"/>
      <c r="N119" s="215"/>
      <c r="O119" s="208"/>
      <c r="P119" s="210"/>
      <c r="Q119" s="209"/>
      <c r="R119" s="210"/>
      <c r="S119" s="208"/>
      <c r="T119" s="208"/>
      <c r="U119" s="164"/>
      <c r="V119" s="164"/>
      <c r="W119" s="164"/>
      <c r="X119" s="165"/>
      <c r="Y119" s="211"/>
      <c r="Z119" s="211"/>
      <c r="AA119" s="211"/>
      <c r="AB119" s="211"/>
      <c r="AC119" s="211"/>
      <c r="AD119" s="211"/>
      <c r="AE119" s="211"/>
      <c r="AF119" s="211"/>
    </row>
    <row r="120" spans="1:32" ht="16.5" customHeight="1">
      <c r="A120" s="157">
        <v>5</v>
      </c>
      <c r="B120" s="458" t="s">
        <v>307</v>
      </c>
      <c r="C120" s="450">
        <v>2014</v>
      </c>
      <c r="D120" s="499">
        <v>25</v>
      </c>
      <c r="E120" s="505" t="s">
        <v>315</v>
      </c>
      <c r="F120" s="159" t="s">
        <v>113</v>
      </c>
      <c r="G120" s="509" t="s">
        <v>308</v>
      </c>
      <c r="H120" s="512"/>
      <c r="I120" s="212">
        <v>50000</v>
      </c>
      <c r="J120" s="213"/>
      <c r="K120" s="216"/>
      <c r="L120" s="208">
        <v>50000</v>
      </c>
      <c r="M120" s="208"/>
      <c r="N120" s="215"/>
      <c r="O120" s="208"/>
      <c r="P120" s="210"/>
      <c r="Q120" s="209"/>
      <c r="R120" s="210"/>
      <c r="S120" s="208"/>
      <c r="T120" s="208"/>
      <c r="U120" s="164"/>
      <c r="V120" s="164"/>
      <c r="W120" s="164"/>
      <c r="X120" s="165"/>
      <c r="Y120" s="211"/>
      <c r="Z120" s="211"/>
      <c r="AA120" s="211"/>
      <c r="AB120" s="211"/>
      <c r="AC120" s="211"/>
      <c r="AD120" s="211"/>
      <c r="AE120" s="211"/>
      <c r="AF120" s="211"/>
    </row>
    <row r="121" spans="1:32" ht="16.5" customHeight="1">
      <c r="A121" s="157">
        <v>6</v>
      </c>
      <c r="B121" s="458" t="s">
        <v>307</v>
      </c>
      <c r="C121" s="526">
        <v>2005</v>
      </c>
      <c r="D121" s="499">
        <v>10</v>
      </c>
      <c r="E121" s="506" t="s">
        <v>309</v>
      </c>
      <c r="F121" s="159" t="s">
        <v>113</v>
      </c>
      <c r="G121" s="509" t="s">
        <v>308</v>
      </c>
      <c r="H121" s="512" t="s">
        <v>186</v>
      </c>
      <c r="I121" s="206">
        <v>32000</v>
      </c>
      <c r="J121" s="207"/>
      <c r="K121" s="208">
        <v>0</v>
      </c>
      <c r="L121" s="208">
        <v>0</v>
      </c>
      <c r="M121" s="208">
        <v>32000</v>
      </c>
      <c r="N121" s="215">
        <v>0</v>
      </c>
      <c r="O121" s="208">
        <v>0</v>
      </c>
      <c r="P121" s="210">
        <v>0</v>
      </c>
      <c r="Q121" s="209">
        <v>0</v>
      </c>
      <c r="R121" s="210">
        <v>0</v>
      </c>
      <c r="S121" s="208">
        <v>0</v>
      </c>
      <c r="T121" s="208">
        <v>0</v>
      </c>
      <c r="U121" s="164">
        <v>0</v>
      </c>
      <c r="V121" s="164">
        <v>0</v>
      </c>
      <c r="W121" s="164">
        <v>0</v>
      </c>
      <c r="X121" s="165">
        <v>0</v>
      </c>
      <c r="Y121" s="211"/>
      <c r="Z121" s="211"/>
      <c r="AA121" s="211"/>
      <c r="AB121" s="211"/>
      <c r="AC121" s="211"/>
      <c r="AD121" s="211"/>
      <c r="AE121" s="211"/>
      <c r="AF121" s="211"/>
    </row>
    <row r="122" spans="1:32" ht="16.5" customHeight="1">
      <c r="A122" s="157">
        <v>7</v>
      </c>
      <c r="B122" s="524" t="s">
        <v>307</v>
      </c>
      <c r="C122" s="526">
        <v>2005</v>
      </c>
      <c r="D122" s="499">
        <v>15</v>
      </c>
      <c r="E122" s="506" t="s">
        <v>316</v>
      </c>
      <c r="F122" s="159" t="s">
        <v>113</v>
      </c>
      <c r="G122" s="509" t="s">
        <v>308</v>
      </c>
      <c r="H122" s="512" t="s">
        <v>191</v>
      </c>
      <c r="I122" s="206">
        <v>32000</v>
      </c>
      <c r="J122" s="207"/>
      <c r="K122" s="208">
        <v>0</v>
      </c>
      <c r="L122" s="208">
        <v>0</v>
      </c>
      <c r="M122" s="208">
        <v>30000</v>
      </c>
      <c r="N122" s="215">
        <v>0</v>
      </c>
      <c r="O122" s="208">
        <v>0</v>
      </c>
      <c r="P122" s="210">
        <v>0</v>
      </c>
      <c r="Q122" s="209">
        <v>0</v>
      </c>
      <c r="R122" s="210">
        <v>32000</v>
      </c>
      <c r="S122" s="208">
        <v>0</v>
      </c>
      <c r="T122" s="208">
        <v>0</v>
      </c>
      <c r="U122" s="164">
        <v>0</v>
      </c>
      <c r="V122" s="164">
        <v>0</v>
      </c>
      <c r="W122" s="164">
        <v>0</v>
      </c>
      <c r="X122" s="165">
        <v>0</v>
      </c>
      <c r="Y122" s="211"/>
      <c r="Z122" s="211"/>
      <c r="AA122" s="211"/>
      <c r="AB122" s="211"/>
      <c r="AC122" s="211"/>
      <c r="AD122" s="211"/>
      <c r="AE122" s="211"/>
      <c r="AF122" s="211"/>
    </row>
    <row r="123" spans="1:32" ht="16.5" customHeight="1">
      <c r="A123" s="157">
        <v>8</v>
      </c>
      <c r="B123" s="524" t="s">
        <v>307</v>
      </c>
      <c r="C123" s="526">
        <v>2007</v>
      </c>
      <c r="D123" s="499">
        <v>15</v>
      </c>
      <c r="E123" s="506" t="s">
        <v>316</v>
      </c>
      <c r="F123" s="159" t="s">
        <v>113</v>
      </c>
      <c r="G123" s="509" t="s">
        <v>308</v>
      </c>
      <c r="H123" s="512" t="s">
        <v>192</v>
      </c>
      <c r="I123" s="206">
        <v>30000</v>
      </c>
      <c r="J123" s="207"/>
      <c r="K123" s="208"/>
      <c r="L123" s="208"/>
      <c r="M123" s="208"/>
      <c r="N123" s="215"/>
      <c r="O123" s="208"/>
      <c r="P123" s="210"/>
      <c r="Q123" s="209"/>
      <c r="R123" s="210"/>
      <c r="S123" s="208"/>
      <c r="T123" s="208">
        <v>30000</v>
      </c>
      <c r="U123" s="164"/>
      <c r="V123" s="164"/>
      <c r="W123" s="164"/>
      <c r="X123" s="165"/>
      <c r="Y123" s="211"/>
      <c r="Z123" s="211"/>
      <c r="AA123" s="211"/>
      <c r="AB123" s="211"/>
      <c r="AC123" s="211"/>
      <c r="AD123" s="211"/>
      <c r="AE123" s="211"/>
      <c r="AF123" s="211"/>
    </row>
    <row r="124" spans="1:32" ht="16.5" customHeight="1">
      <c r="A124" s="157">
        <v>9</v>
      </c>
      <c r="B124" s="140" t="s">
        <v>307</v>
      </c>
      <c r="C124" s="457">
        <v>2006</v>
      </c>
      <c r="D124" s="500">
        <v>20</v>
      </c>
      <c r="E124" s="505" t="s">
        <v>318</v>
      </c>
      <c r="F124" s="214" t="s">
        <v>113</v>
      </c>
      <c r="G124" s="523" t="s">
        <v>308</v>
      </c>
      <c r="H124" s="514" t="s">
        <v>197</v>
      </c>
      <c r="I124" s="235">
        <v>900000</v>
      </c>
      <c r="J124" s="409"/>
      <c r="K124" s="208"/>
      <c r="L124" s="208"/>
      <c r="M124" s="208"/>
      <c r="N124" s="208"/>
      <c r="O124" s="208"/>
      <c r="P124" s="208"/>
      <c r="Q124" s="209"/>
      <c r="R124" s="210"/>
      <c r="S124" s="208"/>
      <c r="T124" s="208"/>
      <c r="U124" s="208"/>
      <c r="V124" s="208"/>
      <c r="W124" s="208"/>
      <c r="X124" s="209">
        <v>300000</v>
      </c>
      <c r="Y124" s="211"/>
      <c r="Z124" s="211"/>
      <c r="AA124" s="211"/>
      <c r="AB124" s="211"/>
      <c r="AC124" s="211"/>
      <c r="AD124" s="211"/>
      <c r="AE124" s="211"/>
      <c r="AF124" s="211"/>
    </row>
    <row r="125" spans="1:32" ht="16.5" customHeight="1">
      <c r="A125" s="157">
        <v>10</v>
      </c>
      <c r="B125" s="524" t="s">
        <v>307</v>
      </c>
      <c r="C125" s="526">
        <v>2006</v>
      </c>
      <c r="D125" s="499">
        <v>15</v>
      </c>
      <c r="E125" s="506" t="s">
        <v>317</v>
      </c>
      <c r="F125" s="159" t="s">
        <v>113</v>
      </c>
      <c r="G125" s="509" t="s">
        <v>308</v>
      </c>
      <c r="H125" s="515" t="s">
        <v>191</v>
      </c>
      <c r="I125" s="206">
        <v>300000</v>
      </c>
      <c r="J125" s="207"/>
      <c r="K125" s="217">
        <v>0</v>
      </c>
      <c r="L125" s="217">
        <v>0</v>
      </c>
      <c r="M125" s="217">
        <v>0</v>
      </c>
      <c r="N125" s="389">
        <v>0</v>
      </c>
      <c r="O125" s="217">
        <v>0</v>
      </c>
      <c r="P125" s="217">
        <v>0</v>
      </c>
      <c r="Q125" s="218">
        <v>0</v>
      </c>
      <c r="R125" s="219">
        <v>300000</v>
      </c>
      <c r="S125" s="217">
        <v>0</v>
      </c>
      <c r="T125" s="217">
        <v>0</v>
      </c>
      <c r="U125" s="217">
        <v>0</v>
      </c>
      <c r="V125" s="217">
        <v>0</v>
      </c>
      <c r="W125" s="217">
        <v>0</v>
      </c>
      <c r="X125" s="218">
        <v>0</v>
      </c>
      <c r="Y125" s="211"/>
      <c r="Z125" s="211"/>
      <c r="AA125" s="211"/>
      <c r="AB125" s="211"/>
      <c r="AC125" s="211"/>
      <c r="AD125" s="211"/>
      <c r="AE125" s="211"/>
      <c r="AF125" s="211"/>
    </row>
    <row r="126" spans="1:32" ht="16.5" customHeight="1" hidden="1">
      <c r="A126" s="157">
        <f>1+A125</f>
        <v>11</v>
      </c>
      <c r="B126" s="458" t="s">
        <v>307</v>
      </c>
      <c r="C126" s="450"/>
      <c r="D126" s="499"/>
      <c r="E126" s="505" t="s">
        <v>319</v>
      </c>
      <c r="F126" s="159" t="s">
        <v>311</v>
      </c>
      <c r="G126" s="509" t="s">
        <v>308</v>
      </c>
      <c r="H126" s="513"/>
      <c r="I126" s="212">
        <v>87500</v>
      </c>
      <c r="J126" s="213"/>
      <c r="K126" s="208">
        <v>0</v>
      </c>
      <c r="L126" s="208">
        <v>0</v>
      </c>
      <c r="M126" s="208">
        <v>0</v>
      </c>
      <c r="N126" s="215">
        <v>0</v>
      </c>
      <c r="O126" s="208">
        <v>0</v>
      </c>
      <c r="P126" s="396">
        <v>0</v>
      </c>
      <c r="Q126" s="396">
        <v>0</v>
      </c>
      <c r="R126" s="210">
        <v>0</v>
      </c>
      <c r="S126" s="208">
        <v>0</v>
      </c>
      <c r="T126" s="208">
        <v>0</v>
      </c>
      <c r="U126" s="208">
        <v>0</v>
      </c>
      <c r="V126" s="164">
        <v>0</v>
      </c>
      <c r="W126" s="164">
        <v>0</v>
      </c>
      <c r="X126" s="165">
        <v>0</v>
      </c>
      <c r="Y126" s="211"/>
      <c r="Z126" s="211"/>
      <c r="AA126" s="211"/>
      <c r="AB126" s="211"/>
      <c r="AC126" s="211"/>
      <c r="AD126" s="211"/>
      <c r="AE126" s="211"/>
      <c r="AF126" s="211"/>
    </row>
    <row r="127" spans="1:32" ht="16.5" customHeight="1" hidden="1">
      <c r="A127" s="157">
        <f>1+A126</f>
        <v>12</v>
      </c>
      <c r="B127" s="458" t="s">
        <v>307</v>
      </c>
      <c r="C127" s="450"/>
      <c r="D127" s="499"/>
      <c r="E127" s="505" t="s">
        <v>320</v>
      </c>
      <c r="F127" s="159" t="s">
        <v>311</v>
      </c>
      <c r="G127" s="509" t="s">
        <v>308</v>
      </c>
      <c r="H127" s="513"/>
      <c r="I127" s="212">
        <v>60000</v>
      </c>
      <c r="J127" s="213"/>
      <c r="K127" s="208">
        <v>0</v>
      </c>
      <c r="L127" s="208">
        <v>0</v>
      </c>
      <c r="M127" s="208">
        <v>0</v>
      </c>
      <c r="N127" s="215">
        <v>0</v>
      </c>
      <c r="O127" s="208">
        <v>0</v>
      </c>
      <c r="P127" s="396">
        <v>0</v>
      </c>
      <c r="Q127" s="396">
        <v>0</v>
      </c>
      <c r="R127" s="210">
        <v>0</v>
      </c>
      <c r="S127" s="208">
        <v>0</v>
      </c>
      <c r="T127" s="208">
        <v>0</v>
      </c>
      <c r="U127" s="208">
        <v>0</v>
      </c>
      <c r="V127" s="208">
        <v>0</v>
      </c>
      <c r="W127" s="208">
        <v>0</v>
      </c>
      <c r="X127" s="209">
        <v>0</v>
      </c>
      <c r="Y127" s="211"/>
      <c r="Z127" s="211"/>
      <c r="AA127" s="211"/>
      <c r="AB127" s="211"/>
      <c r="AC127" s="211"/>
      <c r="AD127" s="211"/>
      <c r="AE127" s="211"/>
      <c r="AF127" s="211"/>
    </row>
    <row r="128" spans="1:32" ht="16.5" customHeight="1" hidden="1">
      <c r="A128" s="157">
        <f>1+A127</f>
        <v>13</v>
      </c>
      <c r="B128" s="458" t="s">
        <v>307</v>
      </c>
      <c r="C128" s="450"/>
      <c r="D128" s="499"/>
      <c r="E128" s="505" t="s">
        <v>321</v>
      </c>
      <c r="F128" s="159" t="s">
        <v>113</v>
      </c>
      <c r="G128" s="509" t="s">
        <v>308</v>
      </c>
      <c r="H128" s="513"/>
      <c r="I128" s="212">
        <v>26000</v>
      </c>
      <c r="J128" s="213"/>
      <c r="K128" s="208">
        <v>0</v>
      </c>
      <c r="L128" s="208">
        <v>0</v>
      </c>
      <c r="M128" s="208">
        <v>0</v>
      </c>
      <c r="N128" s="215">
        <v>0</v>
      </c>
      <c r="O128" s="208">
        <v>0</v>
      </c>
      <c r="P128" s="396">
        <v>0</v>
      </c>
      <c r="Q128" s="396">
        <v>0</v>
      </c>
      <c r="R128" s="210">
        <v>0</v>
      </c>
      <c r="S128" s="208">
        <v>0</v>
      </c>
      <c r="T128" s="208">
        <v>0</v>
      </c>
      <c r="U128" s="208">
        <v>0</v>
      </c>
      <c r="V128" s="208">
        <v>0</v>
      </c>
      <c r="W128" s="208">
        <v>0</v>
      </c>
      <c r="X128" s="209">
        <v>0</v>
      </c>
      <c r="Y128" s="211"/>
      <c r="Z128" s="211"/>
      <c r="AA128" s="211"/>
      <c r="AB128" s="211"/>
      <c r="AC128" s="211"/>
      <c r="AD128" s="211"/>
      <c r="AE128" s="211"/>
      <c r="AF128" s="211"/>
    </row>
    <row r="129" spans="1:32" ht="12.75" hidden="1">
      <c r="A129" s="157">
        <v>14</v>
      </c>
      <c r="B129" s="458" t="s">
        <v>307</v>
      </c>
      <c r="C129" s="453"/>
      <c r="D129" s="499"/>
      <c r="E129" s="507" t="s">
        <v>322</v>
      </c>
      <c r="F129" s="159" t="s">
        <v>113</v>
      </c>
      <c r="G129" s="509" t="s">
        <v>308</v>
      </c>
      <c r="H129" s="515"/>
      <c r="I129" s="206">
        <v>12000</v>
      </c>
      <c r="J129" s="207"/>
      <c r="K129" s="208">
        <f>-K133</f>
        <v>0</v>
      </c>
      <c r="L129" s="208">
        <v>0</v>
      </c>
      <c r="M129" s="208">
        <v>0</v>
      </c>
      <c r="N129" s="215">
        <v>0</v>
      </c>
      <c r="O129" s="208">
        <v>0</v>
      </c>
      <c r="P129" s="396">
        <v>0</v>
      </c>
      <c r="Q129" s="396">
        <v>0</v>
      </c>
      <c r="R129" s="210">
        <v>0</v>
      </c>
      <c r="S129" s="208">
        <v>0</v>
      </c>
      <c r="T129" s="208">
        <v>0</v>
      </c>
      <c r="U129" s="208">
        <v>0</v>
      </c>
      <c r="V129" s="208">
        <v>0</v>
      </c>
      <c r="W129" s="208">
        <v>0</v>
      </c>
      <c r="X129" s="209">
        <v>0</v>
      </c>
      <c r="Y129" s="211"/>
      <c r="Z129" s="211"/>
      <c r="AA129" s="211"/>
      <c r="AB129" s="211"/>
      <c r="AC129" s="211"/>
      <c r="AD129" s="211"/>
      <c r="AE129" s="211"/>
      <c r="AF129" s="211"/>
    </row>
    <row r="130" spans="1:32" ht="12.75" hidden="1">
      <c r="A130" s="157">
        <v>15</v>
      </c>
      <c r="B130" s="458" t="s">
        <v>307</v>
      </c>
      <c r="C130" s="526">
        <v>2002</v>
      </c>
      <c r="D130" s="499"/>
      <c r="E130" s="506" t="s">
        <v>323</v>
      </c>
      <c r="F130" s="159" t="s">
        <v>113</v>
      </c>
      <c r="G130" s="509" t="s">
        <v>308</v>
      </c>
      <c r="H130" s="516" t="s">
        <v>188</v>
      </c>
      <c r="I130" s="206">
        <v>30000</v>
      </c>
      <c r="J130" s="207"/>
      <c r="K130" s="208">
        <v>0</v>
      </c>
      <c r="L130" s="208">
        <v>0</v>
      </c>
      <c r="M130" s="208">
        <v>0</v>
      </c>
      <c r="N130" s="215">
        <v>0</v>
      </c>
      <c r="O130" s="208">
        <v>0</v>
      </c>
      <c r="P130" s="396">
        <v>0</v>
      </c>
      <c r="Q130" s="396">
        <v>30000</v>
      </c>
      <c r="R130" s="210">
        <v>0</v>
      </c>
      <c r="S130" s="208">
        <v>0</v>
      </c>
      <c r="T130" s="208">
        <v>0</v>
      </c>
      <c r="U130" s="208">
        <v>0</v>
      </c>
      <c r="V130" s="208">
        <v>0</v>
      </c>
      <c r="W130" s="164">
        <v>0</v>
      </c>
      <c r="X130" s="165">
        <v>0</v>
      </c>
      <c r="Y130" s="211"/>
      <c r="Z130" s="211"/>
      <c r="AA130" s="211"/>
      <c r="AB130" s="211"/>
      <c r="AC130" s="211"/>
      <c r="AD130" s="211"/>
      <c r="AE130" s="211"/>
      <c r="AF130" s="211"/>
    </row>
    <row r="131" spans="1:32" ht="12.75" hidden="1">
      <c r="A131" s="157">
        <v>16</v>
      </c>
      <c r="B131" s="458" t="s">
        <v>307</v>
      </c>
      <c r="C131" s="453">
        <v>2008</v>
      </c>
      <c r="D131" s="499"/>
      <c r="E131" s="507" t="s">
        <v>316</v>
      </c>
      <c r="F131" s="159" t="s">
        <v>113</v>
      </c>
      <c r="G131" s="509" t="s">
        <v>308</v>
      </c>
      <c r="H131" s="515" t="s">
        <v>189</v>
      </c>
      <c r="I131" s="206">
        <v>30000</v>
      </c>
      <c r="J131" s="207"/>
      <c r="K131" s="208">
        <v>0</v>
      </c>
      <c r="L131" s="208">
        <v>0</v>
      </c>
      <c r="M131" s="208">
        <v>0</v>
      </c>
      <c r="N131" s="215">
        <v>0</v>
      </c>
      <c r="O131" s="208">
        <v>0</v>
      </c>
      <c r="P131" s="396">
        <v>0</v>
      </c>
      <c r="Q131" s="396">
        <v>0</v>
      </c>
      <c r="R131" s="402">
        <v>30000</v>
      </c>
      <c r="S131" s="208">
        <v>0</v>
      </c>
      <c r="T131" s="208">
        <v>0</v>
      </c>
      <c r="U131" s="208">
        <v>0</v>
      </c>
      <c r="V131" s="208">
        <v>0</v>
      </c>
      <c r="W131" s="164">
        <v>0</v>
      </c>
      <c r="X131" s="165">
        <v>0</v>
      </c>
      <c r="Y131" s="211"/>
      <c r="Z131" s="211"/>
      <c r="AA131" s="211"/>
      <c r="AB131" s="211"/>
      <c r="AC131" s="211"/>
      <c r="AD131" s="211"/>
      <c r="AE131" s="211"/>
      <c r="AF131" s="211"/>
    </row>
    <row r="132" spans="1:32" ht="12.75" hidden="1">
      <c r="A132" s="157">
        <v>17</v>
      </c>
      <c r="B132" s="458" t="s">
        <v>307</v>
      </c>
      <c r="C132" s="526">
        <v>2000</v>
      </c>
      <c r="D132" s="499"/>
      <c r="E132" s="506" t="s">
        <v>324</v>
      </c>
      <c r="F132" s="159" t="s">
        <v>113</v>
      </c>
      <c r="G132" s="509" t="s">
        <v>308</v>
      </c>
      <c r="H132" s="515" t="s">
        <v>190</v>
      </c>
      <c r="I132" s="206">
        <v>120000</v>
      </c>
      <c r="J132" s="207"/>
      <c r="K132" s="208">
        <v>0</v>
      </c>
      <c r="L132" s="208">
        <v>0</v>
      </c>
      <c r="M132" s="208">
        <v>0</v>
      </c>
      <c r="N132" s="215">
        <v>0</v>
      </c>
      <c r="O132" s="208">
        <v>0</v>
      </c>
      <c r="P132" s="396">
        <v>0</v>
      </c>
      <c r="Q132" s="396">
        <v>0</v>
      </c>
      <c r="R132" s="210">
        <v>0</v>
      </c>
      <c r="S132" s="208">
        <v>120000</v>
      </c>
      <c r="T132" s="208">
        <v>0</v>
      </c>
      <c r="U132" s="208">
        <v>0</v>
      </c>
      <c r="V132" s="208">
        <v>0</v>
      </c>
      <c r="W132" s="164">
        <v>0</v>
      </c>
      <c r="X132" s="165">
        <v>0</v>
      </c>
      <c r="Y132" s="211"/>
      <c r="Z132" s="211"/>
      <c r="AA132" s="211"/>
      <c r="AB132" s="211"/>
      <c r="AC132" s="211"/>
      <c r="AD132" s="211"/>
      <c r="AE132" s="211"/>
      <c r="AF132" s="211"/>
    </row>
    <row r="133" spans="1:32" ht="15" hidden="1">
      <c r="A133" s="157">
        <v>18</v>
      </c>
      <c r="B133" s="458" t="s">
        <v>307</v>
      </c>
      <c r="C133" s="453">
        <v>2009</v>
      </c>
      <c r="D133" s="499"/>
      <c r="E133" s="507" t="s">
        <v>325</v>
      </c>
      <c r="F133" s="159" t="s">
        <v>113</v>
      </c>
      <c r="G133" s="509" t="s">
        <v>308</v>
      </c>
      <c r="H133" s="512" t="s">
        <v>190</v>
      </c>
      <c r="I133" s="212">
        <v>16000</v>
      </c>
      <c r="J133" s="207"/>
      <c r="K133" s="223">
        <v>0</v>
      </c>
      <c r="L133" s="223">
        <v>0</v>
      </c>
      <c r="M133" s="223">
        <v>0</v>
      </c>
      <c r="N133" s="390">
        <v>0</v>
      </c>
      <c r="O133" s="223">
        <v>0</v>
      </c>
      <c r="P133" s="397">
        <v>0</v>
      </c>
      <c r="Q133" s="397">
        <v>0</v>
      </c>
      <c r="R133" s="225">
        <v>0</v>
      </c>
      <c r="S133" s="223">
        <v>16000</v>
      </c>
      <c r="T133" s="223">
        <v>0</v>
      </c>
      <c r="U133" s="223">
        <v>0</v>
      </c>
      <c r="V133" s="223">
        <v>0</v>
      </c>
      <c r="W133" s="223">
        <v>0</v>
      </c>
      <c r="X133" s="224">
        <v>0</v>
      </c>
      <c r="Y133" s="211"/>
      <c r="Z133" s="211"/>
      <c r="AA133" s="211"/>
      <c r="AB133" s="211"/>
      <c r="AC133" s="211"/>
      <c r="AD133" s="211"/>
      <c r="AE133" s="211"/>
      <c r="AF133" s="211"/>
    </row>
    <row r="134" spans="1:32" ht="12.75" hidden="1">
      <c r="A134" s="157">
        <f>1+A133</f>
        <v>19</v>
      </c>
      <c r="B134" s="458" t="s">
        <v>307</v>
      </c>
      <c r="C134" s="450"/>
      <c r="D134" s="499"/>
      <c r="E134" s="505" t="s">
        <v>326</v>
      </c>
      <c r="F134" s="159" t="s">
        <v>113</v>
      </c>
      <c r="G134" s="509" t="s">
        <v>308</v>
      </c>
      <c r="H134" s="513"/>
      <c r="I134" s="212">
        <v>26000</v>
      </c>
      <c r="J134" s="213"/>
      <c r="K134" s="208">
        <v>0</v>
      </c>
      <c r="L134" s="208"/>
      <c r="M134" s="208"/>
      <c r="N134" s="215"/>
      <c r="O134" s="208"/>
      <c r="P134" s="396"/>
      <c r="Q134" s="396"/>
      <c r="R134" s="210"/>
      <c r="S134" s="208"/>
      <c r="T134" s="208"/>
      <c r="U134" s="208"/>
      <c r="V134" s="208"/>
      <c r="W134" s="208"/>
      <c r="X134" s="209"/>
      <c r="Y134" s="211"/>
      <c r="Z134" s="211"/>
      <c r="AA134" s="211"/>
      <c r="AB134" s="211"/>
      <c r="AC134" s="211"/>
      <c r="AD134" s="211"/>
      <c r="AE134" s="211"/>
      <c r="AF134" s="211"/>
    </row>
    <row r="135" spans="1:32" ht="13.5" thickBot="1">
      <c r="A135" s="226" t="s">
        <v>144</v>
      </c>
      <c r="B135" s="459"/>
      <c r="C135" s="465"/>
      <c r="D135" s="501"/>
      <c r="E135" s="508"/>
      <c r="F135" s="198"/>
      <c r="G135" s="510"/>
      <c r="H135" s="517"/>
      <c r="I135" s="227"/>
      <c r="J135" s="228"/>
      <c r="K135" s="229">
        <f aca="true" t="shared" si="4" ref="K135:X135">SUM(K114:K134)</f>
        <v>1061000</v>
      </c>
      <c r="L135" s="229">
        <f t="shared" si="4"/>
        <v>880125</v>
      </c>
      <c r="M135" s="229">
        <f t="shared" si="4"/>
        <v>1274125</v>
      </c>
      <c r="N135" s="391">
        <f t="shared" si="4"/>
        <v>857125</v>
      </c>
      <c r="O135" s="229">
        <f t="shared" si="4"/>
        <v>1420125</v>
      </c>
      <c r="P135" s="229">
        <f t="shared" si="4"/>
        <v>841840</v>
      </c>
      <c r="Q135" s="398">
        <f t="shared" si="4"/>
        <v>1860795.2</v>
      </c>
      <c r="R135" s="231">
        <f t="shared" si="4"/>
        <v>1174369.0559999999</v>
      </c>
      <c r="S135" s="229">
        <f t="shared" si="4"/>
        <v>490065.12768000003</v>
      </c>
      <c r="T135" s="229">
        <f t="shared" si="4"/>
        <v>740387.0815104</v>
      </c>
      <c r="U135" s="229">
        <f t="shared" si="4"/>
        <v>1054838.693955712</v>
      </c>
      <c r="V135" s="229">
        <f t="shared" si="4"/>
        <v>1764423.8547743834</v>
      </c>
      <c r="W135" s="229">
        <f t="shared" si="4"/>
        <v>755146.5704176149</v>
      </c>
      <c r="X135" s="230">
        <f t="shared" si="4"/>
        <v>2524010.9675301434</v>
      </c>
      <c r="Y135" s="211"/>
      <c r="Z135" s="211"/>
      <c r="AA135" s="211"/>
      <c r="AB135" s="211"/>
      <c r="AC135" s="211"/>
      <c r="AD135" s="211"/>
      <c r="AE135" s="211"/>
      <c r="AF135" s="211"/>
    </row>
    <row r="136" spans="1:32" ht="16.5" customHeight="1" thickBot="1">
      <c r="A136" s="232"/>
      <c r="B136" s="203"/>
      <c r="C136" s="268"/>
      <c r="D136" s="78"/>
      <c r="E136" s="145"/>
      <c r="F136" s="202"/>
      <c r="G136" s="233"/>
      <c r="H136" s="234"/>
      <c r="I136" s="235"/>
      <c r="J136" s="410"/>
      <c r="K136" s="235"/>
      <c r="L136" s="235"/>
      <c r="M136" s="235"/>
      <c r="N136" s="235"/>
      <c r="O136" s="412"/>
      <c r="P136" s="235"/>
      <c r="Q136" s="235"/>
      <c r="R136" s="446"/>
      <c r="S136" s="412"/>
      <c r="T136" s="412"/>
      <c r="U136" s="412"/>
      <c r="V136" s="412"/>
      <c r="W136" s="412"/>
      <c r="X136" s="447"/>
      <c r="Y136" s="211"/>
      <c r="Z136" s="211"/>
      <c r="AA136" s="211"/>
      <c r="AB136" s="211"/>
      <c r="AC136" s="211"/>
      <c r="AD136" s="211"/>
      <c r="AE136" s="211"/>
      <c r="AF136" s="211"/>
    </row>
    <row r="137" spans="1:24" ht="16.5" customHeight="1">
      <c r="A137" s="236">
        <v>1</v>
      </c>
      <c r="B137" s="237" t="s">
        <v>327</v>
      </c>
      <c r="C137" s="269"/>
      <c r="D137" s="270"/>
      <c r="E137" s="484" t="s">
        <v>526</v>
      </c>
      <c r="F137" s="485" t="s">
        <v>118</v>
      </c>
      <c r="G137" s="485" t="s">
        <v>328</v>
      </c>
      <c r="H137" s="485"/>
      <c r="I137" s="486">
        <v>30000</v>
      </c>
      <c r="J137" s="487"/>
      <c r="K137" s="488">
        <v>0</v>
      </c>
      <c r="L137" s="488">
        <v>0</v>
      </c>
      <c r="M137" s="488">
        <v>0</v>
      </c>
      <c r="N137" s="489">
        <v>30000</v>
      </c>
      <c r="O137" s="474">
        <v>0</v>
      </c>
      <c r="P137" s="204">
        <v>0</v>
      </c>
      <c r="Q137" s="481">
        <v>0</v>
      </c>
      <c r="R137" s="482">
        <v>0</v>
      </c>
      <c r="S137" s="204">
        <v>0</v>
      </c>
      <c r="T137" s="204">
        <v>0</v>
      </c>
      <c r="U137" s="204">
        <v>0</v>
      </c>
      <c r="V137" s="204">
        <v>0</v>
      </c>
      <c r="W137" s="204">
        <v>0</v>
      </c>
      <c r="X137" s="205">
        <v>0</v>
      </c>
    </row>
    <row r="138" spans="1:24" ht="16.5" customHeight="1">
      <c r="A138" s="238">
        <v>2</v>
      </c>
      <c r="B138" s="239" t="s">
        <v>327</v>
      </c>
      <c r="C138" s="185"/>
      <c r="D138" s="271"/>
      <c r="E138" s="484" t="s">
        <v>527</v>
      </c>
      <c r="F138" s="490" t="s">
        <v>118</v>
      </c>
      <c r="G138" s="490" t="s">
        <v>328</v>
      </c>
      <c r="H138" s="490"/>
      <c r="I138" s="491">
        <v>30000</v>
      </c>
      <c r="J138" s="492"/>
      <c r="K138" s="475">
        <v>10000</v>
      </c>
      <c r="L138" s="475">
        <v>0</v>
      </c>
      <c r="M138" s="475">
        <v>0</v>
      </c>
      <c r="N138" s="476">
        <v>0</v>
      </c>
      <c r="O138" s="258">
        <v>20000</v>
      </c>
      <c r="P138" s="164">
        <v>0</v>
      </c>
      <c r="Q138" s="430">
        <v>0</v>
      </c>
      <c r="R138" s="434">
        <v>0</v>
      </c>
      <c r="S138" s="164">
        <v>0</v>
      </c>
      <c r="T138" s="164">
        <v>0</v>
      </c>
      <c r="U138" s="164">
        <v>0</v>
      </c>
      <c r="V138" s="164">
        <v>0</v>
      </c>
      <c r="W138" s="164">
        <v>0</v>
      </c>
      <c r="X138" s="165">
        <v>0</v>
      </c>
    </row>
    <row r="139" spans="1:24" ht="16.5" customHeight="1">
      <c r="A139" s="238">
        <f aca="true" t="shared" si="5" ref="A139:A144">1+A138</f>
        <v>3</v>
      </c>
      <c r="B139" s="239" t="s">
        <v>327</v>
      </c>
      <c r="C139" s="185"/>
      <c r="D139" s="271"/>
      <c r="E139" s="484" t="s">
        <v>528</v>
      </c>
      <c r="F139" s="490" t="s">
        <v>113</v>
      </c>
      <c r="G139" s="490" t="s">
        <v>328</v>
      </c>
      <c r="H139" s="490"/>
      <c r="I139" s="491">
        <v>10000</v>
      </c>
      <c r="J139" s="492"/>
      <c r="K139" s="475">
        <v>0</v>
      </c>
      <c r="L139" s="475">
        <v>0</v>
      </c>
      <c r="M139" s="475">
        <v>0</v>
      </c>
      <c r="N139" s="476">
        <v>0</v>
      </c>
      <c r="O139" s="258">
        <v>10000</v>
      </c>
      <c r="P139" s="164">
        <v>0</v>
      </c>
      <c r="Q139" s="430">
        <v>0</v>
      </c>
      <c r="R139" s="434">
        <v>0</v>
      </c>
      <c r="S139" s="164">
        <v>0</v>
      </c>
      <c r="T139" s="164">
        <v>0</v>
      </c>
      <c r="U139" s="164">
        <v>0</v>
      </c>
      <c r="V139" s="164">
        <v>0</v>
      </c>
      <c r="W139" s="164">
        <v>0</v>
      </c>
      <c r="X139" s="165">
        <v>0</v>
      </c>
    </row>
    <row r="140" spans="1:24" ht="16.5" customHeight="1">
      <c r="A140" s="238">
        <f t="shared" si="5"/>
        <v>4</v>
      </c>
      <c r="B140" s="239" t="s">
        <v>327</v>
      </c>
      <c r="C140" s="185"/>
      <c r="D140" s="271"/>
      <c r="E140" s="484" t="s">
        <v>331</v>
      </c>
      <c r="F140" s="490" t="s">
        <v>118</v>
      </c>
      <c r="G140" s="490" t="s">
        <v>328</v>
      </c>
      <c r="H140" s="490"/>
      <c r="I140" s="493">
        <v>10000</v>
      </c>
      <c r="J140" s="492"/>
      <c r="K140" s="475">
        <v>10000</v>
      </c>
      <c r="L140" s="475">
        <v>0</v>
      </c>
      <c r="M140" s="475">
        <v>0</v>
      </c>
      <c r="N140" s="476">
        <v>0</v>
      </c>
      <c r="O140" s="258">
        <v>10000</v>
      </c>
      <c r="P140" s="164">
        <v>0</v>
      </c>
      <c r="Q140" s="430">
        <v>0</v>
      </c>
      <c r="R140" s="434">
        <v>0</v>
      </c>
      <c r="S140" s="164">
        <v>0</v>
      </c>
      <c r="T140" s="164">
        <v>0</v>
      </c>
      <c r="U140" s="164">
        <v>0</v>
      </c>
      <c r="V140" s="164">
        <v>0</v>
      </c>
      <c r="W140" s="164">
        <v>0</v>
      </c>
      <c r="X140" s="165">
        <v>0</v>
      </c>
    </row>
    <row r="141" spans="1:24" ht="16.5" customHeight="1">
      <c r="A141" s="238">
        <f t="shared" si="5"/>
        <v>5</v>
      </c>
      <c r="B141" s="239" t="s">
        <v>327</v>
      </c>
      <c r="C141" s="185"/>
      <c r="D141" s="271"/>
      <c r="E141" s="494" t="s">
        <v>329</v>
      </c>
      <c r="F141" s="490" t="s">
        <v>113</v>
      </c>
      <c r="G141" s="490" t="s">
        <v>328</v>
      </c>
      <c r="H141" s="490"/>
      <c r="I141" s="495"/>
      <c r="J141" s="492"/>
      <c r="K141" s="475">
        <v>10000</v>
      </c>
      <c r="L141" s="475">
        <v>10000</v>
      </c>
      <c r="M141" s="475">
        <v>10000</v>
      </c>
      <c r="N141" s="476">
        <v>10000</v>
      </c>
      <c r="O141" s="258">
        <v>10000</v>
      </c>
      <c r="P141" s="164">
        <v>10000</v>
      </c>
      <c r="Q141" s="430">
        <v>0</v>
      </c>
      <c r="R141" s="434">
        <v>0</v>
      </c>
      <c r="S141" s="164">
        <v>0</v>
      </c>
      <c r="T141" s="164">
        <v>0</v>
      </c>
      <c r="U141" s="164">
        <v>0</v>
      </c>
      <c r="V141" s="164">
        <v>0</v>
      </c>
      <c r="W141" s="164">
        <v>0</v>
      </c>
      <c r="X141" s="165">
        <v>0</v>
      </c>
    </row>
    <row r="142" spans="1:24" ht="16.5" customHeight="1">
      <c r="A142" s="238">
        <f t="shared" si="5"/>
        <v>6</v>
      </c>
      <c r="B142" s="239" t="s">
        <v>327</v>
      </c>
      <c r="C142" s="185"/>
      <c r="D142" s="271"/>
      <c r="E142" s="484" t="s">
        <v>332</v>
      </c>
      <c r="F142" s="490" t="s">
        <v>330</v>
      </c>
      <c r="G142" s="490" t="s">
        <v>328</v>
      </c>
      <c r="H142" s="490"/>
      <c r="I142" s="491">
        <v>10000</v>
      </c>
      <c r="J142" s="492"/>
      <c r="K142" s="475">
        <v>0</v>
      </c>
      <c r="L142" s="475">
        <v>0</v>
      </c>
      <c r="M142" s="475">
        <v>0</v>
      </c>
      <c r="N142" s="476">
        <v>10000</v>
      </c>
      <c r="O142" s="258">
        <v>0</v>
      </c>
      <c r="P142" s="164">
        <v>0</v>
      </c>
      <c r="Q142" s="430">
        <v>0</v>
      </c>
      <c r="R142" s="434">
        <v>0</v>
      </c>
      <c r="S142" s="164">
        <v>0</v>
      </c>
      <c r="T142" s="164">
        <v>0</v>
      </c>
      <c r="U142" s="164">
        <v>0</v>
      </c>
      <c r="V142" s="164">
        <v>0</v>
      </c>
      <c r="W142" s="164">
        <v>0</v>
      </c>
      <c r="X142" s="165">
        <v>0</v>
      </c>
    </row>
    <row r="143" spans="1:24" ht="16.5" customHeight="1">
      <c r="A143" s="238">
        <f t="shared" si="5"/>
        <v>7</v>
      </c>
      <c r="B143" s="240" t="s">
        <v>327</v>
      </c>
      <c r="C143" s="272"/>
      <c r="D143" s="273"/>
      <c r="E143" s="484" t="s">
        <v>333</v>
      </c>
      <c r="F143" s="490" t="s">
        <v>311</v>
      </c>
      <c r="G143" s="490" t="s">
        <v>328</v>
      </c>
      <c r="H143" s="490"/>
      <c r="I143" s="491">
        <v>20000</v>
      </c>
      <c r="J143" s="492"/>
      <c r="K143" s="475">
        <v>10000</v>
      </c>
      <c r="L143" s="475">
        <v>10000</v>
      </c>
      <c r="M143" s="475">
        <v>0</v>
      </c>
      <c r="N143" s="476">
        <v>0</v>
      </c>
      <c r="O143" s="258">
        <v>0</v>
      </c>
      <c r="P143" s="164">
        <v>0</v>
      </c>
      <c r="Q143" s="430">
        <v>0</v>
      </c>
      <c r="R143" s="434">
        <v>0</v>
      </c>
      <c r="S143" s="164">
        <v>0</v>
      </c>
      <c r="T143" s="164">
        <v>0</v>
      </c>
      <c r="U143" s="164">
        <v>0</v>
      </c>
      <c r="V143" s="164">
        <v>0</v>
      </c>
      <c r="W143" s="164">
        <v>0</v>
      </c>
      <c r="X143" s="165">
        <v>0</v>
      </c>
    </row>
    <row r="144" spans="1:24" ht="16.5" customHeight="1">
      <c r="A144" s="238">
        <f t="shared" si="5"/>
        <v>8</v>
      </c>
      <c r="B144" s="240" t="s">
        <v>327</v>
      </c>
      <c r="C144" s="272"/>
      <c r="D144" s="273"/>
      <c r="E144" s="484" t="s">
        <v>334</v>
      </c>
      <c r="F144" s="490" t="s">
        <v>118</v>
      </c>
      <c r="G144" s="490" t="s">
        <v>328</v>
      </c>
      <c r="H144" s="490"/>
      <c r="I144" s="491">
        <v>20000</v>
      </c>
      <c r="J144" s="492"/>
      <c r="K144" s="475">
        <v>0</v>
      </c>
      <c r="L144" s="475">
        <v>0</v>
      </c>
      <c r="M144" s="475">
        <v>20000</v>
      </c>
      <c r="N144" s="476">
        <v>0</v>
      </c>
      <c r="O144" s="258">
        <v>0</v>
      </c>
      <c r="P144" s="164">
        <v>0</v>
      </c>
      <c r="Q144" s="430">
        <v>0</v>
      </c>
      <c r="R144" s="434">
        <v>0</v>
      </c>
      <c r="S144" s="164">
        <v>0</v>
      </c>
      <c r="T144" s="164">
        <v>0</v>
      </c>
      <c r="U144" s="164">
        <v>0</v>
      </c>
      <c r="V144" s="164">
        <v>0</v>
      </c>
      <c r="W144" s="164">
        <v>0</v>
      </c>
      <c r="X144" s="165">
        <v>0</v>
      </c>
    </row>
    <row r="145" spans="1:24" ht="16.5" customHeight="1">
      <c r="A145" s="238">
        <v>9</v>
      </c>
      <c r="B145" s="240" t="s">
        <v>327</v>
      </c>
      <c r="C145" s="272"/>
      <c r="D145" s="273"/>
      <c r="E145" s="484" t="s">
        <v>335</v>
      </c>
      <c r="F145" s="490" t="s">
        <v>118</v>
      </c>
      <c r="G145" s="490" t="s">
        <v>328</v>
      </c>
      <c r="H145" s="490"/>
      <c r="I145" s="491">
        <v>10000</v>
      </c>
      <c r="J145" s="492"/>
      <c r="K145" s="475">
        <v>0</v>
      </c>
      <c r="L145" s="475">
        <v>10000</v>
      </c>
      <c r="M145" s="475">
        <v>0</v>
      </c>
      <c r="N145" s="476">
        <v>0</v>
      </c>
      <c r="O145" s="258">
        <v>0</v>
      </c>
      <c r="P145" s="164">
        <v>0</v>
      </c>
      <c r="Q145" s="430">
        <v>0</v>
      </c>
      <c r="R145" s="434">
        <v>0</v>
      </c>
      <c r="S145" s="164">
        <v>0</v>
      </c>
      <c r="T145" s="164">
        <v>0</v>
      </c>
      <c r="U145" s="164">
        <v>0</v>
      </c>
      <c r="V145" s="164">
        <v>0</v>
      </c>
      <c r="W145" s="164">
        <v>0</v>
      </c>
      <c r="X145" s="165">
        <v>0</v>
      </c>
    </row>
    <row r="146" spans="1:24" ht="16.5" customHeight="1">
      <c r="A146" s="238">
        <f>1+A145</f>
        <v>10</v>
      </c>
      <c r="B146" s="240" t="s">
        <v>327</v>
      </c>
      <c r="C146" s="272"/>
      <c r="D146" s="273"/>
      <c r="E146" s="494" t="s">
        <v>332</v>
      </c>
      <c r="F146" s="490" t="s">
        <v>113</v>
      </c>
      <c r="G146" s="490" t="s">
        <v>328</v>
      </c>
      <c r="H146" s="490"/>
      <c r="I146" s="491">
        <v>25000</v>
      </c>
      <c r="J146" s="492"/>
      <c r="K146" s="475">
        <v>25000</v>
      </c>
      <c r="L146" s="475">
        <v>0</v>
      </c>
      <c r="M146" s="475">
        <v>0</v>
      </c>
      <c r="N146" s="476">
        <v>0</v>
      </c>
      <c r="O146" s="258">
        <v>0</v>
      </c>
      <c r="P146" s="164">
        <v>0</v>
      </c>
      <c r="Q146" s="430">
        <v>0</v>
      </c>
      <c r="R146" s="434">
        <v>0</v>
      </c>
      <c r="S146" s="164">
        <v>0</v>
      </c>
      <c r="T146" s="164">
        <v>0</v>
      </c>
      <c r="U146" s="164">
        <v>0</v>
      </c>
      <c r="V146" s="164">
        <v>0</v>
      </c>
      <c r="W146" s="164">
        <v>0</v>
      </c>
      <c r="X146" s="165">
        <v>0</v>
      </c>
    </row>
    <row r="147" spans="1:24" ht="15">
      <c r="A147" s="238">
        <f>1+A146</f>
        <v>11</v>
      </c>
      <c r="B147" s="240" t="s">
        <v>327</v>
      </c>
      <c r="C147" s="272"/>
      <c r="D147" s="273"/>
      <c r="E147" s="494" t="s">
        <v>333</v>
      </c>
      <c r="F147" s="490" t="s">
        <v>118</v>
      </c>
      <c r="G147" s="490" t="s">
        <v>328</v>
      </c>
      <c r="H147" s="490"/>
      <c r="I147" s="491">
        <v>10000</v>
      </c>
      <c r="J147" s="492"/>
      <c r="K147" s="477">
        <v>10000</v>
      </c>
      <c r="L147" s="477">
        <v>0</v>
      </c>
      <c r="M147" s="477">
        <v>10000</v>
      </c>
      <c r="N147" s="478">
        <v>0</v>
      </c>
      <c r="O147" s="479">
        <v>0</v>
      </c>
      <c r="P147" s="480">
        <v>0</v>
      </c>
      <c r="Q147" s="483">
        <v>0</v>
      </c>
      <c r="R147" s="434">
        <v>0</v>
      </c>
      <c r="S147" s="164">
        <v>0</v>
      </c>
      <c r="T147" s="164">
        <v>0</v>
      </c>
      <c r="U147" s="164">
        <v>0</v>
      </c>
      <c r="V147" s="164">
        <v>0</v>
      </c>
      <c r="W147" s="164">
        <v>0</v>
      </c>
      <c r="X147" s="165">
        <v>0</v>
      </c>
    </row>
    <row r="148" spans="1:24" ht="13.5" thickBot="1">
      <c r="A148" s="241"/>
      <c r="B148" s="241" t="s">
        <v>336</v>
      </c>
      <c r="C148" s="274"/>
      <c r="D148" s="274"/>
      <c r="E148" s="242"/>
      <c r="F148" s="243"/>
      <c r="G148" s="243"/>
      <c r="H148" s="244"/>
      <c r="I148" s="401"/>
      <c r="J148" s="411"/>
      <c r="K148" s="245">
        <f aca="true" t="shared" si="6" ref="K148:X148">SUM(K137:K147)</f>
        <v>75000</v>
      </c>
      <c r="L148" s="245">
        <f t="shared" si="6"/>
        <v>30000</v>
      </c>
      <c r="M148" s="245">
        <f t="shared" si="6"/>
        <v>40000</v>
      </c>
      <c r="N148" s="392">
        <f t="shared" si="6"/>
        <v>50000</v>
      </c>
      <c r="O148" s="392">
        <f t="shared" si="6"/>
        <v>50000</v>
      </c>
      <c r="P148" s="245">
        <f t="shared" si="6"/>
        <v>10000</v>
      </c>
      <c r="Q148" s="401">
        <f t="shared" si="6"/>
        <v>0</v>
      </c>
      <c r="R148" s="440">
        <f t="shared" si="6"/>
        <v>0</v>
      </c>
      <c r="S148" s="245">
        <f t="shared" si="6"/>
        <v>0</v>
      </c>
      <c r="T148" s="245">
        <f t="shared" si="6"/>
        <v>0</v>
      </c>
      <c r="U148" s="245">
        <f t="shared" si="6"/>
        <v>0</v>
      </c>
      <c r="V148" s="245">
        <f t="shared" si="6"/>
        <v>0</v>
      </c>
      <c r="W148" s="245">
        <f t="shared" si="6"/>
        <v>0</v>
      </c>
      <c r="X148" s="246">
        <f t="shared" si="6"/>
        <v>0</v>
      </c>
    </row>
    <row r="150" spans="8:24" ht="16.5" customHeight="1">
      <c r="H150" s="766" t="s">
        <v>337</v>
      </c>
      <c r="I150" s="766"/>
      <c r="K150" s="248">
        <f aca="true" t="shared" si="7" ref="K150:X150">+SUM(K103:K113)+SUM(K93:K97)+SUM(K83:K91)+SUM(K63:K81)+SUM(K60:K61)+SUM(K54:K58)+SUM(K49:K52)+SUM(K30:K47)+SUM(K21:K28)+SUM(K14:K16)+SUM(K9:K12)+SUM(K7)</f>
        <v>916000</v>
      </c>
      <c r="L150" s="248">
        <f t="shared" si="7"/>
        <v>555000</v>
      </c>
      <c r="M150" s="248">
        <f t="shared" si="7"/>
        <v>960000</v>
      </c>
      <c r="N150" s="248">
        <f t="shared" si="7"/>
        <v>530000</v>
      </c>
      <c r="O150" s="248">
        <f t="shared" si="7"/>
        <v>1110000</v>
      </c>
      <c r="P150" s="248">
        <f t="shared" si="7"/>
        <v>645000</v>
      </c>
      <c r="Q150" s="248">
        <f t="shared" si="7"/>
        <v>1305000</v>
      </c>
      <c r="R150" s="248">
        <f t="shared" si="7"/>
        <v>607500</v>
      </c>
      <c r="S150" s="248">
        <f t="shared" si="7"/>
        <v>185000</v>
      </c>
      <c r="T150" s="248">
        <f t="shared" si="7"/>
        <v>475000</v>
      </c>
      <c r="U150" s="248">
        <f t="shared" si="7"/>
        <v>865000</v>
      </c>
      <c r="V150" s="248">
        <f t="shared" si="7"/>
        <v>1570000</v>
      </c>
      <c r="W150" s="248">
        <f t="shared" si="7"/>
        <v>568000</v>
      </c>
      <c r="X150" s="248">
        <f t="shared" si="7"/>
        <v>2020000</v>
      </c>
    </row>
    <row r="151" spans="8:24" ht="16.5" customHeight="1">
      <c r="H151" s="767" t="s">
        <v>146</v>
      </c>
      <c r="I151" s="767"/>
      <c r="K151" s="249">
        <f aca="true" t="shared" si="8" ref="K151:X151">+K102+K101+K100+K99+K98+K92+K82+K62+K59+K53+K48+K20+K19+K18+K17+K13+K8++K29</f>
        <v>90000</v>
      </c>
      <c r="L151" s="249">
        <f t="shared" si="8"/>
        <v>250125</v>
      </c>
      <c r="M151" s="249">
        <f t="shared" si="8"/>
        <v>227125</v>
      </c>
      <c r="N151" s="249">
        <f t="shared" si="8"/>
        <v>232125</v>
      </c>
      <c r="O151" s="249">
        <f t="shared" si="8"/>
        <v>265125</v>
      </c>
      <c r="P151" s="249">
        <f t="shared" si="8"/>
        <v>151840</v>
      </c>
      <c r="Q151" s="249">
        <f t="shared" si="8"/>
        <v>480795.2</v>
      </c>
      <c r="R151" s="249">
        <f t="shared" si="8"/>
        <v>159869.056</v>
      </c>
      <c r="S151" s="249">
        <f t="shared" si="8"/>
        <v>144065.12768</v>
      </c>
      <c r="T151" s="249">
        <f t="shared" si="8"/>
        <v>210387.08151040002</v>
      </c>
      <c r="U151" s="249">
        <f t="shared" si="8"/>
        <v>164838.69395571202</v>
      </c>
      <c r="V151" s="249">
        <f t="shared" si="8"/>
        <v>169423.8547743834</v>
      </c>
      <c r="W151" s="249">
        <f t="shared" si="8"/>
        <v>162146.5704176149</v>
      </c>
      <c r="X151" s="249">
        <f t="shared" si="8"/>
        <v>179010.96753014333</v>
      </c>
    </row>
    <row r="152" spans="8:24" ht="16.5" customHeight="1">
      <c r="H152" s="760" t="s">
        <v>338</v>
      </c>
      <c r="I152" s="760"/>
      <c r="K152" s="222">
        <f aca="true" t="shared" si="9" ref="K152:X152">+SUM(K114:K134)</f>
        <v>1061000</v>
      </c>
      <c r="L152" s="222">
        <f t="shared" si="9"/>
        <v>880125</v>
      </c>
      <c r="M152" s="222">
        <f t="shared" si="9"/>
        <v>1274125</v>
      </c>
      <c r="N152" s="222">
        <f t="shared" si="9"/>
        <v>857125</v>
      </c>
      <c r="O152" s="222">
        <f t="shared" si="9"/>
        <v>1420125</v>
      </c>
      <c r="P152" s="222">
        <f t="shared" si="9"/>
        <v>841840</v>
      </c>
      <c r="Q152" s="222">
        <f t="shared" si="9"/>
        <v>1860795.2</v>
      </c>
      <c r="R152" s="222">
        <f t="shared" si="9"/>
        <v>1174369.0559999999</v>
      </c>
      <c r="S152" s="222">
        <f t="shared" si="9"/>
        <v>490065.12768000003</v>
      </c>
      <c r="T152" s="222">
        <f t="shared" si="9"/>
        <v>740387.0815104</v>
      </c>
      <c r="U152" s="222">
        <f t="shared" si="9"/>
        <v>1054838.693955712</v>
      </c>
      <c r="V152" s="222">
        <f t="shared" si="9"/>
        <v>1764423.8547743834</v>
      </c>
      <c r="W152" s="222">
        <f t="shared" si="9"/>
        <v>755146.5704176149</v>
      </c>
      <c r="X152" s="222">
        <f t="shared" si="9"/>
        <v>2524010.9675301434</v>
      </c>
    </row>
    <row r="153" spans="8:24" ht="16.5" customHeight="1">
      <c r="H153" s="761" t="s">
        <v>328</v>
      </c>
      <c r="I153" s="761"/>
      <c r="K153" s="250">
        <f aca="true" t="shared" si="10" ref="K153:X153">+SUM(K137:K147)</f>
        <v>75000</v>
      </c>
      <c r="L153" s="250">
        <f t="shared" si="10"/>
        <v>30000</v>
      </c>
      <c r="M153" s="250">
        <f t="shared" si="10"/>
        <v>40000</v>
      </c>
      <c r="N153" s="250">
        <f t="shared" si="10"/>
        <v>50000</v>
      </c>
      <c r="O153" s="250">
        <f t="shared" si="10"/>
        <v>50000</v>
      </c>
      <c r="P153" s="250">
        <f t="shared" si="10"/>
        <v>10000</v>
      </c>
      <c r="Q153" s="250">
        <f t="shared" si="10"/>
        <v>0</v>
      </c>
      <c r="R153" s="250">
        <f t="shared" si="10"/>
        <v>0</v>
      </c>
      <c r="S153" s="250">
        <f t="shared" si="10"/>
        <v>0</v>
      </c>
      <c r="T153" s="250">
        <f t="shared" si="10"/>
        <v>0</v>
      </c>
      <c r="U153" s="250">
        <f t="shared" si="10"/>
        <v>0</v>
      </c>
      <c r="V153" s="250">
        <f t="shared" si="10"/>
        <v>0</v>
      </c>
      <c r="W153" s="250">
        <f t="shared" si="10"/>
        <v>0</v>
      </c>
      <c r="X153" s="250">
        <f t="shared" si="10"/>
        <v>0</v>
      </c>
    </row>
    <row r="154" spans="11:24" ht="16.5" customHeight="1">
      <c r="K154" s="139">
        <f aca="true" t="shared" si="11" ref="K154:X154">SUM(K150:K153)</f>
        <v>2142000</v>
      </c>
      <c r="L154" s="139">
        <f t="shared" si="11"/>
        <v>1715250</v>
      </c>
      <c r="M154" s="139">
        <f t="shared" si="11"/>
        <v>2501250</v>
      </c>
      <c r="N154" s="139">
        <f t="shared" si="11"/>
        <v>1669250</v>
      </c>
      <c r="O154" s="139">
        <f t="shared" si="11"/>
        <v>2845250</v>
      </c>
      <c r="P154" s="139">
        <f t="shared" si="11"/>
        <v>1648680</v>
      </c>
      <c r="Q154" s="139">
        <f t="shared" si="11"/>
        <v>3646590.4</v>
      </c>
      <c r="R154" s="139">
        <f t="shared" si="11"/>
        <v>1941738.1119999997</v>
      </c>
      <c r="S154" s="139">
        <f t="shared" si="11"/>
        <v>819130.2553600001</v>
      </c>
      <c r="T154" s="139">
        <f t="shared" si="11"/>
        <v>1425774.1630208</v>
      </c>
      <c r="U154" s="139">
        <f t="shared" si="11"/>
        <v>2084677.387911424</v>
      </c>
      <c r="V154" s="139">
        <f t="shared" si="11"/>
        <v>3503847.7095487667</v>
      </c>
      <c r="W154" s="139">
        <f t="shared" si="11"/>
        <v>1485293.1408352298</v>
      </c>
      <c r="X154" s="139">
        <f t="shared" si="11"/>
        <v>4723021.935060287</v>
      </c>
    </row>
    <row r="156" spans="11:24" ht="16.5" customHeight="1">
      <c r="K156" s="139">
        <f aca="true" t="shared" si="12" ref="K156:X156">+K148+K135+K115</f>
        <v>2142000</v>
      </c>
      <c r="L156" s="139">
        <f t="shared" si="12"/>
        <v>1715250</v>
      </c>
      <c r="M156" s="139">
        <f t="shared" si="12"/>
        <v>2501250</v>
      </c>
      <c r="N156" s="139">
        <f t="shared" si="12"/>
        <v>1669250</v>
      </c>
      <c r="O156" s="139">
        <f t="shared" si="12"/>
        <v>2845250</v>
      </c>
      <c r="P156" s="139">
        <f t="shared" si="12"/>
        <v>1648680</v>
      </c>
      <c r="Q156" s="139">
        <f t="shared" si="12"/>
        <v>3646590.4</v>
      </c>
      <c r="R156" s="139">
        <f t="shared" si="12"/>
        <v>1941738.1119999997</v>
      </c>
      <c r="S156" s="139">
        <f t="shared" si="12"/>
        <v>819130.2553600001</v>
      </c>
      <c r="T156" s="139">
        <f t="shared" si="12"/>
        <v>1425774.1630208</v>
      </c>
      <c r="U156" s="139">
        <f t="shared" si="12"/>
        <v>2084677.387911424</v>
      </c>
      <c r="V156" s="139">
        <f t="shared" si="12"/>
        <v>3503847.7095487667</v>
      </c>
      <c r="W156" s="139">
        <f t="shared" si="12"/>
        <v>1485293.1408352298</v>
      </c>
      <c r="X156" s="139">
        <f t="shared" si="12"/>
        <v>4723021.935060287</v>
      </c>
    </row>
    <row r="157" spans="11:24" ht="16.5" customHeight="1">
      <c r="K157" s="139">
        <f>+K156-K154</f>
        <v>0</v>
      </c>
      <c r="L157" s="139">
        <f aca="true" t="shared" si="13" ref="L157:X157">+L156-L154</f>
        <v>0</v>
      </c>
      <c r="M157" s="139">
        <f t="shared" si="13"/>
        <v>0</v>
      </c>
      <c r="N157" s="139">
        <f t="shared" si="13"/>
        <v>0</v>
      </c>
      <c r="O157" s="139">
        <f t="shared" si="13"/>
        <v>0</v>
      </c>
      <c r="P157" s="139">
        <f t="shared" si="13"/>
        <v>0</v>
      </c>
      <c r="Q157" s="139">
        <f t="shared" si="13"/>
        <v>0</v>
      </c>
      <c r="R157" s="139">
        <f t="shared" si="13"/>
        <v>0</v>
      </c>
      <c r="S157" s="139">
        <f t="shared" si="13"/>
        <v>0</v>
      </c>
      <c r="T157" s="139">
        <f t="shared" si="13"/>
        <v>0</v>
      </c>
      <c r="U157" s="139">
        <f t="shared" si="13"/>
        <v>0</v>
      </c>
      <c r="V157" s="139">
        <f t="shared" si="13"/>
        <v>0</v>
      </c>
      <c r="W157" s="139">
        <f t="shared" si="13"/>
        <v>0</v>
      </c>
      <c r="X157" s="139">
        <f t="shared" si="13"/>
        <v>0</v>
      </c>
    </row>
    <row r="160" spans="5:8" ht="16.5" customHeight="1">
      <c r="E160" s="251"/>
      <c r="F160" s="252"/>
      <c r="G160" s="252"/>
      <c r="H160" s="253"/>
    </row>
    <row r="161" spans="3:24" ht="16.5" customHeight="1">
      <c r="C161" s="256"/>
      <c r="D161" s="256"/>
      <c r="E161" s="140"/>
      <c r="F161" s="140"/>
      <c r="G161" s="140"/>
      <c r="H161" s="140"/>
      <c r="I161" s="140"/>
      <c r="J161" s="140"/>
      <c r="K161" s="140"/>
      <c r="L161" s="140"/>
      <c r="M161" s="140"/>
      <c r="N161" s="140"/>
      <c r="O161" s="140"/>
      <c r="P161" s="140"/>
      <c r="Q161" s="140"/>
      <c r="R161" s="140"/>
      <c r="S161" s="140"/>
      <c r="T161" s="140"/>
      <c r="U161" s="140"/>
      <c r="V161" s="140"/>
      <c r="W161" s="140"/>
      <c r="X161" s="140"/>
    </row>
    <row r="162" spans="3:24" ht="16.5" customHeight="1">
      <c r="C162" s="256"/>
      <c r="D162" s="256"/>
      <c r="E162" s="140"/>
      <c r="F162" s="140"/>
      <c r="G162" s="140"/>
      <c r="H162" s="140"/>
      <c r="I162" s="140"/>
      <c r="J162" s="140"/>
      <c r="K162" s="140"/>
      <c r="L162" s="140"/>
      <c r="M162" s="140"/>
      <c r="N162" s="140"/>
      <c r="O162" s="140"/>
      <c r="P162" s="140"/>
      <c r="Q162" s="140"/>
      <c r="R162" s="140"/>
      <c r="S162" s="140"/>
      <c r="T162" s="140"/>
      <c r="U162" s="140"/>
      <c r="V162" s="140"/>
      <c r="W162" s="140"/>
      <c r="X162" s="140"/>
    </row>
    <row r="163" spans="3:24" ht="16.5" customHeight="1">
      <c r="C163" s="256"/>
      <c r="D163" s="256"/>
      <c r="E163" s="140"/>
      <c r="F163" s="140"/>
      <c r="G163" s="140"/>
      <c r="H163" s="140"/>
      <c r="I163" s="140"/>
      <c r="J163" s="140"/>
      <c r="K163" s="140"/>
      <c r="L163" s="140"/>
      <c r="M163" s="140"/>
      <c r="N163" s="140"/>
      <c r="O163" s="140"/>
      <c r="P163" s="140"/>
      <c r="Q163" s="140"/>
      <c r="R163" s="140"/>
      <c r="S163" s="140"/>
      <c r="T163" s="140"/>
      <c r="U163" s="140"/>
      <c r="V163" s="140"/>
      <c r="W163" s="140"/>
      <c r="X163" s="140"/>
    </row>
    <row r="164" spans="3:24" ht="16.5" customHeight="1">
      <c r="C164" s="256"/>
      <c r="D164" s="256"/>
      <c r="E164" s="140"/>
      <c r="F164" s="140"/>
      <c r="G164" s="140"/>
      <c r="H164" s="140"/>
      <c r="I164" s="140"/>
      <c r="J164" s="140"/>
      <c r="K164" s="140"/>
      <c r="L164" s="140"/>
      <c r="M164" s="140"/>
      <c r="N164" s="140"/>
      <c r="O164" s="140"/>
      <c r="P164" s="140"/>
      <c r="Q164" s="140"/>
      <c r="R164" s="140"/>
      <c r="S164" s="140"/>
      <c r="T164" s="140"/>
      <c r="U164" s="140"/>
      <c r="V164" s="140"/>
      <c r="W164" s="140"/>
      <c r="X164" s="140"/>
    </row>
    <row r="165" spans="3:24" ht="16.5" customHeight="1">
      <c r="C165" s="256"/>
      <c r="D165" s="256"/>
      <c r="E165" s="140"/>
      <c r="F165" s="140"/>
      <c r="G165" s="140"/>
      <c r="H165" s="140"/>
      <c r="I165" s="140"/>
      <c r="J165" s="140"/>
      <c r="K165" s="140"/>
      <c r="L165" s="140"/>
      <c r="M165" s="140"/>
      <c r="N165" s="140"/>
      <c r="O165" s="140"/>
      <c r="P165" s="140"/>
      <c r="Q165" s="140"/>
      <c r="R165" s="140"/>
      <c r="S165" s="140"/>
      <c r="T165" s="140"/>
      <c r="U165" s="140"/>
      <c r="V165" s="140"/>
      <c r="W165" s="140"/>
      <c r="X165" s="140"/>
    </row>
    <row r="166" spans="3:24" ht="16.5" customHeight="1">
      <c r="C166" s="256"/>
      <c r="D166" s="256"/>
      <c r="E166" s="140"/>
      <c r="F166" s="140"/>
      <c r="G166" s="140"/>
      <c r="H166" s="140"/>
      <c r="I166" s="140"/>
      <c r="J166" s="140"/>
      <c r="K166" s="140"/>
      <c r="L166" s="140"/>
      <c r="M166" s="140"/>
      <c r="N166" s="140"/>
      <c r="O166" s="140"/>
      <c r="P166" s="140"/>
      <c r="Q166" s="140"/>
      <c r="R166" s="140"/>
      <c r="S166" s="140"/>
      <c r="T166" s="140"/>
      <c r="U166" s="140"/>
      <c r="V166" s="140"/>
      <c r="W166" s="140"/>
      <c r="X166" s="140"/>
    </row>
    <row r="167" spans="3:4" s="190" customFormat="1" ht="16.5" customHeight="1">
      <c r="C167" s="275"/>
      <c r="D167" s="275"/>
    </row>
    <row r="168" spans="3:24" ht="16.5" customHeight="1">
      <c r="C168" s="256"/>
      <c r="D168" s="256"/>
      <c r="E168" s="140"/>
      <c r="F168" s="140"/>
      <c r="G168" s="140"/>
      <c r="H168" s="140"/>
      <c r="I168" s="140"/>
      <c r="J168" s="140"/>
      <c r="K168" s="140"/>
      <c r="L168" s="140"/>
      <c r="M168" s="140"/>
      <c r="N168" s="140"/>
      <c r="O168" s="140"/>
      <c r="P168" s="140"/>
      <c r="Q168" s="140"/>
      <c r="R168" s="140"/>
      <c r="S168" s="140"/>
      <c r="T168" s="140"/>
      <c r="U168" s="140"/>
      <c r="V168" s="140"/>
      <c r="W168" s="140"/>
      <c r="X168" s="140"/>
    </row>
    <row r="169" spans="3:24" ht="16.5" customHeight="1">
      <c r="C169" s="256"/>
      <c r="D169" s="256"/>
      <c r="E169" s="140"/>
      <c r="F169" s="140"/>
      <c r="G169" s="140"/>
      <c r="H169" s="140"/>
      <c r="I169" s="140"/>
      <c r="J169" s="140"/>
      <c r="K169" s="140"/>
      <c r="L169" s="140"/>
      <c r="M169" s="140"/>
      <c r="N169" s="140"/>
      <c r="O169" s="140"/>
      <c r="P169" s="140"/>
      <c r="Q169" s="140"/>
      <c r="R169" s="140"/>
      <c r="S169" s="140"/>
      <c r="T169" s="140"/>
      <c r="U169" s="140"/>
      <c r="V169" s="140"/>
      <c r="W169" s="140"/>
      <c r="X169" s="140"/>
    </row>
    <row r="170" spans="3:24" ht="16.5" customHeight="1">
      <c r="C170" s="256"/>
      <c r="D170" s="256"/>
      <c r="E170" s="140"/>
      <c r="F170" s="140"/>
      <c r="G170" s="140"/>
      <c r="H170" s="140"/>
      <c r="I170" s="140"/>
      <c r="J170" s="140"/>
      <c r="K170" s="140"/>
      <c r="L170" s="140"/>
      <c r="M170" s="140"/>
      <c r="N170" s="140"/>
      <c r="O170" s="140"/>
      <c r="P170" s="140"/>
      <c r="Q170" s="140"/>
      <c r="R170" s="140"/>
      <c r="S170" s="140"/>
      <c r="T170" s="140"/>
      <c r="U170" s="140"/>
      <c r="V170" s="140"/>
      <c r="W170" s="140"/>
      <c r="X170" s="140"/>
    </row>
    <row r="171" spans="3:24" ht="16.5" customHeight="1">
      <c r="C171" s="256"/>
      <c r="D171" s="256"/>
      <c r="E171" s="140"/>
      <c r="F171" s="140"/>
      <c r="G171" s="140"/>
      <c r="H171" s="140"/>
      <c r="I171" s="140"/>
      <c r="J171" s="140"/>
      <c r="K171" s="140"/>
      <c r="L171" s="140"/>
      <c r="M171" s="140"/>
      <c r="N171" s="140"/>
      <c r="O171" s="140"/>
      <c r="P171" s="140"/>
      <c r="Q171" s="140"/>
      <c r="R171" s="140"/>
      <c r="S171" s="140"/>
      <c r="T171" s="140"/>
      <c r="U171" s="140"/>
      <c r="V171" s="140"/>
      <c r="W171" s="140"/>
      <c r="X171" s="140"/>
    </row>
    <row r="172" spans="3:24" ht="16.5" customHeight="1">
      <c r="C172" s="256"/>
      <c r="D172" s="256"/>
      <c r="E172" s="140"/>
      <c r="F172" s="140"/>
      <c r="G172" s="140"/>
      <c r="H172" s="140"/>
      <c r="I172" s="140"/>
      <c r="J172" s="140"/>
      <c r="K172" s="140"/>
      <c r="L172" s="140"/>
      <c r="M172" s="140"/>
      <c r="N172" s="140"/>
      <c r="O172" s="140"/>
      <c r="P172" s="140"/>
      <c r="Q172" s="140"/>
      <c r="R172" s="140"/>
      <c r="S172" s="140"/>
      <c r="T172" s="140"/>
      <c r="U172" s="140"/>
      <c r="V172" s="140"/>
      <c r="W172" s="140"/>
      <c r="X172" s="140"/>
    </row>
    <row r="173" spans="3:24" ht="16.5" customHeight="1">
      <c r="C173" s="256"/>
      <c r="D173" s="256"/>
      <c r="E173" s="140"/>
      <c r="F173" s="140"/>
      <c r="G173" s="140"/>
      <c r="H173" s="140"/>
      <c r="I173" s="140"/>
      <c r="J173" s="140"/>
      <c r="K173" s="140"/>
      <c r="L173" s="140"/>
      <c r="M173" s="140"/>
      <c r="N173" s="140"/>
      <c r="O173" s="140"/>
      <c r="P173" s="140"/>
      <c r="Q173" s="140"/>
      <c r="R173" s="140"/>
      <c r="S173" s="140"/>
      <c r="T173" s="140"/>
      <c r="U173" s="140"/>
      <c r="V173" s="140"/>
      <c r="W173" s="140"/>
      <c r="X173" s="140"/>
    </row>
    <row r="174" spans="3:24" ht="16.5" customHeight="1">
      <c r="C174" s="256"/>
      <c r="D174" s="256"/>
      <c r="E174" s="140"/>
      <c r="F174" s="140"/>
      <c r="G174" s="140"/>
      <c r="H174" s="140"/>
      <c r="I174" s="140"/>
      <c r="J174" s="140"/>
      <c r="K174" s="140"/>
      <c r="L174" s="140"/>
      <c r="M174" s="140"/>
      <c r="N174" s="140"/>
      <c r="O174" s="140"/>
      <c r="P174" s="140"/>
      <c r="Q174" s="140"/>
      <c r="R174" s="140"/>
      <c r="S174" s="140"/>
      <c r="T174" s="140"/>
      <c r="U174" s="140"/>
      <c r="V174" s="140"/>
      <c r="W174" s="140"/>
      <c r="X174" s="140"/>
    </row>
    <row r="175" spans="3:24" ht="16.5" customHeight="1">
      <c r="C175" s="256"/>
      <c r="D175" s="256"/>
      <c r="E175" s="140"/>
      <c r="F175" s="140"/>
      <c r="G175" s="140"/>
      <c r="H175" s="140"/>
      <c r="I175" s="140"/>
      <c r="J175" s="140"/>
      <c r="K175" s="140"/>
      <c r="L175" s="140"/>
      <c r="M175" s="140"/>
      <c r="N175" s="140"/>
      <c r="O175" s="140"/>
      <c r="P175" s="140"/>
      <c r="Q175" s="140"/>
      <c r="R175" s="140"/>
      <c r="S175" s="140"/>
      <c r="T175" s="140"/>
      <c r="U175" s="140"/>
      <c r="V175" s="140"/>
      <c r="W175" s="140"/>
      <c r="X175" s="140"/>
    </row>
    <row r="176" spans="3:24" ht="16.5" customHeight="1">
      <c r="C176" s="256"/>
      <c r="D176" s="256"/>
      <c r="E176" s="140"/>
      <c r="F176" s="140"/>
      <c r="G176" s="140"/>
      <c r="H176" s="140"/>
      <c r="I176" s="140"/>
      <c r="J176" s="140"/>
      <c r="K176" s="140"/>
      <c r="L176" s="140"/>
      <c r="M176" s="140"/>
      <c r="N176" s="140"/>
      <c r="O176" s="140"/>
      <c r="P176" s="140"/>
      <c r="Q176" s="140"/>
      <c r="R176" s="140"/>
      <c r="S176" s="140"/>
      <c r="T176" s="140"/>
      <c r="U176" s="140"/>
      <c r="V176" s="140"/>
      <c r="W176" s="140"/>
      <c r="X176" s="140"/>
    </row>
    <row r="177" spans="3:24" ht="16.5" customHeight="1">
      <c r="C177" s="256"/>
      <c r="D177" s="256"/>
      <c r="E177" s="140"/>
      <c r="F177" s="140"/>
      <c r="G177" s="140"/>
      <c r="H177" s="140"/>
      <c r="I177" s="140"/>
      <c r="J177" s="140"/>
      <c r="K177" s="140"/>
      <c r="L177" s="140"/>
      <c r="M177" s="140"/>
      <c r="N177" s="140"/>
      <c r="O177" s="140"/>
      <c r="P177" s="140"/>
      <c r="Q177" s="140"/>
      <c r="R177" s="140"/>
      <c r="S177" s="140"/>
      <c r="T177" s="140"/>
      <c r="U177" s="140"/>
      <c r="V177" s="140"/>
      <c r="W177" s="140"/>
      <c r="X177" s="140"/>
    </row>
    <row r="178" spans="3:24" ht="16.5" customHeight="1">
      <c r="C178" s="256"/>
      <c r="D178" s="256"/>
      <c r="E178" s="140"/>
      <c r="F178" s="140"/>
      <c r="G178" s="140"/>
      <c r="H178" s="140"/>
      <c r="I178" s="140"/>
      <c r="J178" s="140"/>
      <c r="K178" s="140"/>
      <c r="L178" s="140"/>
      <c r="M178" s="140"/>
      <c r="N178" s="140"/>
      <c r="O178" s="140"/>
      <c r="P178" s="140"/>
      <c r="Q178" s="140"/>
      <c r="R178" s="140"/>
      <c r="S178" s="140"/>
      <c r="T178" s="140"/>
      <c r="U178" s="140"/>
      <c r="V178" s="140"/>
      <c r="W178" s="140"/>
      <c r="X178" s="140"/>
    </row>
    <row r="179" spans="3:24" ht="16.5" customHeight="1">
      <c r="C179" s="256"/>
      <c r="D179" s="256"/>
      <c r="E179" s="140"/>
      <c r="F179" s="140"/>
      <c r="G179" s="140"/>
      <c r="H179" s="140"/>
      <c r="I179" s="140"/>
      <c r="J179" s="140"/>
      <c r="K179" s="140"/>
      <c r="L179" s="140"/>
      <c r="M179" s="140"/>
      <c r="N179" s="140"/>
      <c r="O179" s="140"/>
      <c r="P179" s="140"/>
      <c r="Q179" s="140"/>
      <c r="R179" s="140"/>
      <c r="S179" s="140"/>
      <c r="T179" s="140"/>
      <c r="U179" s="140"/>
      <c r="V179" s="140"/>
      <c r="W179" s="140"/>
      <c r="X179" s="140"/>
    </row>
    <row r="180" spans="3:24" ht="16.5" customHeight="1">
      <c r="C180" s="256"/>
      <c r="D180" s="256"/>
      <c r="E180" s="140"/>
      <c r="F180" s="140"/>
      <c r="G180" s="140"/>
      <c r="H180" s="140"/>
      <c r="I180" s="140"/>
      <c r="J180" s="140"/>
      <c r="K180" s="140"/>
      <c r="L180" s="140"/>
      <c r="M180" s="140"/>
      <c r="N180" s="140"/>
      <c r="O180" s="140"/>
      <c r="P180" s="140"/>
      <c r="Q180" s="140"/>
      <c r="R180" s="140"/>
      <c r="S180" s="140"/>
      <c r="T180" s="140"/>
      <c r="U180" s="140"/>
      <c r="V180" s="140"/>
      <c r="W180" s="140"/>
      <c r="X180" s="140"/>
    </row>
    <row r="181" spans="3:24" ht="16.5" customHeight="1">
      <c r="C181" s="256"/>
      <c r="D181" s="256"/>
      <c r="E181" s="140"/>
      <c r="F181" s="140"/>
      <c r="G181" s="140"/>
      <c r="H181" s="140"/>
      <c r="I181" s="140"/>
      <c r="J181" s="140"/>
      <c r="K181" s="140"/>
      <c r="L181" s="140"/>
      <c r="M181" s="140"/>
      <c r="N181" s="140"/>
      <c r="O181" s="140"/>
      <c r="P181" s="140"/>
      <c r="Q181" s="140"/>
      <c r="R181" s="140"/>
      <c r="S181" s="140"/>
      <c r="T181" s="140"/>
      <c r="U181" s="140"/>
      <c r="V181" s="140"/>
      <c r="W181" s="140"/>
      <c r="X181" s="140"/>
    </row>
    <row r="182" spans="3:24" ht="16.5" customHeight="1">
      <c r="C182" s="256"/>
      <c r="D182" s="256"/>
      <c r="E182" s="140"/>
      <c r="F182" s="140"/>
      <c r="G182" s="140"/>
      <c r="H182" s="140"/>
      <c r="I182" s="140"/>
      <c r="J182" s="140"/>
      <c r="K182" s="140"/>
      <c r="L182" s="140"/>
      <c r="M182" s="140"/>
      <c r="N182" s="140"/>
      <c r="O182" s="140"/>
      <c r="P182" s="140"/>
      <c r="Q182" s="140"/>
      <c r="R182" s="140"/>
      <c r="S182" s="140"/>
      <c r="T182" s="140"/>
      <c r="U182" s="140"/>
      <c r="V182" s="140"/>
      <c r="W182" s="140"/>
      <c r="X182" s="140"/>
    </row>
    <row r="183" spans="3:24" ht="16.5" customHeight="1">
      <c r="C183" s="256"/>
      <c r="D183" s="256"/>
      <c r="E183" s="140"/>
      <c r="F183" s="140"/>
      <c r="G183" s="140"/>
      <c r="H183" s="140"/>
      <c r="I183" s="140"/>
      <c r="J183" s="140"/>
      <c r="K183" s="140"/>
      <c r="L183" s="140"/>
      <c r="M183" s="140"/>
      <c r="N183" s="140"/>
      <c r="O183" s="140"/>
      <c r="P183" s="140"/>
      <c r="Q183" s="140"/>
      <c r="R183" s="140"/>
      <c r="S183" s="140"/>
      <c r="T183" s="140"/>
      <c r="U183" s="140"/>
      <c r="V183" s="140"/>
      <c r="W183" s="140"/>
      <c r="X183" s="140"/>
    </row>
    <row r="184" spans="3:24" ht="16.5" customHeight="1">
      <c r="C184" s="256"/>
      <c r="D184" s="256"/>
      <c r="E184" s="140"/>
      <c r="F184" s="140"/>
      <c r="G184" s="140"/>
      <c r="H184" s="140"/>
      <c r="I184" s="140"/>
      <c r="J184" s="140"/>
      <c r="K184" s="140"/>
      <c r="L184" s="140"/>
      <c r="M184" s="140"/>
      <c r="N184" s="140"/>
      <c r="O184" s="140"/>
      <c r="P184" s="140"/>
      <c r="Q184" s="140"/>
      <c r="R184" s="140"/>
      <c r="S184" s="140"/>
      <c r="T184" s="140"/>
      <c r="U184" s="140"/>
      <c r="V184" s="140"/>
      <c r="W184" s="140"/>
      <c r="X184" s="140"/>
    </row>
    <row r="185" spans="3:24" ht="16.5" customHeight="1">
      <c r="C185" s="256"/>
      <c r="D185" s="256"/>
      <c r="E185" s="140"/>
      <c r="F185" s="140"/>
      <c r="G185" s="140"/>
      <c r="H185" s="140"/>
      <c r="I185" s="140"/>
      <c r="J185" s="140"/>
      <c r="K185" s="140"/>
      <c r="L185" s="140"/>
      <c r="M185" s="140"/>
      <c r="N185" s="140"/>
      <c r="O185" s="140"/>
      <c r="P185" s="140"/>
      <c r="Q185" s="140"/>
      <c r="R185" s="140"/>
      <c r="S185" s="140"/>
      <c r="T185" s="140"/>
      <c r="U185" s="140"/>
      <c r="V185" s="140"/>
      <c r="W185" s="140"/>
      <c r="X185" s="140"/>
    </row>
    <row r="186" spans="3:24" ht="16.5" customHeight="1">
      <c r="C186" s="256"/>
      <c r="D186" s="256"/>
      <c r="E186" s="140"/>
      <c r="F186" s="140"/>
      <c r="G186" s="140"/>
      <c r="H186" s="140"/>
      <c r="I186" s="140"/>
      <c r="J186" s="140"/>
      <c r="K186" s="140"/>
      <c r="L186" s="140"/>
      <c r="M186" s="140"/>
      <c r="N186" s="140"/>
      <c r="O186" s="140"/>
      <c r="P186" s="140"/>
      <c r="Q186" s="140"/>
      <c r="R186" s="140"/>
      <c r="S186" s="140"/>
      <c r="T186" s="140"/>
      <c r="U186" s="140"/>
      <c r="V186" s="140"/>
      <c r="W186" s="140"/>
      <c r="X186" s="140"/>
    </row>
    <row r="187" spans="3:24" ht="16.5" customHeight="1">
      <c r="C187" s="256"/>
      <c r="D187" s="256"/>
      <c r="E187" s="140"/>
      <c r="F187" s="140"/>
      <c r="G187" s="140"/>
      <c r="H187" s="140"/>
      <c r="I187" s="140"/>
      <c r="J187" s="140"/>
      <c r="K187" s="140"/>
      <c r="L187" s="140"/>
      <c r="M187" s="140"/>
      <c r="N187" s="140"/>
      <c r="O187" s="140"/>
      <c r="P187" s="140"/>
      <c r="Q187" s="140"/>
      <c r="R187" s="140"/>
      <c r="S187" s="140"/>
      <c r="T187" s="140"/>
      <c r="U187" s="140"/>
      <c r="V187" s="140"/>
      <c r="W187" s="140"/>
      <c r="X187" s="140"/>
    </row>
    <row r="188" spans="3:24" ht="16.5" customHeight="1">
      <c r="C188" s="256"/>
      <c r="D188" s="256"/>
      <c r="E188" s="140"/>
      <c r="F188" s="140"/>
      <c r="G188" s="140"/>
      <c r="H188" s="140"/>
      <c r="I188" s="140"/>
      <c r="J188" s="140"/>
      <c r="K188" s="140"/>
      <c r="L188" s="140"/>
      <c r="M188" s="140"/>
      <c r="N188" s="140"/>
      <c r="O188" s="140"/>
      <c r="P188" s="140"/>
      <c r="Q188" s="140"/>
      <c r="R188" s="140"/>
      <c r="S188" s="140"/>
      <c r="T188" s="140"/>
      <c r="U188" s="140"/>
      <c r="V188" s="140"/>
      <c r="W188" s="140"/>
      <c r="X188" s="140"/>
    </row>
    <row r="189" spans="3:24" ht="16.5" customHeight="1">
      <c r="C189" s="256"/>
      <c r="D189" s="256"/>
      <c r="E189" s="140"/>
      <c r="F189" s="140"/>
      <c r="G189" s="140"/>
      <c r="H189" s="140"/>
      <c r="I189" s="140"/>
      <c r="J189" s="140"/>
      <c r="K189" s="140"/>
      <c r="L189" s="140"/>
      <c r="M189" s="140"/>
      <c r="N189" s="140"/>
      <c r="O189" s="140"/>
      <c r="P189" s="140"/>
      <c r="Q189" s="140"/>
      <c r="R189" s="140"/>
      <c r="S189" s="140"/>
      <c r="T189" s="140"/>
      <c r="U189" s="140"/>
      <c r="V189" s="140"/>
      <c r="W189" s="140"/>
      <c r="X189" s="140"/>
    </row>
    <row r="190" spans="3:24" ht="16.5" customHeight="1">
      <c r="C190" s="256"/>
      <c r="D190" s="256"/>
      <c r="E190" s="140"/>
      <c r="F190" s="140"/>
      <c r="G190" s="140"/>
      <c r="H190" s="140"/>
      <c r="I190" s="140"/>
      <c r="J190" s="140"/>
      <c r="K190" s="140"/>
      <c r="L190" s="140"/>
      <c r="M190" s="140"/>
      <c r="N190" s="140"/>
      <c r="O190" s="140"/>
      <c r="P190" s="140"/>
      <c r="Q190" s="140"/>
      <c r="R190" s="140"/>
      <c r="S190" s="140"/>
      <c r="T190" s="140"/>
      <c r="U190" s="140"/>
      <c r="V190" s="140"/>
      <c r="W190" s="140"/>
      <c r="X190" s="140"/>
    </row>
    <row r="191" spans="3:24" ht="16.5" customHeight="1">
      <c r="C191" s="256"/>
      <c r="D191" s="256"/>
      <c r="E191" s="140"/>
      <c r="F191" s="140"/>
      <c r="G191" s="140"/>
      <c r="H191" s="140"/>
      <c r="I191" s="140"/>
      <c r="J191" s="140"/>
      <c r="K191" s="140"/>
      <c r="L191" s="140"/>
      <c r="M191" s="140"/>
      <c r="N191" s="140"/>
      <c r="O191" s="140"/>
      <c r="P191" s="140"/>
      <c r="Q191" s="140"/>
      <c r="R191" s="140"/>
      <c r="S191" s="140"/>
      <c r="T191" s="140"/>
      <c r="U191" s="140"/>
      <c r="V191" s="140"/>
      <c r="W191" s="140"/>
      <c r="X191" s="140"/>
    </row>
    <row r="192" spans="3:24" ht="16.5" customHeight="1">
      <c r="C192" s="256"/>
      <c r="D192" s="256"/>
      <c r="E192" s="140"/>
      <c r="F192" s="140"/>
      <c r="G192" s="140"/>
      <c r="H192" s="140"/>
      <c r="I192" s="140"/>
      <c r="J192" s="140"/>
      <c r="K192" s="140"/>
      <c r="L192" s="140"/>
      <c r="M192" s="140"/>
      <c r="N192" s="140"/>
      <c r="O192" s="140"/>
      <c r="P192" s="140"/>
      <c r="Q192" s="140"/>
      <c r="R192" s="140"/>
      <c r="S192" s="140"/>
      <c r="T192" s="140"/>
      <c r="U192" s="140"/>
      <c r="V192" s="140"/>
      <c r="W192" s="140"/>
      <c r="X192" s="140"/>
    </row>
    <row r="193" spans="3:24" ht="16.5" customHeight="1">
      <c r="C193" s="256"/>
      <c r="D193" s="256"/>
      <c r="E193" s="140"/>
      <c r="F193" s="140"/>
      <c r="G193" s="140"/>
      <c r="H193" s="140"/>
      <c r="I193" s="140"/>
      <c r="J193" s="140"/>
      <c r="K193" s="140"/>
      <c r="L193" s="140"/>
      <c r="M193" s="140"/>
      <c r="N193" s="140"/>
      <c r="O193" s="140"/>
      <c r="P193" s="140"/>
      <c r="Q193" s="140"/>
      <c r="R193" s="140"/>
      <c r="S193" s="140"/>
      <c r="T193" s="140"/>
      <c r="U193" s="140"/>
      <c r="V193" s="140"/>
      <c r="W193" s="140"/>
      <c r="X193" s="140"/>
    </row>
    <row r="194" spans="3:24" ht="16.5" customHeight="1">
      <c r="C194" s="256"/>
      <c r="D194" s="256"/>
      <c r="E194" s="140"/>
      <c r="F194" s="140"/>
      <c r="G194" s="140"/>
      <c r="H194" s="140"/>
      <c r="I194" s="140"/>
      <c r="J194" s="140"/>
      <c r="K194" s="140"/>
      <c r="L194" s="140"/>
      <c r="M194" s="140"/>
      <c r="N194" s="140"/>
      <c r="O194" s="140"/>
      <c r="P194" s="140"/>
      <c r="Q194" s="140"/>
      <c r="R194" s="140"/>
      <c r="S194" s="140"/>
      <c r="T194" s="140"/>
      <c r="U194" s="140"/>
      <c r="V194" s="140"/>
      <c r="W194" s="140"/>
      <c r="X194" s="140"/>
    </row>
    <row r="195" spans="3:24" ht="16.5" customHeight="1">
      <c r="C195" s="256"/>
      <c r="D195" s="256"/>
      <c r="E195" s="140"/>
      <c r="F195" s="140"/>
      <c r="G195" s="140"/>
      <c r="H195" s="140"/>
      <c r="I195" s="140"/>
      <c r="J195" s="140"/>
      <c r="K195" s="140"/>
      <c r="L195" s="140"/>
      <c r="M195" s="140"/>
      <c r="N195" s="140"/>
      <c r="O195" s="140"/>
      <c r="P195" s="140"/>
      <c r="Q195" s="140"/>
      <c r="R195" s="140"/>
      <c r="S195" s="140"/>
      <c r="T195" s="140"/>
      <c r="U195" s="140"/>
      <c r="V195" s="140"/>
      <c r="W195" s="140"/>
      <c r="X195" s="140"/>
    </row>
    <row r="196" spans="3:24" ht="16.5" customHeight="1">
      <c r="C196" s="256"/>
      <c r="D196" s="256"/>
      <c r="E196" s="140"/>
      <c r="F196" s="140"/>
      <c r="G196" s="140"/>
      <c r="H196" s="140"/>
      <c r="I196" s="140"/>
      <c r="J196" s="140"/>
      <c r="K196" s="140"/>
      <c r="L196" s="140"/>
      <c r="M196" s="140"/>
      <c r="N196" s="140"/>
      <c r="O196" s="140"/>
      <c r="P196" s="140"/>
      <c r="Q196" s="140"/>
      <c r="R196" s="140"/>
      <c r="S196" s="140"/>
      <c r="T196" s="140"/>
      <c r="U196" s="140"/>
      <c r="V196" s="140"/>
      <c r="W196" s="140"/>
      <c r="X196" s="140"/>
    </row>
  </sheetData>
  <sheetProtection/>
  <mergeCells count="16">
    <mergeCell ref="H152:I152"/>
    <mergeCell ref="H153:I153"/>
    <mergeCell ref="I5:I6"/>
    <mergeCell ref="F5:F6"/>
    <mergeCell ref="H150:I150"/>
    <mergeCell ref="H151:I151"/>
    <mergeCell ref="A1:O1"/>
    <mergeCell ref="A2:O2"/>
    <mergeCell ref="A3:O3"/>
    <mergeCell ref="C5:C6"/>
    <mergeCell ref="A5:A6"/>
    <mergeCell ref="B5:B6"/>
    <mergeCell ref="E5:E6"/>
    <mergeCell ref="D5:D6"/>
    <mergeCell ref="G5:G6"/>
    <mergeCell ref="H5:H6"/>
  </mergeCells>
  <printOptions gridLines="1" horizontalCentered="1"/>
  <pageMargins left="0.17" right="0.38" top="0.38" bottom="0.41" header="0.39" footer="0.17"/>
  <pageSetup firstPageNumber="4" useFirstPageNumber="1" fitToHeight="8" horizontalDpi="600" verticalDpi="600" orientation="landscape" paperSize="3" scale="63" r:id="rId2"/>
  <headerFooter alignWithMargins="0">
    <oddFooter>&amp;C&amp;P&amp;R&amp;"Times New Roman,Bold"&amp;12&amp;D</oddFooter>
  </headerFooter>
  <rowBreaks count="1" manualBreakCount="1">
    <brk id="115" max="16"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B58"/>
  <sheetViews>
    <sheetView view="pageBreakPreview" zoomScaleNormal="85" zoomScaleSheetLayoutView="100" zoomScalePageLayoutView="0" workbookViewId="0" topLeftCell="A22">
      <selection activeCell="B52" sqref="B52"/>
    </sheetView>
  </sheetViews>
  <sheetFormatPr defaultColWidth="9.140625" defaultRowHeight="12.75"/>
  <cols>
    <col min="1" max="1" width="93.00390625" style="323" customWidth="1"/>
    <col min="2" max="2" width="41.8515625" style="323" customWidth="1"/>
    <col min="3" max="16384" width="9.140625" style="323" customWidth="1"/>
  </cols>
  <sheetData>
    <row r="1" spans="1:2" ht="15.75">
      <c r="A1" s="768" t="s">
        <v>0</v>
      </c>
      <c r="B1" s="768"/>
    </row>
    <row r="2" spans="1:2" ht="15.75">
      <c r="A2" s="768" t="s">
        <v>1</v>
      </c>
      <c r="B2" s="768"/>
    </row>
    <row r="3" spans="1:2" ht="15">
      <c r="A3" s="769"/>
      <c r="B3" s="769"/>
    </row>
    <row r="4" spans="1:2" ht="15.75">
      <c r="A4" s="770" t="s">
        <v>470</v>
      </c>
      <c r="B4" s="770"/>
    </row>
    <row r="5" spans="1:2" ht="52.5" customHeight="1">
      <c r="A5" s="771" t="s">
        <v>471</v>
      </c>
      <c r="B5" s="771"/>
    </row>
    <row r="6" spans="1:2" ht="15">
      <c r="A6" s="769"/>
      <c r="B6" s="769"/>
    </row>
    <row r="7" spans="1:2" ht="15.75">
      <c r="A7" s="770" t="s">
        <v>472</v>
      </c>
      <c r="B7" s="769"/>
    </row>
    <row r="8" spans="1:2" ht="15">
      <c r="A8" s="769"/>
      <c r="B8" s="769"/>
    </row>
    <row r="9" spans="1:2" ht="15.75">
      <c r="A9" s="770" t="s">
        <v>433</v>
      </c>
      <c r="B9" s="770"/>
    </row>
    <row r="10" spans="1:2" ht="15.75">
      <c r="A10" s="770" t="s">
        <v>465</v>
      </c>
      <c r="B10" s="769"/>
    </row>
    <row r="11" spans="1:2" ht="15.75">
      <c r="A11" s="770" t="s">
        <v>383</v>
      </c>
      <c r="B11" s="770"/>
    </row>
    <row r="12" spans="1:2" ht="15">
      <c r="A12" s="769"/>
      <c r="B12" s="769"/>
    </row>
    <row r="13" spans="1:2" ht="15.75">
      <c r="A13" s="770" t="s">
        <v>473</v>
      </c>
      <c r="B13" s="769"/>
    </row>
    <row r="14" spans="1:2" ht="62.25" customHeight="1">
      <c r="A14" s="778" t="s">
        <v>474</v>
      </c>
      <c r="B14" s="779"/>
    </row>
    <row r="15" spans="1:2" ht="15">
      <c r="A15" s="769"/>
      <c r="B15" s="769"/>
    </row>
    <row r="16" spans="1:2" ht="15.75">
      <c r="A16" s="770" t="s">
        <v>475</v>
      </c>
      <c r="B16" s="769"/>
    </row>
    <row r="17" spans="1:2" ht="15">
      <c r="A17" s="769"/>
      <c r="B17" s="769"/>
    </row>
    <row r="18" spans="1:2" ht="15.75">
      <c r="A18" s="772" t="s">
        <v>387</v>
      </c>
      <c r="B18" s="772"/>
    </row>
    <row r="19" spans="1:2" ht="96.75" customHeight="1">
      <c r="A19" s="773" t="s">
        <v>476</v>
      </c>
      <c r="B19" s="774"/>
    </row>
    <row r="20" spans="1:2" ht="143.25" customHeight="1">
      <c r="A20" s="773" t="s">
        <v>477</v>
      </c>
      <c r="B20" s="774"/>
    </row>
    <row r="21" spans="1:2" ht="69.75" customHeight="1">
      <c r="A21" s="775" t="s">
        <v>478</v>
      </c>
      <c r="B21" s="776"/>
    </row>
    <row r="22" spans="1:2" ht="15">
      <c r="A22" s="777"/>
      <c r="B22" s="777"/>
    </row>
    <row r="23" spans="1:2" ht="15.75">
      <c r="A23" s="332" t="s">
        <v>412</v>
      </c>
      <c r="B23" s="333" t="s">
        <v>2</v>
      </c>
    </row>
    <row r="24" spans="1:2" ht="15">
      <c r="A24" s="333" t="s">
        <v>441</v>
      </c>
      <c r="B24" s="334">
        <v>60000</v>
      </c>
    </row>
    <row r="25" spans="1:2" ht="15">
      <c r="A25" s="333" t="s">
        <v>442</v>
      </c>
      <c r="B25" s="334">
        <v>85000</v>
      </c>
    </row>
    <row r="26" spans="1:2" ht="15">
      <c r="A26" s="333" t="s">
        <v>5</v>
      </c>
      <c r="B26" s="334">
        <v>2250000</v>
      </c>
    </row>
    <row r="27" spans="1:2" ht="15">
      <c r="A27" s="333" t="s">
        <v>31</v>
      </c>
      <c r="B27" s="334">
        <v>650000</v>
      </c>
    </row>
    <row r="28" spans="1:2" ht="15">
      <c r="A28" s="333" t="s">
        <v>443</v>
      </c>
      <c r="B28" s="334">
        <v>25000</v>
      </c>
    </row>
    <row r="29" spans="1:2" ht="15">
      <c r="A29" s="333" t="s">
        <v>444</v>
      </c>
      <c r="B29" s="335">
        <v>0</v>
      </c>
    </row>
    <row r="30" spans="1:2" ht="15">
      <c r="A30" s="333" t="s">
        <v>7</v>
      </c>
      <c r="B30" s="334">
        <f>SUM(B24:B29)</f>
        <v>3070000</v>
      </c>
    </row>
    <row r="31" spans="1:2" ht="15">
      <c r="A31" s="333"/>
      <c r="B31" s="334"/>
    </row>
    <row r="32" spans="1:2" ht="15.75">
      <c r="A32" s="332" t="s">
        <v>445</v>
      </c>
      <c r="B32" s="334"/>
    </row>
    <row r="33" spans="1:2" ht="15">
      <c r="A33" s="336" t="s">
        <v>446</v>
      </c>
      <c r="B33" s="334">
        <v>0</v>
      </c>
    </row>
    <row r="34" spans="1:2" ht="15">
      <c r="A34" s="336" t="s">
        <v>447</v>
      </c>
      <c r="B34" s="337">
        <v>-650000</v>
      </c>
    </row>
    <row r="35" spans="1:2" ht="15">
      <c r="A35" s="334" t="s">
        <v>448</v>
      </c>
      <c r="B35" s="337">
        <v>0</v>
      </c>
    </row>
    <row r="36" spans="1:2" ht="15">
      <c r="A36" s="334" t="s">
        <v>449</v>
      </c>
      <c r="B36" s="337">
        <v>0</v>
      </c>
    </row>
    <row r="37" spans="1:2" ht="15">
      <c r="A37" s="334" t="s">
        <v>450</v>
      </c>
      <c r="B37" s="337">
        <v>0</v>
      </c>
    </row>
    <row r="38" spans="1:2" ht="15">
      <c r="A38" s="334" t="s">
        <v>451</v>
      </c>
      <c r="B38" s="338">
        <f>B30-25000</f>
        <v>3045000</v>
      </c>
    </row>
    <row r="39" spans="1:2" ht="17.25">
      <c r="A39" s="334" t="s">
        <v>452</v>
      </c>
      <c r="B39" s="339">
        <v>25000</v>
      </c>
    </row>
    <row r="40" spans="1:2" ht="15.75">
      <c r="A40" s="320" t="s">
        <v>7</v>
      </c>
      <c r="B40" s="335">
        <f>SUM(B33:B39)</f>
        <v>2420000</v>
      </c>
    </row>
    <row r="41" spans="1:2" ht="15">
      <c r="A41" s="333"/>
      <c r="B41" s="334"/>
    </row>
    <row r="42" spans="1:2" ht="15.75">
      <c r="A42" s="332" t="s">
        <v>425</v>
      </c>
      <c r="B42" s="334" t="s">
        <v>2</v>
      </c>
    </row>
    <row r="43" spans="1:2" ht="15">
      <c r="A43" s="333" t="s">
        <v>12</v>
      </c>
      <c r="B43" s="334">
        <v>37000</v>
      </c>
    </row>
    <row r="44" spans="1:2" ht="15">
      <c r="A44" s="333" t="s">
        <v>13</v>
      </c>
      <c r="B44" s="334">
        <v>3000</v>
      </c>
    </row>
    <row r="45" spans="1:2" ht="15">
      <c r="A45" s="333" t="s">
        <v>14</v>
      </c>
      <c r="B45" s="334">
        <v>2500</v>
      </c>
    </row>
    <row r="46" spans="1:2" ht="15">
      <c r="A46" s="333" t="s">
        <v>15</v>
      </c>
      <c r="B46" s="335">
        <v>6500</v>
      </c>
    </row>
    <row r="47" spans="1:2" ht="15.75">
      <c r="A47" s="332" t="s">
        <v>7</v>
      </c>
      <c r="B47" s="335">
        <f>SUM(B43:B46)</f>
        <v>49000</v>
      </c>
    </row>
    <row r="48" spans="1:2" ht="15">
      <c r="A48" s="769"/>
      <c r="B48" s="769"/>
    </row>
    <row r="49" spans="1:2" ht="15.75">
      <c r="A49" s="320" t="s">
        <v>429</v>
      </c>
      <c r="B49" s="340"/>
    </row>
    <row r="50" spans="1:2" ht="15">
      <c r="A50" s="289" t="s">
        <v>370</v>
      </c>
      <c r="B50" s="334">
        <v>0</v>
      </c>
    </row>
    <row r="51" spans="1:2" ht="15">
      <c r="A51" s="289" t="s">
        <v>371</v>
      </c>
      <c r="B51" s="334">
        <v>60000</v>
      </c>
    </row>
    <row r="52" spans="1:2" ht="15">
      <c r="A52" s="289" t="s">
        <v>372</v>
      </c>
      <c r="B52" s="334">
        <v>3010000</v>
      </c>
    </row>
    <row r="53" spans="1:2" ht="15">
      <c r="A53" s="289" t="s">
        <v>373</v>
      </c>
      <c r="B53" s="334">
        <v>0</v>
      </c>
    </row>
    <row r="54" spans="1:2" ht="15">
      <c r="A54" s="289" t="s">
        <v>374</v>
      </c>
      <c r="B54" s="334">
        <v>0</v>
      </c>
    </row>
    <row r="55" spans="1:2" ht="15">
      <c r="A55" s="289" t="s">
        <v>375</v>
      </c>
      <c r="B55" s="334">
        <v>0</v>
      </c>
    </row>
    <row r="56" spans="1:2" ht="15">
      <c r="A56" s="289" t="s">
        <v>376</v>
      </c>
      <c r="B56" s="335">
        <v>0</v>
      </c>
    </row>
    <row r="57" spans="1:2" ht="15.75">
      <c r="A57" s="320" t="s">
        <v>7</v>
      </c>
      <c r="B57" s="335">
        <f>SUM(B50:B56)</f>
        <v>3070000</v>
      </c>
    </row>
    <row r="58" spans="1:2" ht="12.75">
      <c r="A58" s="340"/>
      <c r="B58" s="340"/>
    </row>
  </sheetData>
  <sheetProtection/>
  <mergeCells count="23">
    <mergeCell ref="A19:B19"/>
    <mergeCell ref="A20:B20"/>
    <mergeCell ref="A21:B21"/>
    <mergeCell ref="A22:B22"/>
    <mergeCell ref="A48:B48"/>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gridLines="1"/>
  <pageMargins left="1.77" right="0.25" top="0.76" bottom="0.75" header="0.5" footer="0.5"/>
  <pageSetup fitToHeight="1" fitToWidth="1" horizontalDpi="600" verticalDpi="600" orientation="portrait" paperSize="5" scale="6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57"/>
  <sheetViews>
    <sheetView zoomScale="75" zoomScaleNormal="75" zoomScalePageLayoutView="0" workbookViewId="0" topLeftCell="A25">
      <selection activeCell="B54" sqref="B54"/>
    </sheetView>
  </sheetViews>
  <sheetFormatPr defaultColWidth="9.140625" defaultRowHeight="12.75"/>
  <cols>
    <col min="1" max="1" width="92.57421875" style="323" customWidth="1"/>
    <col min="2" max="2" width="41.8515625" style="323" customWidth="1"/>
    <col min="3" max="16384" width="9.140625" style="323" customWidth="1"/>
  </cols>
  <sheetData>
    <row r="1" spans="1:2" ht="15.75">
      <c r="A1" s="768" t="s">
        <v>0</v>
      </c>
      <c r="B1" s="768"/>
    </row>
    <row r="2" spans="1:2" ht="15.75">
      <c r="A2" s="768" t="s">
        <v>1</v>
      </c>
      <c r="B2" s="768"/>
    </row>
    <row r="3" spans="1:2" ht="15">
      <c r="A3" s="769"/>
      <c r="B3" s="769"/>
    </row>
    <row r="4" spans="1:2" ht="15.75">
      <c r="A4" s="770" t="s">
        <v>479</v>
      </c>
      <c r="B4" s="770"/>
    </row>
    <row r="5" spans="1:2" ht="52.5" customHeight="1">
      <c r="A5" s="771" t="s">
        <v>480</v>
      </c>
      <c r="B5" s="771"/>
    </row>
    <row r="6" spans="1:2" ht="15">
      <c r="A6" s="769"/>
      <c r="B6" s="769"/>
    </row>
    <row r="7" spans="1:2" ht="15.75">
      <c r="A7" s="770" t="s">
        <v>472</v>
      </c>
      <c r="B7" s="769"/>
    </row>
    <row r="8" spans="1:2" ht="15">
      <c r="A8" s="769"/>
      <c r="B8" s="769"/>
    </row>
    <row r="9" spans="1:2" ht="15.75">
      <c r="A9" s="770" t="s">
        <v>433</v>
      </c>
      <c r="B9" s="770"/>
    </row>
    <row r="10" spans="1:2" ht="15.75">
      <c r="A10" s="770" t="s">
        <v>481</v>
      </c>
      <c r="B10" s="769"/>
    </row>
    <row r="11" spans="1:2" ht="15.75">
      <c r="A11" s="770" t="s">
        <v>383</v>
      </c>
      <c r="B11" s="770"/>
    </row>
    <row r="12" spans="1:2" ht="15">
      <c r="A12" s="769"/>
      <c r="B12" s="769"/>
    </row>
    <row r="13" spans="1:2" ht="15.75">
      <c r="A13" s="770" t="s">
        <v>482</v>
      </c>
      <c r="B13" s="769"/>
    </row>
    <row r="14" spans="1:2" ht="15">
      <c r="A14" s="769"/>
      <c r="B14" s="769"/>
    </row>
    <row r="15" spans="1:2" ht="15">
      <c r="A15" s="769"/>
      <c r="B15" s="769"/>
    </row>
    <row r="16" spans="1:2" ht="15.75">
      <c r="A16" s="770" t="s">
        <v>475</v>
      </c>
      <c r="B16" s="769"/>
    </row>
    <row r="17" spans="1:2" ht="15">
      <c r="A17" s="769"/>
      <c r="B17" s="769"/>
    </row>
    <row r="18" spans="1:2" ht="15.75">
      <c r="A18" s="772" t="s">
        <v>387</v>
      </c>
      <c r="B18" s="772"/>
    </row>
    <row r="19" spans="1:2" ht="36" customHeight="1">
      <c r="A19" s="780" t="s">
        <v>483</v>
      </c>
      <c r="B19" s="781"/>
    </row>
    <row r="20" spans="1:2" ht="75.75" customHeight="1">
      <c r="A20" s="773" t="s">
        <v>484</v>
      </c>
      <c r="B20" s="774"/>
    </row>
    <row r="21" spans="1:2" ht="66.75" customHeight="1">
      <c r="A21" s="775" t="s">
        <v>485</v>
      </c>
      <c r="B21" s="776"/>
    </row>
    <row r="22" spans="1:2" ht="15">
      <c r="A22" s="777"/>
      <c r="B22" s="777"/>
    </row>
    <row r="23" spans="1:2" ht="15.75">
      <c r="A23" s="332" t="s">
        <v>412</v>
      </c>
      <c r="B23" s="333" t="s">
        <v>2</v>
      </c>
    </row>
    <row r="24" spans="1:2" ht="15">
      <c r="A24" s="333" t="s">
        <v>441</v>
      </c>
      <c r="B24" s="334">
        <v>150000</v>
      </c>
    </row>
    <row r="25" spans="1:2" ht="15">
      <c r="A25" s="333" t="s">
        <v>442</v>
      </c>
      <c r="B25" s="334">
        <v>175000</v>
      </c>
    </row>
    <row r="26" spans="1:2" ht="15">
      <c r="A26" s="333" t="s">
        <v>5</v>
      </c>
      <c r="B26" s="334">
        <v>1400000</v>
      </c>
    </row>
    <row r="27" spans="1:2" ht="15">
      <c r="A27" s="333" t="s">
        <v>31</v>
      </c>
      <c r="B27" s="334">
        <v>335000</v>
      </c>
    </row>
    <row r="28" spans="1:2" ht="15">
      <c r="A28" s="333" t="s">
        <v>443</v>
      </c>
      <c r="B28" s="334">
        <v>25000</v>
      </c>
    </row>
    <row r="29" spans="1:2" ht="15">
      <c r="A29" s="333" t="s">
        <v>444</v>
      </c>
      <c r="B29" s="335">
        <v>0</v>
      </c>
    </row>
    <row r="30" spans="1:2" ht="15">
      <c r="A30" s="333" t="s">
        <v>7</v>
      </c>
      <c r="B30" s="334">
        <f>SUM(B24:B29)</f>
        <v>2085000</v>
      </c>
    </row>
    <row r="31" spans="1:2" ht="15">
      <c r="A31" s="333"/>
      <c r="B31" s="334"/>
    </row>
    <row r="32" spans="1:2" ht="15.75">
      <c r="A32" s="332" t="s">
        <v>445</v>
      </c>
      <c r="B32" s="334"/>
    </row>
    <row r="33" spans="1:2" ht="15">
      <c r="A33" s="336" t="s">
        <v>446</v>
      </c>
      <c r="B33" s="334">
        <v>0</v>
      </c>
    </row>
    <row r="34" spans="1:2" ht="15">
      <c r="A34" s="336" t="s">
        <v>447</v>
      </c>
      <c r="B34" s="337">
        <v>0</v>
      </c>
    </row>
    <row r="35" spans="1:2" ht="15">
      <c r="A35" s="334" t="s">
        <v>448</v>
      </c>
      <c r="B35" s="337">
        <v>0</v>
      </c>
    </row>
    <row r="36" spans="1:2" ht="15">
      <c r="A36" s="334" t="s">
        <v>449</v>
      </c>
      <c r="B36" s="337">
        <v>0</v>
      </c>
    </row>
    <row r="37" spans="1:2" ht="15">
      <c r="A37" s="334" t="s">
        <v>450</v>
      </c>
      <c r="B37" s="337">
        <v>0</v>
      </c>
    </row>
    <row r="38" spans="1:2" ht="15">
      <c r="A38" s="334" t="s">
        <v>451</v>
      </c>
      <c r="B38" s="338">
        <f>B30-B34-B36</f>
        <v>2085000</v>
      </c>
    </row>
    <row r="39" spans="1:2" ht="17.25">
      <c r="A39" s="334" t="s">
        <v>452</v>
      </c>
      <c r="B39" s="339"/>
    </row>
    <row r="40" spans="1:2" ht="15.75">
      <c r="A40" s="320" t="s">
        <v>7</v>
      </c>
      <c r="B40" s="335">
        <f>B38</f>
        <v>2085000</v>
      </c>
    </row>
    <row r="41" spans="1:2" ht="15">
      <c r="A41" s="333"/>
      <c r="B41" s="334"/>
    </row>
    <row r="42" spans="1:2" ht="15.75">
      <c r="A42" s="332" t="s">
        <v>425</v>
      </c>
      <c r="B42" s="334" t="s">
        <v>2</v>
      </c>
    </row>
    <row r="43" spans="1:2" ht="15">
      <c r="A43" s="333" t="s">
        <v>12</v>
      </c>
      <c r="B43" s="334">
        <v>1300000</v>
      </c>
    </row>
    <row r="44" spans="1:2" ht="15">
      <c r="A44" s="333" t="s">
        <v>13</v>
      </c>
      <c r="B44" s="334">
        <v>3000</v>
      </c>
    </row>
    <row r="45" spans="1:2" ht="15">
      <c r="A45" s="333" t="s">
        <v>14</v>
      </c>
      <c r="B45" s="334">
        <v>2000</v>
      </c>
    </row>
    <row r="46" spans="1:2" ht="15">
      <c r="A46" s="333" t="s">
        <v>15</v>
      </c>
      <c r="B46" s="335">
        <v>6000</v>
      </c>
    </row>
    <row r="47" spans="1:2" ht="15.75">
      <c r="A47" s="332" t="s">
        <v>7</v>
      </c>
      <c r="B47" s="335">
        <f>SUM(B43:B46)</f>
        <v>1311000</v>
      </c>
    </row>
    <row r="48" spans="1:2" ht="15">
      <c r="A48" s="769"/>
      <c r="B48" s="769"/>
    </row>
    <row r="49" spans="1:2" ht="15.75">
      <c r="A49" s="320" t="s">
        <v>429</v>
      </c>
      <c r="B49" s="340"/>
    </row>
    <row r="50" spans="1:2" ht="15">
      <c r="A50" s="289" t="s">
        <v>370</v>
      </c>
      <c r="B50" s="334">
        <v>0</v>
      </c>
    </row>
    <row r="51" spans="1:2" ht="15">
      <c r="A51" s="289" t="s">
        <v>371</v>
      </c>
      <c r="B51" s="334">
        <v>0</v>
      </c>
    </row>
    <row r="52" spans="1:2" ht="15">
      <c r="A52" s="289" t="s">
        <v>372</v>
      </c>
      <c r="B52" s="334">
        <v>0</v>
      </c>
    </row>
    <row r="53" spans="1:2" ht="15">
      <c r="A53" s="289" t="s">
        <v>373</v>
      </c>
      <c r="B53" s="334">
        <v>0</v>
      </c>
    </row>
    <row r="54" spans="1:2" ht="15">
      <c r="A54" s="289" t="s">
        <v>374</v>
      </c>
      <c r="B54" s="334">
        <v>0</v>
      </c>
    </row>
    <row r="55" spans="1:2" ht="15">
      <c r="A55" s="289" t="s">
        <v>375</v>
      </c>
      <c r="B55" s="334">
        <v>150000</v>
      </c>
    </row>
    <row r="56" spans="1:2" ht="15">
      <c r="A56" s="289" t="s">
        <v>376</v>
      </c>
      <c r="B56" s="334">
        <v>1935000</v>
      </c>
    </row>
    <row r="57" spans="1:2" ht="15.75">
      <c r="A57" s="320" t="s">
        <v>7</v>
      </c>
      <c r="B57" s="335">
        <f>SUM(B50:B56)</f>
        <v>2085000</v>
      </c>
    </row>
  </sheetData>
  <sheetProtection/>
  <mergeCells count="23">
    <mergeCell ref="A19:B19"/>
    <mergeCell ref="A20:B20"/>
    <mergeCell ref="A21:B21"/>
    <mergeCell ref="A22:B22"/>
    <mergeCell ref="A48:B48"/>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gridLines="1"/>
  <pageMargins left="1.17" right="0.22" top="0.76" bottom="0.75" header="0.5" footer="0.5"/>
  <pageSetup fitToHeight="1" fitToWidth="1" horizontalDpi="600" verticalDpi="600" orientation="portrait" paperSize="5" scale="68"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56"/>
  <sheetViews>
    <sheetView zoomScale="75" zoomScaleNormal="75" zoomScalePageLayoutView="0" workbookViewId="0" topLeftCell="A25">
      <selection activeCell="B52" sqref="B52"/>
    </sheetView>
  </sheetViews>
  <sheetFormatPr defaultColWidth="9.140625" defaultRowHeight="12.75"/>
  <cols>
    <col min="1" max="1" width="92.57421875" style="323" customWidth="1"/>
    <col min="2" max="2" width="41.8515625" style="323" customWidth="1"/>
    <col min="3" max="16384" width="9.140625" style="323" customWidth="1"/>
  </cols>
  <sheetData>
    <row r="1" spans="1:2" ht="15.75">
      <c r="A1" s="782" t="s">
        <v>0</v>
      </c>
      <c r="B1" s="782"/>
    </row>
    <row r="2" spans="1:2" ht="15.75">
      <c r="A2" s="782" t="s">
        <v>1</v>
      </c>
      <c r="B2" s="782"/>
    </row>
    <row r="3" spans="1:2" ht="15">
      <c r="A3" s="783"/>
      <c r="B3" s="783"/>
    </row>
    <row r="4" spans="1:2" ht="15.75">
      <c r="A4" s="784" t="s">
        <v>486</v>
      </c>
      <c r="B4" s="784"/>
    </row>
    <row r="5" spans="1:2" ht="15">
      <c r="A5" s="785" t="s">
        <v>487</v>
      </c>
      <c r="B5" s="785"/>
    </row>
    <row r="6" spans="1:2" ht="15">
      <c r="A6" s="783"/>
      <c r="B6" s="783"/>
    </row>
    <row r="7" spans="1:2" ht="15.75">
      <c r="A7" s="784" t="s">
        <v>472</v>
      </c>
      <c r="B7" s="783"/>
    </row>
    <row r="8" spans="1:2" ht="15">
      <c r="A8" s="783"/>
      <c r="B8" s="783"/>
    </row>
    <row r="9" spans="1:2" ht="15.75">
      <c r="A9" s="784" t="s">
        <v>433</v>
      </c>
      <c r="B9" s="784"/>
    </row>
    <row r="10" spans="1:2" ht="15.75">
      <c r="A10" s="784" t="s">
        <v>481</v>
      </c>
      <c r="B10" s="783"/>
    </row>
    <row r="11" spans="1:2" ht="15.75">
      <c r="A11" s="784" t="s">
        <v>383</v>
      </c>
      <c r="B11" s="784"/>
    </row>
    <row r="12" spans="1:2" ht="15">
      <c r="A12" s="783"/>
      <c r="B12" s="783"/>
    </row>
    <row r="13" spans="1:2" ht="15.75">
      <c r="A13" s="784" t="s">
        <v>473</v>
      </c>
      <c r="B13" s="783"/>
    </row>
    <row r="14" spans="1:2" ht="15">
      <c r="A14" s="783"/>
      <c r="B14" s="783"/>
    </row>
    <row r="15" spans="1:2" ht="15">
      <c r="A15" s="783"/>
      <c r="B15" s="783"/>
    </row>
    <row r="16" spans="1:2" ht="15.75">
      <c r="A16" s="784" t="s">
        <v>475</v>
      </c>
      <c r="B16" s="783"/>
    </row>
    <row r="17" spans="1:2" ht="15">
      <c r="A17" s="783"/>
      <c r="B17" s="783"/>
    </row>
    <row r="18" spans="1:2" ht="15.75">
      <c r="A18" s="784" t="s">
        <v>387</v>
      </c>
      <c r="B18" s="784"/>
    </row>
    <row r="19" spans="1:2" ht="115.5" customHeight="1">
      <c r="A19" s="786" t="s">
        <v>488</v>
      </c>
      <c r="B19" s="786"/>
    </row>
    <row r="20" spans="1:2" ht="86.25" customHeight="1">
      <c r="A20" s="787" t="s">
        <v>489</v>
      </c>
      <c r="B20" s="788"/>
    </row>
    <row r="21" spans="1:2" ht="15">
      <c r="A21" s="783"/>
      <c r="B21" s="783"/>
    </row>
    <row r="22" spans="1:2" ht="15.75">
      <c r="A22" s="341" t="s">
        <v>412</v>
      </c>
      <c r="B22" s="342" t="s">
        <v>2</v>
      </c>
    </row>
    <row r="23" spans="1:2" ht="15">
      <c r="A23" s="342" t="s">
        <v>441</v>
      </c>
      <c r="B23" s="343">
        <v>0</v>
      </c>
    </row>
    <row r="24" spans="1:2" ht="15">
      <c r="A24" s="342" t="s">
        <v>442</v>
      </c>
      <c r="B24" s="343">
        <v>10000</v>
      </c>
    </row>
    <row r="25" spans="1:2" ht="15">
      <c r="A25" s="342" t="s">
        <v>5</v>
      </c>
      <c r="B25" s="343">
        <v>260000</v>
      </c>
    </row>
    <row r="26" spans="1:2" ht="15">
      <c r="A26" s="342" t="s">
        <v>31</v>
      </c>
      <c r="B26" s="343">
        <v>30000</v>
      </c>
    </row>
    <row r="27" spans="1:2" ht="15">
      <c r="A27" s="342" t="s">
        <v>443</v>
      </c>
      <c r="B27" s="343">
        <v>0</v>
      </c>
    </row>
    <row r="28" spans="1:2" ht="15">
      <c r="A28" s="342" t="s">
        <v>444</v>
      </c>
      <c r="B28" s="344">
        <v>0</v>
      </c>
    </row>
    <row r="29" spans="1:2" ht="15">
      <c r="A29" s="342" t="s">
        <v>7</v>
      </c>
      <c r="B29" s="343">
        <f>SUM(B23:B28)</f>
        <v>300000</v>
      </c>
    </row>
    <row r="30" spans="1:2" ht="15">
      <c r="A30" s="342"/>
      <c r="B30" s="343"/>
    </row>
    <row r="31" spans="1:2" ht="15.75">
      <c r="A31" s="341" t="s">
        <v>445</v>
      </c>
      <c r="B31" s="343"/>
    </row>
    <row r="32" spans="1:2" ht="15">
      <c r="A32" s="345" t="s">
        <v>446</v>
      </c>
      <c r="B32" s="343">
        <v>0</v>
      </c>
    </row>
    <row r="33" spans="1:2" ht="15">
      <c r="A33" s="345" t="s">
        <v>447</v>
      </c>
      <c r="B33" s="346">
        <v>-300000</v>
      </c>
    </row>
    <row r="34" spans="1:2" ht="15">
      <c r="A34" s="343" t="s">
        <v>448</v>
      </c>
      <c r="B34" s="346">
        <v>0</v>
      </c>
    </row>
    <row r="35" spans="1:2" ht="15">
      <c r="A35" s="343" t="s">
        <v>449</v>
      </c>
      <c r="B35" s="346">
        <v>0</v>
      </c>
    </row>
    <row r="36" spans="1:2" ht="15">
      <c r="A36" s="343" t="s">
        <v>450</v>
      </c>
      <c r="B36" s="346">
        <v>0</v>
      </c>
    </row>
    <row r="37" spans="1:2" ht="15">
      <c r="A37" s="343" t="s">
        <v>451</v>
      </c>
      <c r="B37" s="346">
        <v>0</v>
      </c>
    </row>
    <row r="38" spans="1:2" ht="17.25">
      <c r="A38" s="343" t="s">
        <v>452</v>
      </c>
      <c r="B38" s="347">
        <v>0</v>
      </c>
    </row>
    <row r="39" spans="1:2" ht="15.75">
      <c r="A39" s="348" t="s">
        <v>7</v>
      </c>
      <c r="B39" s="344">
        <f>SUM(B32:B38)</f>
        <v>-300000</v>
      </c>
    </row>
    <row r="40" spans="1:2" ht="15">
      <c r="A40" s="342"/>
      <c r="B40" s="343"/>
    </row>
    <row r="41" spans="1:2" ht="15.75">
      <c r="A41" s="341" t="s">
        <v>425</v>
      </c>
      <c r="B41" s="343" t="s">
        <v>2</v>
      </c>
    </row>
    <row r="42" spans="1:2" ht="15">
      <c r="A42" s="342" t="s">
        <v>12</v>
      </c>
      <c r="B42" s="344">
        <v>0</v>
      </c>
    </row>
    <row r="43" spans="1:2" ht="15">
      <c r="A43" s="342" t="s">
        <v>13</v>
      </c>
      <c r="B43" s="344">
        <v>250</v>
      </c>
    </row>
    <row r="44" spans="1:2" ht="15">
      <c r="A44" s="342" t="s">
        <v>14</v>
      </c>
      <c r="B44" s="344">
        <v>0</v>
      </c>
    </row>
    <row r="45" spans="1:2" ht="15">
      <c r="A45" s="342" t="s">
        <v>15</v>
      </c>
      <c r="B45" s="344">
        <v>1500</v>
      </c>
    </row>
    <row r="46" spans="1:2" ht="15.75">
      <c r="A46" s="332" t="s">
        <v>7</v>
      </c>
      <c r="B46" s="335">
        <f>SUM(B42:B45)</f>
        <v>1750</v>
      </c>
    </row>
    <row r="47" spans="1:2" ht="15">
      <c r="A47" s="769"/>
      <c r="B47" s="769"/>
    </row>
    <row r="48" spans="1:2" ht="15.75">
      <c r="A48" s="320" t="s">
        <v>429</v>
      </c>
      <c r="B48" s="340"/>
    </row>
    <row r="49" spans="1:2" ht="15">
      <c r="A49" s="289" t="s">
        <v>370</v>
      </c>
      <c r="B49" s="334">
        <v>0</v>
      </c>
    </row>
    <row r="50" spans="1:2" ht="15">
      <c r="A50" s="289" t="s">
        <v>371</v>
      </c>
      <c r="B50" s="334">
        <v>0</v>
      </c>
    </row>
    <row r="51" spans="1:2" ht="15">
      <c r="A51" s="289" t="s">
        <v>372</v>
      </c>
      <c r="B51" s="334">
        <v>300000</v>
      </c>
    </row>
    <row r="52" spans="1:2" ht="15">
      <c r="A52" s="289" t="s">
        <v>373</v>
      </c>
      <c r="B52" s="334">
        <v>0</v>
      </c>
    </row>
    <row r="53" spans="1:2" ht="15">
      <c r="A53" s="289" t="s">
        <v>374</v>
      </c>
      <c r="B53" s="334">
        <v>0</v>
      </c>
    </row>
    <row r="54" spans="1:2" ht="15">
      <c r="A54" s="289" t="s">
        <v>375</v>
      </c>
      <c r="B54" s="334">
        <v>0</v>
      </c>
    </row>
    <row r="55" spans="1:2" ht="15">
      <c r="A55" s="289" t="s">
        <v>376</v>
      </c>
      <c r="B55" s="334">
        <v>0</v>
      </c>
    </row>
    <row r="56" spans="1:2" ht="15.75">
      <c r="A56" s="320" t="s">
        <v>7</v>
      </c>
      <c r="B56" s="335">
        <f>SUM(B49:B55)</f>
        <v>300000</v>
      </c>
    </row>
  </sheetData>
  <sheetProtection/>
  <mergeCells count="22">
    <mergeCell ref="A19:B19"/>
    <mergeCell ref="A20:B20"/>
    <mergeCell ref="A21:B21"/>
    <mergeCell ref="A47:B47"/>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gridLines="1"/>
  <pageMargins left="1.05" right="0.28" top="0.76" bottom="0.75" header="0.5" footer="0.5"/>
  <pageSetup fitToHeight="1" fitToWidth="1" horizontalDpi="600" verticalDpi="600" orientation="portrait" paperSize="5" scale="6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3">
      <selection activeCell="A1" sqref="A1:W62"/>
    </sheetView>
  </sheetViews>
  <sheetFormatPr defaultColWidth="9.140625" defaultRowHeight="12.75"/>
  <cols>
    <col min="1" max="1" width="78.421875" style="620" customWidth="1"/>
    <col min="2" max="2" width="13.7109375" style="620" customWidth="1"/>
    <col min="3" max="16384" width="9.140625" style="620" customWidth="1"/>
  </cols>
  <sheetData>
    <row r="1" spans="1:2" ht="15.75">
      <c r="A1" s="791" t="s">
        <v>0</v>
      </c>
      <c r="B1" s="791"/>
    </row>
    <row r="2" spans="1:2" ht="15.75">
      <c r="A2" s="791" t="s">
        <v>1</v>
      </c>
      <c r="B2" s="791"/>
    </row>
    <row r="3" spans="1:2" ht="12.75" customHeight="1">
      <c r="A3" s="621"/>
      <c r="B3" s="621"/>
    </row>
    <row r="4" spans="1:2" s="622" customFormat="1" ht="17.25" customHeight="1">
      <c r="A4" s="792" t="s">
        <v>35</v>
      </c>
      <c r="B4" s="793"/>
    </row>
    <row r="5" spans="1:2" ht="12.75" customHeight="1">
      <c r="A5" s="623"/>
      <c r="B5" s="624"/>
    </row>
    <row r="6" spans="1:2" ht="15.75">
      <c r="A6" s="794" t="s">
        <v>153</v>
      </c>
      <c r="B6" s="794"/>
    </row>
    <row r="7" spans="1:2" ht="15.75">
      <c r="A7" s="626" t="s">
        <v>38</v>
      </c>
      <c r="B7" s="625"/>
    </row>
    <row r="8" spans="1:2" ht="15.75">
      <c r="A8" s="794" t="s">
        <v>154</v>
      </c>
      <c r="B8" s="794"/>
    </row>
    <row r="9" spans="1:2" ht="15.75">
      <c r="A9" s="794"/>
      <c r="B9" s="794"/>
    </row>
    <row r="10" spans="1:2" ht="12.75" customHeight="1">
      <c r="A10" s="627"/>
      <c r="B10" s="628"/>
    </row>
    <row r="11" spans="1:2" ht="15.75">
      <c r="A11" s="789" t="s">
        <v>29</v>
      </c>
      <c r="B11" s="790"/>
    </row>
    <row r="12" spans="1:2" ht="12.75" customHeight="1" thickBot="1">
      <c r="A12" s="629"/>
      <c r="B12" s="629"/>
    </row>
    <row r="13" spans="1:2" ht="15.75">
      <c r="A13" s="630" t="s">
        <v>21</v>
      </c>
      <c r="B13" s="631" t="s">
        <v>2</v>
      </c>
    </row>
    <row r="14" spans="1:2" ht="15.75">
      <c r="A14" s="620" t="s">
        <v>3</v>
      </c>
      <c r="B14" s="631" t="s">
        <v>2</v>
      </c>
    </row>
    <row r="15" spans="1:2" ht="15.75">
      <c r="A15" s="620" t="s">
        <v>77</v>
      </c>
      <c r="B15" s="632">
        <v>278000</v>
      </c>
    </row>
    <row r="16" spans="1:2" ht="15.75">
      <c r="A16" s="620" t="s">
        <v>5</v>
      </c>
      <c r="B16" s="632">
        <v>2318000</v>
      </c>
    </row>
    <row r="17" spans="1:2" ht="16.5" thickBot="1">
      <c r="A17" s="633" t="s">
        <v>31</v>
      </c>
      <c r="B17" s="634"/>
    </row>
    <row r="18" spans="1:4" ht="16.5" thickTop="1">
      <c r="A18" s="620" t="s">
        <v>6</v>
      </c>
      <c r="B18" s="635" t="s">
        <v>2</v>
      </c>
      <c r="D18" s="622"/>
    </row>
    <row r="19" spans="1:2" s="630" customFormat="1" ht="16.5" thickBot="1">
      <c r="A19" s="636" t="s">
        <v>7</v>
      </c>
      <c r="B19" s="637">
        <f>SUM(B15:B18)</f>
        <v>2596000</v>
      </c>
    </row>
    <row r="20" spans="1:2" ht="12.75" customHeight="1">
      <c r="A20" s="623"/>
      <c r="B20" s="638"/>
    </row>
    <row r="21" spans="1:2" ht="15.75">
      <c r="A21" s="630" t="s">
        <v>22</v>
      </c>
      <c r="B21" s="631"/>
    </row>
    <row r="22" spans="1:2" ht="15.75">
      <c r="A22" s="620" t="s">
        <v>50</v>
      </c>
      <c r="B22" s="632">
        <f>0.8*B19</f>
        <v>2076800</v>
      </c>
    </row>
    <row r="23" spans="1:2" ht="16.5" customHeight="1">
      <c r="A23" s="620" t="s">
        <v>34</v>
      </c>
      <c r="B23" s="632">
        <f>0.15*B19</f>
        <v>389400</v>
      </c>
    </row>
    <row r="24" spans="1:2" ht="15.75">
      <c r="A24" s="620" t="s">
        <v>25</v>
      </c>
      <c r="B24" s="631"/>
    </row>
    <row r="25" spans="1:2" ht="15.75">
      <c r="A25" s="620" t="s">
        <v>8</v>
      </c>
      <c r="B25" s="631"/>
    </row>
    <row r="26" spans="1:2" ht="15.75">
      <c r="A26" s="620" t="s">
        <v>54</v>
      </c>
      <c r="B26" s="632">
        <f>0.05*B19</f>
        <v>129800</v>
      </c>
    </row>
    <row r="27" spans="1:2" ht="15.75">
      <c r="A27" s="620" t="s">
        <v>9</v>
      </c>
      <c r="B27" s="631"/>
    </row>
    <row r="28" spans="1:2" ht="16.5" thickBot="1">
      <c r="A28" s="633" t="s">
        <v>10</v>
      </c>
      <c r="B28" s="639"/>
    </row>
    <row r="29" spans="1:2" s="630" customFormat="1" ht="17.25" thickBot="1" thickTop="1">
      <c r="A29" s="640" t="s">
        <v>11</v>
      </c>
      <c r="B29" s="641">
        <f>SUM(B22:B28)</f>
        <v>2596000</v>
      </c>
    </row>
    <row r="30" spans="1:2" ht="12.75" customHeight="1">
      <c r="A30" s="623"/>
      <c r="B30" s="638"/>
    </row>
    <row r="31" spans="1:2" ht="15.75">
      <c r="A31" s="630" t="s">
        <v>23</v>
      </c>
      <c r="B31" s="631" t="s">
        <v>4</v>
      </c>
    </row>
    <row r="32" spans="1:2" ht="15.75">
      <c r="A32" s="620" t="s">
        <v>12</v>
      </c>
      <c r="B32" s="631"/>
    </row>
    <row r="33" spans="1:2" ht="15.75">
      <c r="A33" s="620" t="s">
        <v>13</v>
      </c>
      <c r="B33" s="631"/>
    </row>
    <row r="34" spans="1:2" ht="15.75">
      <c r="A34" s="620" t="s">
        <v>14</v>
      </c>
      <c r="B34" s="631"/>
    </row>
    <row r="35" spans="1:2" ht="16.5" thickBot="1">
      <c r="A35" s="633" t="s">
        <v>15</v>
      </c>
      <c r="B35" s="639"/>
    </row>
    <row r="36" spans="1:2" s="630" customFormat="1" ht="17.25" thickBot="1" thickTop="1">
      <c r="A36" s="640" t="s">
        <v>7</v>
      </c>
      <c r="B36" s="642">
        <f>SUM(B31:B35)</f>
        <v>0</v>
      </c>
    </row>
    <row r="37" spans="1:2" ht="12.75" customHeight="1">
      <c r="A37" s="623"/>
      <c r="B37" s="638"/>
    </row>
    <row r="38" spans="1:2" ht="15.75">
      <c r="A38" s="630" t="s">
        <v>24</v>
      </c>
      <c r="B38" s="632"/>
    </row>
    <row r="39" spans="1:2" ht="15.75">
      <c r="A39" s="620" t="s">
        <v>84</v>
      </c>
      <c r="B39" s="632">
        <f>B19</f>
        <v>2596000</v>
      </c>
    </row>
    <row r="40" spans="1:2" ht="15.75">
      <c r="A40" s="620" t="s">
        <v>17</v>
      </c>
      <c r="B40" s="632"/>
    </row>
    <row r="41" spans="1:2" ht="15.75">
      <c r="A41" s="620" t="s">
        <v>18</v>
      </c>
      <c r="B41" s="632"/>
    </row>
    <row r="42" spans="1:2" ht="15.75">
      <c r="A42" s="620" t="s">
        <v>19</v>
      </c>
      <c r="B42" s="632"/>
    </row>
    <row r="43" spans="1:2" ht="15.75">
      <c r="A43" s="643" t="s">
        <v>20</v>
      </c>
      <c r="B43" s="632"/>
    </row>
    <row r="44" spans="1:2" ht="15.75">
      <c r="A44" s="620" t="s">
        <v>75</v>
      </c>
      <c r="B44" s="632"/>
    </row>
    <row r="45" spans="1:2" ht="16.5" thickBot="1">
      <c r="A45" s="644" t="s">
        <v>76</v>
      </c>
      <c r="B45" s="632"/>
    </row>
    <row r="46" spans="1:2" ht="17.25" thickBot="1" thickTop="1">
      <c r="A46" s="640" t="s">
        <v>11</v>
      </c>
      <c r="B46" s="641">
        <f>SUM(B39:B43)</f>
        <v>2596000</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46"/>
  <sheetViews>
    <sheetView zoomScale="85" zoomScaleNormal="85" zoomScalePageLayoutView="0" workbookViewId="0" topLeftCell="A13">
      <selection activeCell="A1" sqref="A1:W62"/>
    </sheetView>
  </sheetViews>
  <sheetFormatPr defaultColWidth="9.140625" defaultRowHeight="12.75"/>
  <cols>
    <col min="1" max="1" width="78.421875" style="620" customWidth="1"/>
    <col min="2" max="2" width="13.7109375" style="620" customWidth="1"/>
    <col min="3" max="16384" width="9.140625" style="620" customWidth="1"/>
  </cols>
  <sheetData>
    <row r="1" spans="1:2" ht="15.75">
      <c r="A1" s="791" t="s">
        <v>0</v>
      </c>
      <c r="B1" s="791"/>
    </row>
    <row r="2" spans="1:2" ht="15.75">
      <c r="A2" s="791" t="s">
        <v>1</v>
      </c>
      <c r="B2" s="791"/>
    </row>
    <row r="3" spans="1:2" ht="12.75" customHeight="1">
      <c r="A3" s="621"/>
      <c r="B3" s="621"/>
    </row>
    <row r="4" spans="1:2" s="622" customFormat="1" ht="17.25" customHeight="1">
      <c r="A4" s="792" t="s">
        <v>46</v>
      </c>
      <c r="B4" s="793"/>
    </row>
    <row r="5" spans="1:2" ht="12.75" customHeight="1">
      <c r="A5" s="623"/>
      <c r="B5" s="624"/>
    </row>
    <row r="6" spans="1:2" ht="15.75">
      <c r="A6" s="794" t="s">
        <v>155</v>
      </c>
      <c r="B6" s="794"/>
    </row>
    <row r="7" spans="1:2" ht="15.75">
      <c r="A7" s="626" t="s">
        <v>38</v>
      </c>
      <c r="B7" s="625"/>
    </row>
    <row r="8" spans="1:2" ht="15.75">
      <c r="A8" s="794" t="s">
        <v>157</v>
      </c>
      <c r="B8" s="794"/>
    </row>
    <row r="9" spans="1:2" ht="15.75">
      <c r="A9" s="794"/>
      <c r="B9" s="794"/>
    </row>
    <row r="10" spans="1:2" ht="12.75" customHeight="1">
      <c r="A10" s="627"/>
      <c r="B10" s="628"/>
    </row>
    <row r="11" spans="1:2" ht="15.75">
      <c r="A11" s="789" t="s">
        <v>29</v>
      </c>
      <c r="B11" s="790"/>
    </row>
    <row r="12" spans="1:2" ht="12.75" customHeight="1" thickBot="1">
      <c r="A12" s="629"/>
      <c r="B12" s="629"/>
    </row>
    <row r="13" spans="1:2" ht="15.75">
      <c r="A13" s="630" t="s">
        <v>21</v>
      </c>
      <c r="B13" s="631" t="s">
        <v>2</v>
      </c>
    </row>
    <row r="14" spans="1:2" ht="15.75">
      <c r="A14" s="620" t="s">
        <v>85</v>
      </c>
      <c r="B14" s="631">
        <v>120000</v>
      </c>
    </row>
    <row r="15" spans="1:2" ht="15.75">
      <c r="A15" s="620" t="s">
        <v>77</v>
      </c>
      <c r="B15" s="632">
        <v>60000</v>
      </c>
    </row>
    <row r="16" spans="1:2" ht="15.75">
      <c r="A16" s="620" t="s">
        <v>5</v>
      </c>
      <c r="B16" s="632">
        <v>800000</v>
      </c>
    </row>
    <row r="17" spans="1:2" ht="16.5" thickBot="1">
      <c r="A17" s="633" t="s">
        <v>31</v>
      </c>
      <c r="B17" s="634"/>
    </row>
    <row r="18" spans="1:4" ht="16.5" thickTop="1">
      <c r="A18" s="620" t="s">
        <v>6</v>
      </c>
      <c r="B18" s="635" t="s">
        <v>2</v>
      </c>
      <c r="D18" s="622"/>
    </row>
    <row r="19" spans="1:2" s="630" customFormat="1" ht="16.5" thickBot="1">
      <c r="A19" s="636" t="s">
        <v>7</v>
      </c>
      <c r="B19" s="637">
        <f>SUM(B14:B18)</f>
        <v>980000</v>
      </c>
    </row>
    <row r="20" spans="1:2" ht="12.75" customHeight="1">
      <c r="A20" s="623"/>
      <c r="B20" s="638"/>
    </row>
    <row r="21" spans="1:2" ht="15.75">
      <c r="A21" s="630" t="s">
        <v>22</v>
      </c>
      <c r="B21" s="631"/>
    </row>
    <row r="22" spans="1:2" ht="15.75">
      <c r="A22" s="620" t="s">
        <v>50</v>
      </c>
      <c r="B22" s="632">
        <f>0.8*B19</f>
        <v>784000</v>
      </c>
    </row>
    <row r="23" spans="1:2" ht="16.5" customHeight="1">
      <c r="A23" s="620" t="s">
        <v>27</v>
      </c>
      <c r="B23" s="632"/>
    </row>
    <row r="24" spans="1:2" ht="15.75">
      <c r="A24" s="620" t="s">
        <v>25</v>
      </c>
      <c r="B24" s="631"/>
    </row>
    <row r="25" spans="1:2" ht="15.75">
      <c r="A25" s="620" t="s">
        <v>8</v>
      </c>
      <c r="B25" s="631"/>
    </row>
    <row r="26" spans="1:2" ht="15.75">
      <c r="A26" s="620" t="s">
        <v>49</v>
      </c>
      <c r="B26" s="632">
        <f>0.2*B19</f>
        <v>196000</v>
      </c>
    </row>
    <row r="27" spans="1:2" ht="15.75">
      <c r="A27" s="620" t="s">
        <v>9</v>
      </c>
      <c r="B27" s="631"/>
    </row>
    <row r="28" spans="1:2" ht="16.5" thickBot="1">
      <c r="A28" s="633" t="s">
        <v>10</v>
      </c>
      <c r="B28" s="639"/>
    </row>
    <row r="29" spans="1:2" s="630" customFormat="1" ht="17.25" thickBot="1" thickTop="1">
      <c r="A29" s="640" t="s">
        <v>11</v>
      </c>
      <c r="B29" s="641">
        <f>SUM(B22:B28)</f>
        <v>980000</v>
      </c>
    </row>
    <row r="30" spans="1:2" ht="12.75" customHeight="1">
      <c r="A30" s="623"/>
      <c r="B30" s="638"/>
    </row>
    <row r="31" spans="1:2" ht="15.75">
      <c r="A31" s="630" t="s">
        <v>23</v>
      </c>
      <c r="B31" s="631" t="s">
        <v>4</v>
      </c>
    </row>
    <row r="32" spans="1:2" ht="15.75">
      <c r="A32" s="620" t="s">
        <v>12</v>
      </c>
      <c r="B32" s="631"/>
    </row>
    <row r="33" spans="1:2" ht="15.75">
      <c r="A33" s="620" t="s">
        <v>13</v>
      </c>
      <c r="B33" s="631"/>
    </row>
    <row r="34" spans="1:2" ht="15.75">
      <c r="A34" s="620" t="s">
        <v>14</v>
      </c>
      <c r="B34" s="631"/>
    </row>
    <row r="35" spans="1:2" ht="16.5" thickBot="1">
      <c r="A35" s="633" t="s">
        <v>15</v>
      </c>
      <c r="B35" s="639"/>
    </row>
    <row r="36" spans="1:2" s="630" customFormat="1" ht="17.25" thickBot="1" thickTop="1">
      <c r="A36" s="640" t="s">
        <v>7</v>
      </c>
      <c r="B36" s="642">
        <f>SUM(B31:B35)</f>
        <v>0</v>
      </c>
    </row>
    <row r="37" spans="1:2" ht="12.75" customHeight="1">
      <c r="A37" s="623"/>
      <c r="B37" s="638"/>
    </row>
    <row r="38" spans="1:2" ht="15.75">
      <c r="A38" s="630" t="s">
        <v>24</v>
      </c>
      <c r="B38" s="632"/>
    </row>
    <row r="39" spans="1:2" ht="15.75">
      <c r="A39" s="620" t="s">
        <v>16</v>
      </c>
      <c r="B39" s="632">
        <v>54525</v>
      </c>
    </row>
    <row r="40" spans="1:2" ht="15.75">
      <c r="A40" s="620" t="s">
        <v>17</v>
      </c>
      <c r="B40" s="632">
        <v>50000</v>
      </c>
    </row>
    <row r="41" spans="1:2" ht="15.75">
      <c r="A41" s="620" t="s">
        <v>18</v>
      </c>
      <c r="B41" s="632"/>
    </row>
    <row r="42" spans="1:2" ht="15.75">
      <c r="A42" s="620" t="s">
        <v>19</v>
      </c>
      <c r="B42" s="632">
        <v>860000</v>
      </c>
    </row>
    <row r="43" spans="1:2" ht="15.75">
      <c r="A43" s="620" t="s">
        <v>20</v>
      </c>
      <c r="B43" s="631"/>
    </row>
    <row r="44" spans="1:2" ht="15.75">
      <c r="A44" s="620" t="s">
        <v>86</v>
      </c>
      <c r="B44" s="631"/>
    </row>
    <row r="45" spans="1:2" ht="16.5" thickBot="1">
      <c r="A45" s="633" t="s">
        <v>87</v>
      </c>
      <c r="B45" s="645"/>
    </row>
    <row r="46" spans="1:2" ht="17.25" thickBot="1" thickTop="1">
      <c r="A46" s="640" t="s">
        <v>11</v>
      </c>
      <c r="B46" s="641">
        <f>SUM(B39:B45)</f>
        <v>964525</v>
      </c>
    </row>
  </sheetData>
  <sheetProtection/>
  <mergeCells count="7">
    <mergeCell ref="A11:B11"/>
    <mergeCell ref="A1:B1"/>
    <mergeCell ref="A2:B2"/>
    <mergeCell ref="A4:B4"/>
    <mergeCell ref="A6:B6"/>
    <mergeCell ref="A8:B8"/>
    <mergeCell ref="A9:B9"/>
  </mergeCells>
  <printOptions gridLines="1" horizontalCentered="1"/>
  <pageMargins left="0.17" right="0.38" top="0.38" bottom="0.41" header="0.39" footer="0.17"/>
  <pageSetup fitToHeight="1" fitToWidth="1" horizontalDpi="600" verticalDpi="600" orientation="portrait" paperSize="5" r:id="rId1"/>
  <headerFooter alignWithMargins="0">
    <oddFooter>&amp;C&amp;P&amp;R&amp;"Times New Roman,Bold"&amp;12&amp;D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Town of Merrimack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rseymour</dc:creator>
  <cp:keywords/>
  <dc:description/>
  <cp:lastModifiedBy>Paul Micali</cp:lastModifiedBy>
  <cp:lastPrinted>2013-11-04T14:46:39Z</cp:lastPrinted>
  <dcterms:created xsi:type="dcterms:W3CDTF">2011-09-13T15:06:27Z</dcterms:created>
  <dcterms:modified xsi:type="dcterms:W3CDTF">2014-03-13T18:47:35Z</dcterms:modified>
  <cp:category/>
  <cp:version/>
  <cp:contentType/>
  <cp:contentStatus/>
</cp:coreProperties>
</file>