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hared\Finance Data\Budget 2024-25\"/>
    </mc:Choice>
  </mc:AlternateContent>
  <bookViews>
    <workbookView xWindow="0" yWindow="0" windowWidth="14380" windowHeight="4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M33" i="1" s="1"/>
  <c r="M27" i="1"/>
  <c r="L27" i="1"/>
  <c r="L33" i="1"/>
  <c r="K30" i="1"/>
  <c r="N30" i="1" s="1"/>
  <c r="K29" i="1"/>
  <c r="G27" i="1"/>
  <c r="G33" i="1"/>
  <c r="K4" i="1"/>
  <c r="N4" i="1" s="1"/>
  <c r="K5" i="1"/>
  <c r="N5" i="1" s="1"/>
  <c r="K7" i="1"/>
  <c r="N7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3" i="1"/>
  <c r="N3" i="1" s="1"/>
  <c r="G35" i="1"/>
  <c r="J33" i="1"/>
  <c r="J8" i="1"/>
  <c r="K8" i="1" s="1"/>
  <c r="N8" i="1" s="1"/>
  <c r="J6" i="1"/>
  <c r="I27" i="1"/>
  <c r="H27" i="1"/>
  <c r="I33" i="1"/>
  <c r="H33" i="1"/>
  <c r="J27" i="1" l="1"/>
  <c r="J35" i="1" s="1"/>
  <c r="N29" i="1"/>
  <c r="M35" i="1"/>
  <c r="L35" i="1"/>
  <c r="K6" i="1"/>
  <c r="N6" i="1" s="1"/>
  <c r="K33" i="1"/>
  <c r="N33" i="1" s="1"/>
  <c r="I35" i="1"/>
  <c r="H35" i="1"/>
  <c r="K27" i="1" l="1"/>
  <c r="K35" i="1" s="1"/>
  <c r="N27" i="1" l="1"/>
  <c r="N35" i="1" s="1"/>
</calcChain>
</file>

<file path=xl/comments1.xml><?xml version="1.0" encoding="utf-8"?>
<comments xmlns="http://schemas.openxmlformats.org/spreadsheetml/2006/main">
  <authors>
    <author>Adam Britten</author>
  </authors>
  <commentList>
    <comment ref="M15" authorId="0" shapeId="0">
      <text>
        <r>
          <rPr>
            <b/>
            <sz val="9"/>
            <color indexed="81"/>
            <rFont val="Tahoma"/>
            <family val="2"/>
          </rPr>
          <t>Adam Britten:</t>
        </r>
        <r>
          <rPr>
            <sz val="9"/>
            <color indexed="81"/>
            <rFont val="Tahoma"/>
            <family val="2"/>
          </rPr>
          <t xml:space="preserve">
Contingent on Safety complex passing</t>
        </r>
      </text>
    </comment>
  </commentList>
</comments>
</file>

<file path=xl/sharedStrings.xml><?xml version="1.0" encoding="utf-8"?>
<sst xmlns="http://schemas.openxmlformats.org/spreadsheetml/2006/main" count="154" uniqueCount="75">
  <si>
    <t>Account</t>
  </si>
  <si>
    <t>AccountDescription</t>
  </si>
  <si>
    <t>AccountType</t>
  </si>
  <si>
    <t>AccountTypeDesc</t>
  </si>
  <si>
    <t>AccountFund</t>
  </si>
  <si>
    <t>FundDesc</t>
  </si>
  <si>
    <t>9900133100000</t>
  </si>
  <si>
    <t>ASSET</t>
  </si>
  <si>
    <t>99</t>
  </si>
  <si>
    <t>99 - Trust Funds</t>
  </si>
  <si>
    <t>9900133200000</t>
  </si>
  <si>
    <t>Communication Equipment</t>
  </si>
  <si>
    <t>9900134000000</t>
  </si>
  <si>
    <t>Sewer Line Extension</t>
  </si>
  <si>
    <t>9900134200000</t>
  </si>
  <si>
    <t>Fire Equipment</t>
  </si>
  <si>
    <t>9900134300000</t>
  </si>
  <si>
    <t>Ambulance</t>
  </si>
  <si>
    <t>9900134500000</t>
  </si>
  <si>
    <t>Highway Equipment</t>
  </si>
  <si>
    <t>9900134600000</t>
  </si>
  <si>
    <t>Land Bank</t>
  </si>
  <si>
    <t>9900134700000</t>
  </si>
  <si>
    <t>Revaluation</t>
  </si>
  <si>
    <t>9900134800000</t>
  </si>
  <si>
    <t>Library Maintenance</t>
  </si>
  <si>
    <t>9900135000000</t>
  </si>
  <si>
    <t>Playground Equipment</t>
  </si>
  <si>
    <t>9900135100000</t>
  </si>
  <si>
    <t>Computer Equipment</t>
  </si>
  <si>
    <t>9900135200000</t>
  </si>
  <si>
    <t>Salt Shed</t>
  </si>
  <si>
    <t>9900135300000</t>
  </si>
  <si>
    <t>Fire Station Improvements</t>
  </si>
  <si>
    <t>9900135400000</t>
  </si>
  <si>
    <t>Solid Waste Equipment</t>
  </si>
  <si>
    <t>9900135500000</t>
  </si>
  <si>
    <t>DW Highway</t>
  </si>
  <si>
    <t>9900135600000</t>
  </si>
  <si>
    <t>Road Improvements</t>
  </si>
  <si>
    <t>9900135900000</t>
  </si>
  <si>
    <t>9900136000000</t>
  </si>
  <si>
    <t>Road Infrastructure</t>
  </si>
  <si>
    <t>9900589000000</t>
  </si>
  <si>
    <t>Fund Balance</t>
  </si>
  <si>
    <t>FUND BALANCE</t>
  </si>
  <si>
    <t>9900139800000</t>
  </si>
  <si>
    <t>Milfoil Exp</t>
  </si>
  <si>
    <t>Investment Income</t>
  </si>
  <si>
    <t>9900131000000</t>
  </si>
  <si>
    <t>Insurance trust</t>
  </si>
  <si>
    <t>9900137500000</t>
  </si>
  <si>
    <t>GIS</t>
  </si>
  <si>
    <t>9900375000000</t>
  </si>
  <si>
    <t>due to/from Trustee of trust funds</t>
  </si>
  <si>
    <t>LIABILITY</t>
  </si>
  <si>
    <t>9900100100000</t>
  </si>
  <si>
    <t>FMV Adjustment Trustee</t>
  </si>
  <si>
    <t>CRF Deposits 23-24</t>
  </si>
  <si>
    <t>9800132900000</t>
  </si>
  <si>
    <t>CRF Sewer</t>
  </si>
  <si>
    <t>98</t>
  </si>
  <si>
    <t>98 - Trust Funds Sewer</t>
  </si>
  <si>
    <t>9800589000000</t>
  </si>
  <si>
    <t>Fund balance</t>
  </si>
  <si>
    <t>9800375000000</t>
  </si>
  <si>
    <t>Due to/from trustee of trust funds</t>
  </si>
  <si>
    <t>9800100100000</t>
  </si>
  <si>
    <t xml:space="preserve"> Balance</t>
  </si>
  <si>
    <t>CRF Exp. 23-24</t>
  </si>
  <si>
    <t>CRF Deposits 24-25</t>
  </si>
  <si>
    <t>CRF Exp. 24-25</t>
  </si>
  <si>
    <t>Traffic Signals</t>
  </si>
  <si>
    <t>Athletic Fields</t>
  </si>
  <si>
    <t xml:space="preserve"> Balance***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</si>
</sst>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tabSelected="1" workbookViewId="0">
      <pane ySplit="2" topLeftCell="A3" activePane="bottomLeft" state="frozen"/>
      <selection pane="bottomLeft" activeCell="H16" sqref="H16"/>
    </sheetView>
  </sheetViews>
  <sheetFormatPr defaultRowHeight="14.5" x14ac:dyDescent="0.35"/>
  <cols>
    <col min="1" max="1" width="13.90625" bestFit="1" customWidth="1"/>
    <col min="2" max="2" width="30" bestFit="1" customWidth="1"/>
    <col min="3" max="3" width="11.54296875" hidden="1" customWidth="1"/>
    <col min="4" max="4" width="15.54296875" hidden="1" customWidth="1"/>
    <col min="5" max="5" width="11.7265625" hidden="1" customWidth="1"/>
    <col min="6" max="6" width="19.81640625" hidden="1" customWidth="1"/>
    <col min="7" max="7" width="15.453125" bestFit="1" customWidth="1"/>
    <col min="8" max="8" width="16.7265625" bestFit="1" customWidth="1"/>
    <col min="9" max="9" width="17" bestFit="1" customWidth="1"/>
    <col min="10" max="10" width="15.08984375" bestFit="1" customWidth="1"/>
    <col min="11" max="11" width="14.81640625" customWidth="1"/>
    <col min="12" max="12" width="18" customWidth="1"/>
    <col min="13" max="13" width="13.08984375" bestFit="1" customWidth="1"/>
    <col min="14" max="14" width="17.08984375" customWidth="1"/>
  </cols>
  <sheetData>
    <row r="1" spans="1:14" s="6" customFormat="1" ht="15.5" x14ac:dyDescent="0.35">
      <c r="G1" s="9" t="s">
        <v>68</v>
      </c>
      <c r="K1" s="9" t="s">
        <v>68</v>
      </c>
      <c r="N1" s="9" t="s">
        <v>74</v>
      </c>
    </row>
    <row r="2" spans="1:14" ht="15.5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10">
        <v>45107</v>
      </c>
      <c r="H2" s="12" t="s">
        <v>58</v>
      </c>
      <c r="I2" s="12" t="s">
        <v>48</v>
      </c>
      <c r="J2" s="12" t="s">
        <v>69</v>
      </c>
      <c r="K2" s="10">
        <v>45473</v>
      </c>
      <c r="L2" s="12" t="s">
        <v>70</v>
      </c>
      <c r="M2" s="12" t="s">
        <v>71</v>
      </c>
      <c r="N2" s="10">
        <v>45838</v>
      </c>
    </row>
    <row r="3" spans="1:14" x14ac:dyDescent="0.35">
      <c r="A3" t="s">
        <v>6</v>
      </c>
      <c r="B3" t="s">
        <v>73</v>
      </c>
      <c r="C3">
        <v>1</v>
      </c>
      <c r="D3" t="s">
        <v>7</v>
      </c>
      <c r="E3" t="s">
        <v>8</v>
      </c>
      <c r="F3" t="s">
        <v>9</v>
      </c>
      <c r="G3" s="13">
        <v>157061.03</v>
      </c>
      <c r="H3" s="1">
        <v>5000</v>
      </c>
      <c r="I3" s="1">
        <v>1230.1099999999999</v>
      </c>
      <c r="J3" s="1">
        <v>0</v>
      </c>
      <c r="K3" s="4">
        <f>SUM(G3:J3)</f>
        <v>163291.13999999998</v>
      </c>
      <c r="L3" s="4">
        <v>25000</v>
      </c>
      <c r="N3" s="4">
        <f>SUM(K3:M3)</f>
        <v>188291.13999999998</v>
      </c>
    </row>
    <row r="4" spans="1:14" x14ac:dyDescent="0.35">
      <c r="A4" t="s">
        <v>10</v>
      </c>
      <c r="B4" t="s">
        <v>11</v>
      </c>
      <c r="C4">
        <v>1</v>
      </c>
      <c r="D4" t="s">
        <v>7</v>
      </c>
      <c r="E4" t="s">
        <v>8</v>
      </c>
      <c r="F4" t="s">
        <v>9</v>
      </c>
      <c r="G4" s="13">
        <v>318467.20000000001</v>
      </c>
      <c r="H4" s="1">
        <v>100000</v>
      </c>
      <c r="I4" s="1">
        <v>2494.25</v>
      </c>
      <c r="J4" s="1">
        <v>-285000</v>
      </c>
      <c r="K4" s="4">
        <f t="shared" ref="K4:K26" si="0">SUM(G4:J4)</f>
        <v>135961.45000000001</v>
      </c>
      <c r="L4" s="4">
        <v>55000</v>
      </c>
      <c r="M4" s="4">
        <v>-30000</v>
      </c>
      <c r="N4" s="4">
        <f t="shared" ref="N4:N26" si="1">SUM(K4:M4)</f>
        <v>160961.45000000001</v>
      </c>
    </row>
    <row r="5" spans="1:14" x14ac:dyDescent="0.35">
      <c r="A5" t="s">
        <v>12</v>
      </c>
      <c r="B5" t="s">
        <v>13</v>
      </c>
      <c r="C5">
        <v>1</v>
      </c>
      <c r="D5" t="s">
        <v>7</v>
      </c>
      <c r="E5" t="s">
        <v>8</v>
      </c>
      <c r="F5" t="s">
        <v>9</v>
      </c>
      <c r="G5" s="13">
        <v>52701.39</v>
      </c>
      <c r="H5" s="1">
        <v>0</v>
      </c>
      <c r="I5" s="1">
        <v>412.76</v>
      </c>
      <c r="J5" s="1">
        <v>0</v>
      </c>
      <c r="K5" s="4">
        <f t="shared" si="0"/>
        <v>53114.15</v>
      </c>
      <c r="L5" s="4">
        <v>0</v>
      </c>
      <c r="N5" s="4">
        <f t="shared" si="1"/>
        <v>53114.15</v>
      </c>
    </row>
    <row r="6" spans="1:14" x14ac:dyDescent="0.35">
      <c r="A6" t="s">
        <v>14</v>
      </c>
      <c r="B6" t="s">
        <v>15</v>
      </c>
      <c r="C6">
        <v>1</v>
      </c>
      <c r="D6" t="s">
        <v>7</v>
      </c>
      <c r="E6" t="s">
        <v>8</v>
      </c>
      <c r="F6" t="s">
        <v>9</v>
      </c>
      <c r="G6" s="13">
        <v>616484.70000000007</v>
      </c>
      <c r="H6" s="1">
        <v>400000</v>
      </c>
      <c r="I6" s="1">
        <v>5666.71</v>
      </c>
      <c r="J6" s="1">
        <f>-875000-121000</f>
        <v>-996000</v>
      </c>
      <c r="K6" s="4">
        <f t="shared" si="0"/>
        <v>26151.410000000033</v>
      </c>
      <c r="L6" s="4">
        <v>400000</v>
      </c>
      <c r="M6" s="4">
        <v>-35000</v>
      </c>
      <c r="N6" s="4">
        <f t="shared" si="1"/>
        <v>391151.41000000003</v>
      </c>
    </row>
    <row r="7" spans="1:14" x14ac:dyDescent="0.35">
      <c r="A7" t="s">
        <v>16</v>
      </c>
      <c r="B7" t="s">
        <v>17</v>
      </c>
      <c r="C7">
        <v>1</v>
      </c>
      <c r="D7" t="s">
        <v>7</v>
      </c>
      <c r="E7" t="s">
        <v>8</v>
      </c>
      <c r="F7" t="s">
        <v>9</v>
      </c>
      <c r="G7" s="13">
        <v>426231.83</v>
      </c>
      <c r="H7" s="1">
        <v>115000</v>
      </c>
      <c r="I7" s="1">
        <v>3338.27</v>
      </c>
      <c r="J7" s="1">
        <v>-385182</v>
      </c>
      <c r="K7" s="4">
        <f t="shared" si="0"/>
        <v>159388.10000000009</v>
      </c>
      <c r="L7" s="4">
        <v>250000</v>
      </c>
      <c r="M7" s="4">
        <v>-312500</v>
      </c>
      <c r="N7" s="4">
        <f t="shared" si="1"/>
        <v>96888.100000000093</v>
      </c>
    </row>
    <row r="8" spans="1:14" x14ac:dyDescent="0.35">
      <c r="A8" t="s">
        <v>18</v>
      </c>
      <c r="B8" t="s">
        <v>19</v>
      </c>
      <c r="C8">
        <v>1</v>
      </c>
      <c r="D8" t="s">
        <v>7</v>
      </c>
      <c r="E8" t="s">
        <v>8</v>
      </c>
      <c r="F8" t="s">
        <v>9</v>
      </c>
      <c r="G8" s="13">
        <v>792642.85</v>
      </c>
      <c r="H8" s="1">
        <v>425000</v>
      </c>
      <c r="I8" s="1">
        <v>6208.02</v>
      </c>
      <c r="J8" s="1">
        <f>-300000-155000</f>
        <v>-455000</v>
      </c>
      <c r="K8" s="4">
        <f t="shared" si="0"/>
        <v>768850.87000000011</v>
      </c>
      <c r="L8" s="4">
        <v>425000</v>
      </c>
      <c r="M8" s="4">
        <v>-600000</v>
      </c>
      <c r="N8" s="4">
        <f t="shared" si="1"/>
        <v>593850.87000000011</v>
      </c>
    </row>
    <row r="9" spans="1:14" x14ac:dyDescent="0.35">
      <c r="A9" t="s">
        <v>20</v>
      </c>
      <c r="B9" t="s">
        <v>21</v>
      </c>
      <c r="C9">
        <v>1</v>
      </c>
      <c r="D9" t="s">
        <v>7</v>
      </c>
      <c r="E9" t="s">
        <v>8</v>
      </c>
      <c r="F9" t="s">
        <v>9</v>
      </c>
      <c r="G9" s="13">
        <v>452411.35</v>
      </c>
      <c r="H9" s="1">
        <v>0</v>
      </c>
      <c r="I9" s="1">
        <v>3543.31</v>
      </c>
      <c r="J9" s="1">
        <v>0</v>
      </c>
      <c r="K9" s="4">
        <f t="shared" si="0"/>
        <v>455954.66</v>
      </c>
      <c r="L9" s="4">
        <v>0</v>
      </c>
      <c r="M9" s="4">
        <v>-450000</v>
      </c>
      <c r="N9" s="4">
        <f t="shared" si="1"/>
        <v>5954.6599999999744</v>
      </c>
    </row>
    <row r="10" spans="1:14" x14ac:dyDescent="0.35">
      <c r="A10" t="s">
        <v>22</v>
      </c>
      <c r="B10" t="s">
        <v>23</v>
      </c>
      <c r="C10">
        <v>1</v>
      </c>
      <c r="D10" t="s">
        <v>7</v>
      </c>
      <c r="E10" t="s">
        <v>8</v>
      </c>
      <c r="F10" t="s">
        <v>9</v>
      </c>
      <c r="G10" s="13">
        <v>21794.25</v>
      </c>
      <c r="H10" s="1">
        <v>17250</v>
      </c>
      <c r="I10" s="1">
        <v>170.71</v>
      </c>
      <c r="J10" s="1">
        <v>0</v>
      </c>
      <c r="K10" s="4">
        <f t="shared" si="0"/>
        <v>39214.959999999999</v>
      </c>
      <c r="L10" s="4">
        <v>25000</v>
      </c>
      <c r="N10" s="4">
        <f t="shared" si="1"/>
        <v>64214.96</v>
      </c>
    </row>
    <row r="11" spans="1:14" x14ac:dyDescent="0.35">
      <c r="A11" t="s">
        <v>24</v>
      </c>
      <c r="B11" t="s">
        <v>25</v>
      </c>
      <c r="C11">
        <v>1</v>
      </c>
      <c r="D11" t="s">
        <v>7</v>
      </c>
      <c r="E11" t="s">
        <v>8</v>
      </c>
      <c r="F11" t="s">
        <v>9</v>
      </c>
      <c r="G11" s="13">
        <v>368027.89</v>
      </c>
      <c r="H11" s="1">
        <v>75000</v>
      </c>
      <c r="I11" s="1">
        <v>2882.42</v>
      </c>
      <c r="J11" s="1">
        <v>-188000</v>
      </c>
      <c r="K11" s="4">
        <f t="shared" si="0"/>
        <v>257910.31</v>
      </c>
      <c r="L11" s="4">
        <v>75000</v>
      </c>
      <c r="M11" s="4">
        <v>-200000</v>
      </c>
      <c r="N11" s="4">
        <f t="shared" si="1"/>
        <v>132910.31</v>
      </c>
    </row>
    <row r="12" spans="1:14" x14ac:dyDescent="0.35">
      <c r="A12" t="s">
        <v>26</v>
      </c>
      <c r="B12" t="s">
        <v>27</v>
      </c>
      <c r="C12">
        <v>1</v>
      </c>
      <c r="D12" t="s">
        <v>7</v>
      </c>
      <c r="E12" t="s">
        <v>8</v>
      </c>
      <c r="F12" t="s">
        <v>9</v>
      </c>
      <c r="G12" s="13">
        <v>49456.49</v>
      </c>
      <c r="H12" s="1">
        <v>0</v>
      </c>
      <c r="I12" s="1">
        <v>387.34</v>
      </c>
      <c r="J12" s="1">
        <v>0</v>
      </c>
      <c r="K12" s="4">
        <f t="shared" si="0"/>
        <v>49843.829999999994</v>
      </c>
      <c r="L12" s="4">
        <v>25000</v>
      </c>
      <c r="N12" s="4">
        <f t="shared" si="1"/>
        <v>74843.829999999987</v>
      </c>
    </row>
    <row r="13" spans="1:14" x14ac:dyDescent="0.35">
      <c r="A13" t="s">
        <v>28</v>
      </c>
      <c r="B13" t="s">
        <v>29</v>
      </c>
      <c r="C13">
        <v>1</v>
      </c>
      <c r="D13" t="s">
        <v>7</v>
      </c>
      <c r="E13" t="s">
        <v>8</v>
      </c>
      <c r="F13" t="s">
        <v>9</v>
      </c>
      <c r="G13" s="13">
        <v>53196.44</v>
      </c>
      <c r="H13" s="1">
        <v>35000</v>
      </c>
      <c r="I13" s="1">
        <v>416.64</v>
      </c>
      <c r="J13" s="1">
        <v>-65000</v>
      </c>
      <c r="K13" s="4">
        <f t="shared" si="0"/>
        <v>23613.08</v>
      </c>
      <c r="L13" s="4">
        <v>95000</v>
      </c>
      <c r="M13" s="4">
        <v>-119000</v>
      </c>
      <c r="N13" s="4">
        <f t="shared" si="1"/>
        <v>-386.91999999999825</v>
      </c>
    </row>
    <row r="14" spans="1:14" x14ac:dyDescent="0.35">
      <c r="A14" t="s">
        <v>30</v>
      </c>
      <c r="B14" t="s">
        <v>31</v>
      </c>
      <c r="C14">
        <v>1</v>
      </c>
      <c r="D14" t="s">
        <v>7</v>
      </c>
      <c r="E14" t="s">
        <v>8</v>
      </c>
      <c r="F14" t="s">
        <v>9</v>
      </c>
      <c r="G14" s="13">
        <v>22503.75</v>
      </c>
      <c r="H14" s="1">
        <v>0</v>
      </c>
      <c r="I14" s="1">
        <v>176.24</v>
      </c>
      <c r="J14" s="1">
        <v>0</v>
      </c>
      <c r="K14" s="4">
        <f t="shared" si="0"/>
        <v>22679.99</v>
      </c>
      <c r="L14" s="4">
        <v>0</v>
      </c>
      <c r="N14" s="4">
        <f t="shared" si="1"/>
        <v>22679.99</v>
      </c>
    </row>
    <row r="15" spans="1:14" x14ac:dyDescent="0.35">
      <c r="A15" t="s">
        <v>32</v>
      </c>
      <c r="B15" t="s">
        <v>33</v>
      </c>
      <c r="C15">
        <v>1</v>
      </c>
      <c r="D15" t="s">
        <v>7</v>
      </c>
      <c r="E15" t="s">
        <v>8</v>
      </c>
      <c r="F15" t="s">
        <v>9</v>
      </c>
      <c r="G15" s="13">
        <v>281623.28999999998</v>
      </c>
      <c r="H15" s="1">
        <v>0</v>
      </c>
      <c r="I15" s="1">
        <v>2205.69</v>
      </c>
      <c r="J15" s="1">
        <v>0</v>
      </c>
      <c r="K15" s="4">
        <f t="shared" si="0"/>
        <v>283828.98</v>
      </c>
      <c r="L15" s="4">
        <v>0</v>
      </c>
      <c r="M15" s="4">
        <v>-280000</v>
      </c>
      <c r="N15" s="4">
        <f t="shared" si="1"/>
        <v>3828.9799999999814</v>
      </c>
    </row>
    <row r="16" spans="1:14" x14ac:dyDescent="0.35">
      <c r="A16" t="s">
        <v>34</v>
      </c>
      <c r="B16" t="s">
        <v>35</v>
      </c>
      <c r="C16">
        <v>1</v>
      </c>
      <c r="D16" t="s">
        <v>7</v>
      </c>
      <c r="E16" t="s">
        <v>8</v>
      </c>
      <c r="F16" t="s">
        <v>9</v>
      </c>
      <c r="G16" s="13">
        <v>157905.75</v>
      </c>
      <c r="H16" s="1">
        <v>100000</v>
      </c>
      <c r="I16" s="1">
        <v>1236.73</v>
      </c>
      <c r="J16" s="1">
        <v>0</v>
      </c>
      <c r="K16" s="4">
        <f t="shared" si="0"/>
        <v>259142.48</v>
      </c>
      <c r="L16" s="4">
        <v>100000</v>
      </c>
      <c r="M16" s="4">
        <v>-300000</v>
      </c>
      <c r="N16" s="4">
        <f t="shared" si="1"/>
        <v>59142.479999999981</v>
      </c>
    </row>
    <row r="17" spans="1:14" x14ac:dyDescent="0.35">
      <c r="A17" t="s">
        <v>36</v>
      </c>
      <c r="B17" t="s">
        <v>37</v>
      </c>
      <c r="C17">
        <v>1</v>
      </c>
      <c r="D17" t="s">
        <v>7</v>
      </c>
      <c r="E17" t="s">
        <v>8</v>
      </c>
      <c r="F17" t="s">
        <v>9</v>
      </c>
      <c r="G17" s="13">
        <v>382286.79</v>
      </c>
      <c r="H17" s="1">
        <v>50000</v>
      </c>
      <c r="I17" s="1">
        <v>2994.1</v>
      </c>
      <c r="J17" s="1">
        <v>-375000</v>
      </c>
      <c r="K17" s="4">
        <f t="shared" si="0"/>
        <v>60280.889999999956</v>
      </c>
      <c r="L17" s="4">
        <v>75000</v>
      </c>
      <c r="N17" s="4">
        <f t="shared" si="1"/>
        <v>135280.88999999996</v>
      </c>
    </row>
    <row r="18" spans="1:14" x14ac:dyDescent="0.35">
      <c r="A18" t="s">
        <v>38</v>
      </c>
      <c r="B18" t="s">
        <v>39</v>
      </c>
      <c r="C18">
        <v>1</v>
      </c>
      <c r="D18" t="s">
        <v>7</v>
      </c>
      <c r="E18" t="s">
        <v>8</v>
      </c>
      <c r="F18" t="s">
        <v>9</v>
      </c>
      <c r="G18" s="13">
        <v>263.14</v>
      </c>
      <c r="H18" s="1">
        <v>0</v>
      </c>
      <c r="I18" s="1">
        <v>2.0699999999999998</v>
      </c>
      <c r="J18" s="1">
        <v>0</v>
      </c>
      <c r="K18" s="4">
        <f t="shared" si="0"/>
        <v>265.20999999999998</v>
      </c>
      <c r="L18" s="4">
        <v>0</v>
      </c>
      <c r="N18" s="4">
        <f t="shared" si="1"/>
        <v>265.20999999999998</v>
      </c>
    </row>
    <row r="19" spans="1:14" x14ac:dyDescent="0.35">
      <c r="A19" t="s">
        <v>40</v>
      </c>
      <c r="B19" t="s">
        <v>72</v>
      </c>
      <c r="C19">
        <v>1</v>
      </c>
      <c r="D19" t="s">
        <v>7</v>
      </c>
      <c r="E19" t="s">
        <v>8</v>
      </c>
      <c r="F19" t="s">
        <v>9</v>
      </c>
      <c r="G19" s="13">
        <v>38715.69</v>
      </c>
      <c r="H19" s="1">
        <v>5000</v>
      </c>
      <c r="I19" s="1">
        <v>303.23</v>
      </c>
      <c r="J19" s="1">
        <v>-5000</v>
      </c>
      <c r="K19" s="4">
        <f t="shared" si="0"/>
        <v>39018.920000000006</v>
      </c>
      <c r="L19" s="4">
        <v>5000</v>
      </c>
      <c r="M19" s="4">
        <v>-5000</v>
      </c>
      <c r="N19" s="4">
        <f t="shared" si="1"/>
        <v>39018.920000000006</v>
      </c>
    </row>
    <row r="20" spans="1:14" x14ac:dyDescent="0.35">
      <c r="A20" t="s">
        <v>41</v>
      </c>
      <c r="B20" t="s">
        <v>42</v>
      </c>
      <c r="C20">
        <v>1</v>
      </c>
      <c r="D20" t="s">
        <v>7</v>
      </c>
      <c r="E20" t="s">
        <v>8</v>
      </c>
      <c r="F20" t="s">
        <v>9</v>
      </c>
      <c r="G20" s="13">
        <v>1753081.77</v>
      </c>
      <c r="H20" s="1">
        <v>595000</v>
      </c>
      <c r="I20" s="1">
        <v>13774.91</v>
      </c>
      <c r="J20" s="1">
        <v>-1251550</v>
      </c>
      <c r="K20" s="4">
        <f t="shared" si="0"/>
        <v>1110306.6800000002</v>
      </c>
      <c r="L20" s="4">
        <v>700000</v>
      </c>
      <c r="M20" s="4">
        <v>-1604272</v>
      </c>
      <c r="N20" s="4">
        <f t="shared" si="1"/>
        <v>206034.68000000017</v>
      </c>
    </row>
    <row r="21" spans="1:14" x14ac:dyDescent="0.35">
      <c r="A21" t="s">
        <v>46</v>
      </c>
      <c r="B21" t="s">
        <v>47</v>
      </c>
      <c r="C21">
        <v>1</v>
      </c>
      <c r="D21" t="s">
        <v>7</v>
      </c>
      <c r="E21" t="s">
        <v>8</v>
      </c>
      <c r="F21" t="s">
        <v>9</v>
      </c>
      <c r="G21" s="13">
        <v>16090.43</v>
      </c>
      <c r="H21" s="1">
        <v>10000</v>
      </c>
      <c r="I21" s="1">
        <v>144.51</v>
      </c>
      <c r="J21" s="1">
        <v>-10000</v>
      </c>
      <c r="K21" s="4">
        <f t="shared" si="0"/>
        <v>16234.939999999999</v>
      </c>
      <c r="L21" s="4">
        <v>10000</v>
      </c>
      <c r="M21" s="4">
        <v>-10000</v>
      </c>
      <c r="N21" s="4">
        <f t="shared" si="1"/>
        <v>16234.939999999999</v>
      </c>
    </row>
    <row r="22" spans="1:14" x14ac:dyDescent="0.35">
      <c r="A22" t="s">
        <v>49</v>
      </c>
      <c r="B22" t="s">
        <v>50</v>
      </c>
      <c r="C22">
        <v>1</v>
      </c>
      <c r="D22" t="s">
        <v>7</v>
      </c>
      <c r="E22" t="s">
        <v>8</v>
      </c>
      <c r="F22" t="s">
        <v>9</v>
      </c>
      <c r="G22" s="13">
        <v>10256.07</v>
      </c>
      <c r="H22" s="1">
        <v>10000</v>
      </c>
      <c r="I22" s="1">
        <v>33.159999999999997</v>
      </c>
      <c r="J22" s="1">
        <v>0</v>
      </c>
      <c r="K22" s="4">
        <f t="shared" si="0"/>
        <v>20289.23</v>
      </c>
      <c r="L22" s="4">
        <v>10000</v>
      </c>
      <c r="N22" s="4">
        <f t="shared" si="1"/>
        <v>30289.23</v>
      </c>
    </row>
    <row r="23" spans="1:14" x14ac:dyDescent="0.35">
      <c r="A23" t="s">
        <v>51</v>
      </c>
      <c r="B23" t="s">
        <v>52</v>
      </c>
      <c r="C23">
        <v>1</v>
      </c>
      <c r="D23" t="s">
        <v>7</v>
      </c>
      <c r="E23" t="s">
        <v>8</v>
      </c>
      <c r="F23" t="s">
        <v>9</v>
      </c>
      <c r="G23" s="13">
        <v>133835.82</v>
      </c>
      <c r="H23" s="1">
        <v>5000</v>
      </c>
      <c r="I23" s="1">
        <v>1048.22</v>
      </c>
      <c r="J23" s="1">
        <v>0</v>
      </c>
      <c r="K23" s="4">
        <f t="shared" si="0"/>
        <v>139884.04</v>
      </c>
      <c r="L23" s="4">
        <v>20000</v>
      </c>
      <c r="M23" s="4">
        <v>-60000</v>
      </c>
      <c r="N23" s="4">
        <f t="shared" si="1"/>
        <v>99884.040000000008</v>
      </c>
    </row>
    <row r="24" spans="1:14" hidden="1" x14ac:dyDescent="0.35">
      <c r="A24" t="s">
        <v>43</v>
      </c>
      <c r="B24" t="s">
        <v>44</v>
      </c>
      <c r="C24">
        <v>3</v>
      </c>
      <c r="D24" t="s">
        <v>45</v>
      </c>
      <c r="E24" t="s">
        <v>8</v>
      </c>
      <c r="F24" t="s">
        <v>9</v>
      </c>
      <c r="G24" s="1">
        <v>-5960069.4900000002</v>
      </c>
      <c r="H24" s="1"/>
      <c r="I24" s="1">
        <v>0</v>
      </c>
      <c r="J24" s="1">
        <v>0</v>
      </c>
      <c r="K24" s="4">
        <f t="shared" si="0"/>
        <v>-5960069.4900000002</v>
      </c>
      <c r="N24" s="4">
        <f t="shared" si="1"/>
        <v>-5960069.4900000002</v>
      </c>
    </row>
    <row r="25" spans="1:14" hidden="1" x14ac:dyDescent="0.35">
      <c r="A25" t="s">
        <v>53</v>
      </c>
      <c r="B25" t="s">
        <v>54</v>
      </c>
      <c r="C25">
        <v>2</v>
      </c>
      <c r="D25" t="s">
        <v>55</v>
      </c>
      <c r="E25" t="s">
        <v>8</v>
      </c>
      <c r="F25" t="s">
        <v>9</v>
      </c>
      <c r="G25" s="1">
        <v>-115115.67</v>
      </c>
      <c r="H25" s="1"/>
      <c r="I25" s="1">
        <v>0</v>
      </c>
      <c r="J25" s="1">
        <v>0</v>
      </c>
      <c r="K25" s="4">
        <f t="shared" si="0"/>
        <v>-115115.67</v>
      </c>
      <c r="N25" s="4">
        <f t="shared" si="1"/>
        <v>-115115.67</v>
      </c>
    </row>
    <row r="26" spans="1:14" hidden="1" x14ac:dyDescent="0.35">
      <c r="A26" t="s">
        <v>56</v>
      </c>
      <c r="B26" t="s">
        <v>57</v>
      </c>
      <c r="C26">
        <v>1</v>
      </c>
      <c r="D26" t="s">
        <v>7</v>
      </c>
      <c r="E26" t="s">
        <v>8</v>
      </c>
      <c r="F26" t="s">
        <v>9</v>
      </c>
      <c r="G26" s="1">
        <v>-144968.43</v>
      </c>
      <c r="H26" s="1"/>
      <c r="I26" s="1">
        <v>0</v>
      </c>
      <c r="J26" s="1">
        <v>0</v>
      </c>
      <c r="K26" s="4">
        <f t="shared" si="0"/>
        <v>-144968.43</v>
      </c>
      <c r="N26" s="4">
        <f t="shared" si="1"/>
        <v>-144968.43</v>
      </c>
    </row>
    <row r="27" spans="1:14" s="5" customFormat="1" x14ac:dyDescent="0.35">
      <c r="G27" s="11">
        <f>SUBTOTAL(9,G3:G23)</f>
        <v>6105037.9200000009</v>
      </c>
      <c r="H27" s="11">
        <f>SUM(H3:H26)</f>
        <v>1947250</v>
      </c>
      <c r="I27" s="11">
        <f>SUM(I3:I26)</f>
        <v>48669.400000000016</v>
      </c>
      <c r="J27" s="11">
        <f>SUM(J3:J26)</f>
        <v>-4015732</v>
      </c>
      <c r="K27" s="7">
        <f>SUM(G27:J27)</f>
        <v>4085225.3200000012</v>
      </c>
      <c r="L27" s="11">
        <f>SUM(L3:L26)</f>
        <v>2295000</v>
      </c>
      <c r="M27" s="11">
        <f>SUM(M3:M26)</f>
        <v>-4005772</v>
      </c>
      <c r="N27" s="7">
        <f>SUM(K27:M27)</f>
        <v>2374453.3200000012</v>
      </c>
    </row>
    <row r="28" spans="1:14" s="5" customFormat="1" x14ac:dyDescent="0.35">
      <c r="G28" s="1"/>
      <c r="H28" s="1"/>
      <c r="I28" s="1"/>
      <c r="J28" s="1"/>
    </row>
    <row r="29" spans="1:14" x14ac:dyDescent="0.35">
      <c r="A29" s="2" t="s">
        <v>59</v>
      </c>
      <c r="B29" s="3" t="s">
        <v>60</v>
      </c>
      <c r="C29" s="3">
        <v>1</v>
      </c>
      <c r="D29" s="3" t="s">
        <v>7</v>
      </c>
      <c r="E29" s="3" t="s">
        <v>61</v>
      </c>
      <c r="F29" s="3" t="s">
        <v>62</v>
      </c>
      <c r="G29" s="13">
        <v>898390.15</v>
      </c>
      <c r="H29" s="1">
        <v>550000</v>
      </c>
      <c r="I29" s="1">
        <v>7512</v>
      </c>
      <c r="J29" s="1">
        <v>-385500</v>
      </c>
      <c r="K29" s="4">
        <f t="shared" ref="K29:K30" si="2">SUM(G29:J29)</f>
        <v>1070402.1499999999</v>
      </c>
      <c r="L29" s="4">
        <v>550000</v>
      </c>
      <c r="M29" s="4">
        <f>-1100000-240000</f>
        <v>-1340000</v>
      </c>
      <c r="N29" s="4">
        <f t="shared" ref="N29" si="3">SUM(K29:M29)</f>
        <v>280402.14999999991</v>
      </c>
    </row>
    <row r="30" spans="1:14" hidden="1" x14ac:dyDescent="0.35">
      <c r="A30" s="5" t="s">
        <v>63</v>
      </c>
      <c r="B30" s="5" t="s">
        <v>64</v>
      </c>
      <c r="C30" s="5">
        <v>3</v>
      </c>
      <c r="D30" s="5" t="s">
        <v>45</v>
      </c>
      <c r="E30" s="5" t="s">
        <v>61</v>
      </c>
      <c r="F30" s="5" t="s">
        <v>62</v>
      </c>
      <c r="G30" s="1">
        <v>-876036.31</v>
      </c>
      <c r="K30" s="4">
        <f t="shared" si="2"/>
        <v>-876036.31</v>
      </c>
      <c r="N30" s="4">
        <f t="shared" ref="N30" si="4">SUM(J30:M30)</f>
        <v>-876036.31</v>
      </c>
    </row>
    <row r="31" spans="1:14" hidden="1" x14ac:dyDescent="0.35">
      <c r="A31" s="5" t="s">
        <v>65</v>
      </c>
      <c r="B31" s="5" t="s">
        <v>66</v>
      </c>
      <c r="C31" s="5">
        <v>2</v>
      </c>
      <c r="D31" s="5" t="s">
        <v>55</v>
      </c>
      <c r="E31" s="5" t="s">
        <v>61</v>
      </c>
      <c r="F31" s="5" t="s">
        <v>62</v>
      </c>
      <c r="G31" s="1">
        <v>-60745.02</v>
      </c>
      <c r="N31" s="6"/>
    </row>
    <row r="32" spans="1:14" hidden="1" x14ac:dyDescent="0.35">
      <c r="A32" s="5" t="s">
        <v>67</v>
      </c>
      <c r="B32" s="5" t="s">
        <v>57</v>
      </c>
      <c r="C32" s="5">
        <v>1</v>
      </c>
      <c r="D32" s="5" t="s">
        <v>7</v>
      </c>
      <c r="E32" s="5" t="s">
        <v>61</v>
      </c>
      <c r="F32" s="5" t="s">
        <v>62</v>
      </c>
      <c r="G32" s="1">
        <v>-22353.84</v>
      </c>
      <c r="N32" s="6"/>
    </row>
    <row r="33" spans="7:14" s="6" customFormat="1" x14ac:dyDescent="0.35">
      <c r="G33" s="7">
        <f>+G29</f>
        <v>898390.15</v>
      </c>
      <c r="H33" s="7">
        <f>SUM(H29:H32)</f>
        <v>550000</v>
      </c>
      <c r="I33" s="7">
        <f>SUM(I29:I32)</f>
        <v>7512</v>
      </c>
      <c r="J33" s="7">
        <f>SUM(J29:J32)</f>
        <v>-385500</v>
      </c>
      <c r="K33" s="7">
        <f t="shared" ref="K33" si="5">SUM(G33:J33)</f>
        <v>1070402.1499999999</v>
      </c>
      <c r="L33" s="7">
        <f>SUM(L29:L32)</f>
        <v>550000</v>
      </c>
      <c r="M33" s="7">
        <f>SUM(M29:M32)</f>
        <v>-1340000</v>
      </c>
      <c r="N33" s="7">
        <f>SUM(K33:M33)</f>
        <v>280402.14999999991</v>
      </c>
    </row>
    <row r="34" spans="7:14" s="6" customFormat="1" x14ac:dyDescent="0.35">
      <c r="G34" s="1"/>
      <c r="H34" s="4"/>
      <c r="K34" s="4"/>
    </row>
    <row r="35" spans="7:14" ht="16" x14ac:dyDescent="0.5">
      <c r="G35" s="8">
        <f>+G29+SUM(G3:G23)</f>
        <v>7003428.0700000012</v>
      </c>
      <c r="H35" s="8">
        <f t="shared" ref="H35:N35" si="6">+H33+H27</f>
        <v>2497250</v>
      </c>
      <c r="I35" s="8">
        <f t="shared" si="6"/>
        <v>56181.400000000016</v>
      </c>
      <c r="J35" s="8">
        <f t="shared" si="6"/>
        <v>-4401232</v>
      </c>
      <c r="K35" s="8">
        <f t="shared" si="6"/>
        <v>5155627.4700000007</v>
      </c>
      <c r="L35" s="8">
        <f t="shared" si="6"/>
        <v>2845000</v>
      </c>
      <c r="M35" s="8">
        <f t="shared" si="6"/>
        <v>-5345772</v>
      </c>
      <c r="N35" s="8">
        <f t="shared" si="6"/>
        <v>2654855.4700000011</v>
      </c>
    </row>
    <row r="37" spans="7:14" x14ac:dyDescent="0.35">
      <c r="G37" s="4"/>
    </row>
  </sheetData>
  <pageMargins left="0.7" right="0.7" top="0.75" bottom="0.75" header="0.3" footer="0.3"/>
  <ignoredErrors>
    <ignoredError sqref="G27:G28 G30:G35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Britten</dc:creator>
  <cp:lastModifiedBy>Adam Britten</cp:lastModifiedBy>
  <dcterms:created xsi:type="dcterms:W3CDTF">2023-12-06T20:13:08Z</dcterms:created>
  <dcterms:modified xsi:type="dcterms:W3CDTF">2024-01-09T17:44:37Z</dcterms:modified>
</cp:coreProperties>
</file>