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Shared\Finance Data\cip\2021-22 cip\"/>
    </mc:Choice>
  </mc:AlternateContent>
  <bookViews>
    <workbookView xWindow="120" yWindow="420" windowWidth="15180" windowHeight="9240" tabRatio="894" activeTab="2"/>
  </bookViews>
  <sheets>
    <sheet name="ciptax (opt 2)" sheetId="265" r:id="rId1"/>
    <sheet name="Sheet16" sheetId="266" r:id="rId2"/>
    <sheet name="Major with comments funding" sheetId="31" r:id="rId3"/>
    <sheet name="Minor Projects" sheetId="249" r:id="rId4"/>
    <sheet name="master" sheetId="277" r:id="rId5"/>
    <sheet name="Fire House Location Study" sheetId="293" r:id="rId6"/>
    <sheet name="Safety Complex" sheetId="271" r:id="rId7"/>
    <sheet name="South Fire Station" sheetId="270" r:id="rId8"/>
    <sheet name="Bridge-US 3 Baboosic" sheetId="230" r:id="rId9"/>
    <sheet name="Bridge-US 3 Chamberlain (2)" sheetId="263" r:id="rId10"/>
    <sheet name="StormwaterDrainage" sheetId="232" r:id="rId11"/>
    <sheet name="Sidewalks" sheetId="272" r:id="rId12"/>
    <sheet name="Woodland Dr. Ph II" sheetId="234" r:id="rId13"/>
    <sheet name="Paving" sheetId="235" r:id="rId14"/>
    <sheet name="Paving Gravel Roads" sheetId="236" r:id="rId15"/>
    <sheet name="Paving DW Highway" sheetId="237" r:id="rId16"/>
    <sheet name="Wire@DWIntersection" sheetId="273" r:id="rId17"/>
    <sheet name="Merrimack River Boat ramp" sheetId="239" r:id="rId18"/>
    <sheet name="Seaverns Bridge Slope Stabilzat" sheetId="275" r:id="rId19"/>
    <sheet name="Souhegan Trail 2014 TAP" sheetId="278" r:id="rId20"/>
    <sheet name="DWH Sidewalk 2021 TAP" sheetId="240" r:id="rId21"/>
    <sheet name="Sewer Line Ext" sheetId="241" r:id="rId22"/>
    <sheet name="depot street boat  ramp" sheetId="274" r:id="rId23"/>
    <sheet name="ped bridge" sheetId="269" r:id="rId24"/>
    <sheet name="Highway Fuel Station" sheetId="279" r:id="rId25"/>
    <sheet name="PD Siding" sheetId="280" r:id="rId26"/>
    <sheet name="Library HVAC" sheetId="250" r:id="rId27"/>
    <sheet name="Library Sprinklers" sheetId="251" r:id="rId28"/>
    <sheet name="Library Sidewalk" sheetId="184" r:id="rId29"/>
    <sheet name="Library Slate Roof" sheetId="185" r:id="rId30"/>
    <sheet name="Library Elevator" sheetId="186" r:id="rId31"/>
    <sheet name="New Library" sheetId="187" r:id="rId32"/>
    <sheet name="CD - 2025 Master Plan Updat (2" sheetId="183" r:id="rId33"/>
    <sheet name="Athletic Field Dev 23-24" sheetId="196" r:id="rId34"/>
    <sheet name="Executive Park Dr. PS" sheetId="242" r:id="rId35"/>
    <sheet name="Phase III &amp; PS" sheetId="243" r:id="rId36"/>
    <sheet name="Phase III-B" sheetId="244" r:id="rId37"/>
    <sheet name="Pennichuck Square PS" sheetId="245" r:id="rId38"/>
    <sheet name="Pearson Road PS" sheetId="246" r:id="rId39"/>
    <sheet name="Burt St PS" sheetId="262" r:id="rId40"/>
    <sheet name="Heron Cove PS" sheetId="247" r:id="rId41"/>
    <sheet name="WWTF Telemetry" sheetId="268" r:id="rId42"/>
    <sheet name="Agitator PLC Upgrade" sheetId="276" r:id="rId43"/>
    <sheet name="WWTF Nutrient Removal" sheetId="248" r:id="rId44"/>
    <sheet name="Hypo Feed System Upgrade" sheetId="281" r:id="rId45"/>
    <sheet name="minor back-up sheets" sheetId="147" r:id="rId46"/>
    <sheet name="Body Worn Cameras" sheetId="253" r:id="rId47"/>
    <sheet name="Library Carpet" sheetId="252" r:id="rId48"/>
    <sheet name="Wasserman Beach Phase4 25-26" sheetId="288" r:id="rId49"/>
    <sheet name="Athletic Field Dev 23-24 (2)" sheetId="285" r:id="rId50"/>
    <sheet name="Wasserman Dock Replacement" sheetId="291" r:id="rId51"/>
    <sheet name="Skatepark Replacement 26-27" sheetId="290" r:id="rId52"/>
    <sheet name="Wasserman Road Improvemnt23-24 " sheetId="284" r:id="rId53"/>
    <sheet name="FieldLights-Martel&amp;Greenfd25-26" sheetId="287" r:id="rId54"/>
    <sheet name="Cabin Roof Replacement 22-23" sheetId="282" r:id="rId55"/>
    <sheet name="Function Hall basement 24 - 25" sheetId="286" r:id="rId56"/>
    <sheet name="Wasserman Field Irrigation22-23" sheetId="283" r:id="rId57"/>
    <sheet name="Dog Park Light Project 26-27" sheetId="289" r:id="rId58"/>
    <sheet name="Sewer System Evaluation" sheetId="220" r:id="rId59"/>
  </sheets>
  <externalReferences>
    <externalReference r:id="rId60"/>
  </externalReferences>
  <definedNames>
    <definedName name="_____bos38" localSheetId="42">'[1]15-library'!#REF!</definedName>
    <definedName name="_____bos38" localSheetId="46">'[1]15-library'!#REF!</definedName>
    <definedName name="_____bos38" localSheetId="8">'[1]15-library'!#REF!</definedName>
    <definedName name="_____bos38" localSheetId="9">'[1]15-library'!#REF!</definedName>
    <definedName name="_____bos38" localSheetId="39">'[1]15-library'!#REF!</definedName>
    <definedName name="_____bos38" localSheetId="32">'[1]15-library'!#REF!</definedName>
    <definedName name="_____bos38" localSheetId="0">'[1]15-library'!#REF!</definedName>
    <definedName name="_____bos38" localSheetId="22">'[1]15-library'!#REF!</definedName>
    <definedName name="_____bos38" localSheetId="5">'[1]15-library'!#REF!</definedName>
    <definedName name="_____bos38" localSheetId="24">'[1]15-library'!#REF!</definedName>
    <definedName name="_____bos38" localSheetId="44">'[1]15-library'!#REF!</definedName>
    <definedName name="_____bos38" localSheetId="47">'[1]15-library'!#REF!</definedName>
    <definedName name="_____bos38" localSheetId="26">'[1]15-library'!#REF!</definedName>
    <definedName name="_____bos38" localSheetId="27">'[1]15-library'!#REF!</definedName>
    <definedName name="_____bos38" localSheetId="4">'[1]15-library'!#REF!</definedName>
    <definedName name="_____bos38" localSheetId="25">'[1]15-library'!#REF!</definedName>
    <definedName name="_____bos38" localSheetId="23">'[1]15-library'!#REF!</definedName>
    <definedName name="_____bos38" localSheetId="36">'[1]15-library'!#REF!</definedName>
    <definedName name="_____bos38" localSheetId="6">'[1]15-library'!#REF!</definedName>
    <definedName name="_____bos38" localSheetId="18">'[1]15-library'!#REF!</definedName>
    <definedName name="_____bos38" localSheetId="11">'[1]15-library'!#REF!</definedName>
    <definedName name="_____bos38" localSheetId="19">'[1]15-library'!#REF!</definedName>
    <definedName name="_____bos38" localSheetId="7">'[1]15-library'!#REF!</definedName>
    <definedName name="_____bos38" localSheetId="50">'[1]15-library'!#REF!</definedName>
    <definedName name="_____bos38" localSheetId="16">'[1]15-library'!#REF!</definedName>
    <definedName name="_____bos38" localSheetId="12">'[1]15-library'!#REF!</definedName>
    <definedName name="_____bos38" localSheetId="41">'[1]15-library'!#REF!</definedName>
    <definedName name="_____bos38">'[1]15-library'!#REF!</definedName>
    <definedName name="_____mgr38" localSheetId="42">'[1]15-library'!#REF!</definedName>
    <definedName name="_____mgr38" localSheetId="46">'[1]15-library'!#REF!</definedName>
    <definedName name="_____mgr38" localSheetId="8">'[1]15-library'!#REF!</definedName>
    <definedName name="_____mgr38" localSheetId="9">'[1]15-library'!#REF!</definedName>
    <definedName name="_____mgr38" localSheetId="39">'[1]15-library'!#REF!</definedName>
    <definedName name="_____mgr38" localSheetId="0">'[1]15-library'!#REF!</definedName>
    <definedName name="_____mgr38" localSheetId="22">'[1]15-library'!#REF!</definedName>
    <definedName name="_____mgr38" localSheetId="5">'[1]15-library'!#REF!</definedName>
    <definedName name="_____mgr38" localSheetId="24">'[1]15-library'!#REF!</definedName>
    <definedName name="_____mgr38" localSheetId="44">'[1]15-library'!#REF!</definedName>
    <definedName name="_____mgr38" localSheetId="47">'[1]15-library'!#REF!</definedName>
    <definedName name="_____mgr38" localSheetId="26">'[1]15-library'!#REF!</definedName>
    <definedName name="_____mgr38" localSheetId="27">'[1]15-library'!#REF!</definedName>
    <definedName name="_____mgr38" localSheetId="4">'[1]15-library'!#REF!</definedName>
    <definedName name="_____mgr38" localSheetId="25">'[1]15-library'!#REF!</definedName>
    <definedName name="_____mgr38" localSheetId="23">'[1]15-library'!#REF!</definedName>
    <definedName name="_____mgr38" localSheetId="36">'[1]15-library'!#REF!</definedName>
    <definedName name="_____mgr38" localSheetId="6">'[1]15-library'!#REF!</definedName>
    <definedName name="_____mgr38" localSheetId="18">'[1]15-library'!#REF!</definedName>
    <definedName name="_____mgr38" localSheetId="11">'[1]15-library'!#REF!</definedName>
    <definedName name="_____mgr38" localSheetId="19">'[1]15-library'!#REF!</definedName>
    <definedName name="_____mgr38" localSheetId="7">'[1]15-library'!#REF!</definedName>
    <definedName name="_____mgr38" localSheetId="50">'[1]15-library'!#REF!</definedName>
    <definedName name="_____mgr38" localSheetId="16">'[1]15-library'!#REF!</definedName>
    <definedName name="_____mgr38" localSheetId="12">'[1]15-library'!#REF!</definedName>
    <definedName name="_____mgr38" localSheetId="41">'[1]15-library'!#REF!</definedName>
    <definedName name="_____mgr38">'[1]15-library'!#REF!</definedName>
    <definedName name="____bos38" localSheetId="42">'[1]15-library'!#REF!</definedName>
    <definedName name="____bos38" localSheetId="46">'[1]15-library'!#REF!</definedName>
    <definedName name="____bos38" localSheetId="8">'[1]15-library'!#REF!</definedName>
    <definedName name="____bos38" localSheetId="9">'[1]15-library'!#REF!</definedName>
    <definedName name="____bos38" localSheetId="39">'[1]15-library'!#REF!</definedName>
    <definedName name="____bos38" localSheetId="0">'[1]15-library'!#REF!</definedName>
    <definedName name="____bos38" localSheetId="22">'[1]15-library'!#REF!</definedName>
    <definedName name="____bos38" localSheetId="5">'[1]15-library'!#REF!</definedName>
    <definedName name="____bos38" localSheetId="24">'[1]15-library'!#REF!</definedName>
    <definedName name="____bos38" localSheetId="44">'[1]15-library'!#REF!</definedName>
    <definedName name="____bos38" localSheetId="47">'[1]15-library'!#REF!</definedName>
    <definedName name="____bos38" localSheetId="26">'[1]15-library'!#REF!</definedName>
    <definedName name="____bos38" localSheetId="27">'[1]15-library'!#REF!</definedName>
    <definedName name="____bos38" localSheetId="4">'[1]15-library'!#REF!</definedName>
    <definedName name="____bos38" localSheetId="25">'[1]15-library'!#REF!</definedName>
    <definedName name="____bos38" localSheetId="23">'[1]15-library'!#REF!</definedName>
    <definedName name="____bos38" localSheetId="36">'[1]15-library'!#REF!</definedName>
    <definedName name="____bos38" localSheetId="6">'[1]15-library'!#REF!</definedName>
    <definedName name="____bos38" localSheetId="18">'[1]15-library'!#REF!</definedName>
    <definedName name="____bos38" localSheetId="11">'[1]15-library'!#REF!</definedName>
    <definedName name="____bos38" localSheetId="19">'[1]15-library'!#REF!</definedName>
    <definedName name="____bos38" localSheetId="7">'[1]15-library'!#REF!</definedName>
    <definedName name="____bos38" localSheetId="50">'[1]15-library'!#REF!</definedName>
    <definedName name="____bos38" localSheetId="16">'[1]15-library'!#REF!</definedName>
    <definedName name="____bos38" localSheetId="12">'[1]15-library'!#REF!</definedName>
    <definedName name="____bos38" localSheetId="41">'[1]15-library'!#REF!</definedName>
    <definedName name="____bos38">'[1]15-library'!#REF!</definedName>
    <definedName name="____mgr38" localSheetId="42">'[1]15-library'!#REF!</definedName>
    <definedName name="____mgr38" localSheetId="46">'[1]15-library'!#REF!</definedName>
    <definedName name="____mgr38" localSheetId="8">'[1]15-library'!#REF!</definedName>
    <definedName name="____mgr38" localSheetId="9">'[1]15-library'!#REF!</definedName>
    <definedName name="____mgr38" localSheetId="39">'[1]15-library'!#REF!</definedName>
    <definedName name="____mgr38" localSheetId="0">'[1]15-library'!#REF!</definedName>
    <definedName name="____mgr38" localSheetId="22">'[1]15-library'!#REF!</definedName>
    <definedName name="____mgr38" localSheetId="5">'[1]15-library'!#REF!</definedName>
    <definedName name="____mgr38" localSheetId="24">'[1]15-library'!#REF!</definedName>
    <definedName name="____mgr38" localSheetId="44">'[1]15-library'!#REF!</definedName>
    <definedName name="____mgr38" localSheetId="47">'[1]15-library'!#REF!</definedName>
    <definedName name="____mgr38" localSheetId="26">'[1]15-library'!#REF!</definedName>
    <definedName name="____mgr38" localSheetId="27">'[1]15-library'!#REF!</definedName>
    <definedName name="____mgr38" localSheetId="4">'[1]15-library'!#REF!</definedName>
    <definedName name="____mgr38" localSheetId="25">'[1]15-library'!#REF!</definedName>
    <definedName name="____mgr38" localSheetId="23">'[1]15-library'!#REF!</definedName>
    <definedName name="____mgr38" localSheetId="36">'[1]15-library'!#REF!</definedName>
    <definedName name="____mgr38" localSheetId="6">'[1]15-library'!#REF!</definedName>
    <definedName name="____mgr38" localSheetId="18">'[1]15-library'!#REF!</definedName>
    <definedName name="____mgr38" localSheetId="11">'[1]15-library'!#REF!</definedName>
    <definedName name="____mgr38" localSheetId="19">'[1]15-library'!#REF!</definedName>
    <definedName name="____mgr38" localSheetId="7">'[1]15-library'!#REF!</definedName>
    <definedName name="____mgr38" localSheetId="50">'[1]15-library'!#REF!</definedName>
    <definedName name="____mgr38" localSheetId="16">'[1]15-library'!#REF!</definedName>
    <definedName name="____mgr38" localSheetId="12">'[1]15-library'!#REF!</definedName>
    <definedName name="____mgr38" localSheetId="41">'[1]15-library'!#REF!</definedName>
    <definedName name="____mgr38">'[1]15-library'!#REF!</definedName>
    <definedName name="___bos38" localSheetId="42">'[1]15-library'!#REF!</definedName>
    <definedName name="___bos38" localSheetId="46">'[1]15-library'!#REF!</definedName>
    <definedName name="___bos38" localSheetId="8">'[1]15-library'!#REF!</definedName>
    <definedName name="___bos38" localSheetId="9">'[1]15-library'!#REF!</definedName>
    <definedName name="___bos38" localSheetId="39">'[1]15-library'!#REF!</definedName>
    <definedName name="___bos38" localSheetId="0">'[1]15-library'!#REF!</definedName>
    <definedName name="___bos38" localSheetId="22">'[1]15-library'!#REF!</definedName>
    <definedName name="___bos38" localSheetId="5">'[1]15-library'!#REF!</definedName>
    <definedName name="___bos38" localSheetId="24">'[1]15-library'!#REF!</definedName>
    <definedName name="___bos38" localSheetId="44">'[1]15-library'!#REF!</definedName>
    <definedName name="___bos38" localSheetId="47">'[1]15-library'!#REF!</definedName>
    <definedName name="___bos38" localSheetId="30">'[1]15-library'!#REF!</definedName>
    <definedName name="___bos38" localSheetId="26">'[1]15-library'!#REF!</definedName>
    <definedName name="___bos38" localSheetId="28">'[1]15-library'!#REF!</definedName>
    <definedName name="___bos38" localSheetId="29">'[1]15-library'!#REF!</definedName>
    <definedName name="___bos38" localSheetId="27">'[1]15-library'!#REF!</definedName>
    <definedName name="___bos38" localSheetId="31">'[1]15-library'!#REF!</definedName>
    <definedName name="___bos38" localSheetId="25">'[1]15-library'!#REF!</definedName>
    <definedName name="___bos38" localSheetId="23">'[1]15-library'!#REF!</definedName>
    <definedName name="___bos38" localSheetId="36">'[1]15-library'!#REF!</definedName>
    <definedName name="___bos38" localSheetId="6">'[1]15-library'!#REF!</definedName>
    <definedName name="___bos38" localSheetId="18">'[1]15-library'!#REF!</definedName>
    <definedName name="___bos38" localSheetId="11">'[1]15-library'!#REF!</definedName>
    <definedName name="___bos38" localSheetId="19">'[1]15-library'!#REF!</definedName>
    <definedName name="___bos38" localSheetId="7">'[1]15-library'!#REF!</definedName>
    <definedName name="___bos38" localSheetId="50">'[1]15-library'!#REF!</definedName>
    <definedName name="___bos38" localSheetId="16">'[1]15-library'!#REF!</definedName>
    <definedName name="___bos38" localSheetId="12">'[1]15-library'!#REF!</definedName>
    <definedName name="___bos38" localSheetId="41">'[1]15-library'!#REF!</definedName>
    <definedName name="___bos38">'[1]15-library'!#REF!</definedName>
    <definedName name="___mgr38" localSheetId="42">'[1]15-library'!#REF!</definedName>
    <definedName name="___mgr38" localSheetId="46">'[1]15-library'!#REF!</definedName>
    <definedName name="___mgr38" localSheetId="8">'[1]15-library'!#REF!</definedName>
    <definedName name="___mgr38" localSheetId="9">'[1]15-library'!#REF!</definedName>
    <definedName name="___mgr38" localSheetId="39">'[1]15-library'!#REF!</definedName>
    <definedName name="___mgr38" localSheetId="0">'[1]15-library'!#REF!</definedName>
    <definedName name="___mgr38" localSheetId="22">'[1]15-library'!#REF!</definedName>
    <definedName name="___mgr38" localSheetId="5">'[1]15-library'!#REF!</definedName>
    <definedName name="___mgr38" localSheetId="24">'[1]15-library'!#REF!</definedName>
    <definedName name="___mgr38" localSheetId="44">'[1]15-library'!#REF!</definedName>
    <definedName name="___mgr38" localSheetId="47">'[1]15-library'!#REF!</definedName>
    <definedName name="___mgr38" localSheetId="30">'[1]15-library'!#REF!</definedName>
    <definedName name="___mgr38" localSheetId="26">'[1]15-library'!#REF!</definedName>
    <definedName name="___mgr38" localSheetId="28">'[1]15-library'!#REF!</definedName>
    <definedName name="___mgr38" localSheetId="29">'[1]15-library'!#REF!</definedName>
    <definedName name="___mgr38" localSheetId="27">'[1]15-library'!#REF!</definedName>
    <definedName name="___mgr38" localSheetId="31">'[1]15-library'!#REF!</definedName>
    <definedName name="___mgr38" localSheetId="25">'[1]15-library'!#REF!</definedName>
    <definedName name="___mgr38" localSheetId="23">'[1]15-library'!#REF!</definedName>
    <definedName name="___mgr38" localSheetId="36">'[1]15-library'!#REF!</definedName>
    <definedName name="___mgr38" localSheetId="6">'[1]15-library'!#REF!</definedName>
    <definedName name="___mgr38" localSheetId="18">'[1]15-library'!#REF!</definedName>
    <definedName name="___mgr38" localSheetId="11">'[1]15-library'!#REF!</definedName>
    <definedName name="___mgr38" localSheetId="19">'[1]15-library'!#REF!</definedName>
    <definedName name="___mgr38" localSheetId="7">'[1]15-library'!#REF!</definedName>
    <definedName name="___mgr38" localSheetId="50">'[1]15-library'!#REF!</definedName>
    <definedName name="___mgr38" localSheetId="16">'[1]15-library'!#REF!</definedName>
    <definedName name="___mgr38" localSheetId="12">'[1]15-library'!#REF!</definedName>
    <definedName name="___mgr38" localSheetId="41">'[1]15-library'!#REF!</definedName>
    <definedName name="___mgr38">'[1]15-library'!#REF!</definedName>
    <definedName name="__bos38" localSheetId="32">'[1]15-library'!#REF!</definedName>
    <definedName name="__bos38" localSheetId="47">'[1]15-library'!#REF!</definedName>
    <definedName name="__bos38" localSheetId="30">'[1]15-library'!#REF!</definedName>
    <definedName name="__bos38" localSheetId="26">'[1]15-library'!#REF!</definedName>
    <definedName name="__bos38" localSheetId="28">'[1]15-library'!#REF!</definedName>
    <definedName name="__bos38" localSheetId="29">'[1]15-library'!#REF!</definedName>
    <definedName name="__bos38" localSheetId="27">'[1]15-library'!#REF!</definedName>
    <definedName name="__bos38" localSheetId="4">'[1]15-library'!#REF!</definedName>
    <definedName name="__bos38" localSheetId="31">'[1]15-library'!#REF!</definedName>
    <definedName name="__mgr38" localSheetId="32">'[1]15-library'!#REF!</definedName>
    <definedName name="__mgr38" localSheetId="47">'[1]15-library'!#REF!</definedName>
    <definedName name="__mgr38" localSheetId="30">'[1]15-library'!#REF!</definedName>
    <definedName name="__mgr38" localSheetId="26">'[1]15-library'!#REF!</definedName>
    <definedName name="__mgr38" localSheetId="28">'[1]15-library'!#REF!</definedName>
    <definedName name="__mgr38" localSheetId="29">'[1]15-library'!#REF!</definedName>
    <definedName name="__mgr38" localSheetId="27">'[1]15-library'!#REF!</definedName>
    <definedName name="__mgr38" localSheetId="4">'[1]15-library'!#REF!</definedName>
    <definedName name="__mgr38" localSheetId="31">'[1]15-library'!#REF!</definedName>
    <definedName name="_a" localSheetId="5">'[1]15-library'!#REF!</definedName>
    <definedName name="_a" localSheetId="44">'[1]15-library'!#REF!</definedName>
    <definedName name="_a">'[1]15-library'!#REF!</definedName>
    <definedName name="_b" localSheetId="5">'[1]15-library'!#REF!</definedName>
    <definedName name="_b" localSheetId="44">'[1]15-library'!#REF!</definedName>
    <definedName name="_b">'[1]15-library'!#REF!</definedName>
    <definedName name="_bc" localSheetId="5">'[1]15-library'!#REF!</definedName>
    <definedName name="_bc" localSheetId="44">'[1]15-library'!#REF!</definedName>
    <definedName name="_bc">'[1]15-library'!#REF!</definedName>
    <definedName name="_bos38" localSheetId="42">'[1]15-library'!#REF!</definedName>
    <definedName name="_bos38" localSheetId="46">'[1]15-library'!#REF!</definedName>
    <definedName name="_bos38" localSheetId="8">'[1]15-library'!#REF!</definedName>
    <definedName name="_bos38" localSheetId="9">'[1]15-library'!#REF!</definedName>
    <definedName name="_bos38" localSheetId="39">'[1]15-library'!#REF!</definedName>
    <definedName name="_bos38" localSheetId="0">'[1]15-library'!#REF!</definedName>
    <definedName name="_bos38" localSheetId="22">'[1]15-library'!#REF!</definedName>
    <definedName name="_bos38" localSheetId="5">'[1]15-library'!#REF!</definedName>
    <definedName name="_bos38" localSheetId="24">'[1]15-library'!#REF!</definedName>
    <definedName name="_bos38" localSheetId="44">'[1]15-library'!#REF!</definedName>
    <definedName name="_bos38" localSheetId="47">'[1]15-library'!#REF!</definedName>
    <definedName name="_bos38" localSheetId="30">'[1]15-library'!#REF!</definedName>
    <definedName name="_bos38" localSheetId="26">'[1]15-library'!#REF!</definedName>
    <definedName name="_bos38" localSheetId="28">'[1]15-library'!#REF!</definedName>
    <definedName name="_bos38" localSheetId="29">'[1]15-library'!#REF!</definedName>
    <definedName name="_bos38" localSheetId="27">'[1]15-library'!#REF!</definedName>
    <definedName name="_bos38" localSheetId="31">'[1]15-library'!#REF!</definedName>
    <definedName name="_bos38" localSheetId="15">'[1]15-library'!#REF!</definedName>
    <definedName name="_bos38" localSheetId="25">'[1]15-library'!#REF!</definedName>
    <definedName name="_bos38" localSheetId="23">'[1]15-library'!#REF!</definedName>
    <definedName name="_bos38" localSheetId="36">'[1]15-library'!#REF!</definedName>
    <definedName name="_bos38" localSheetId="6">'[1]15-library'!#REF!</definedName>
    <definedName name="_bos38" localSheetId="18">'[1]15-library'!#REF!</definedName>
    <definedName name="_bos38" localSheetId="11">'[1]15-library'!#REF!</definedName>
    <definedName name="_bos38" localSheetId="19">'[1]15-library'!#REF!</definedName>
    <definedName name="_bos38" localSheetId="7">'[1]15-library'!#REF!</definedName>
    <definedName name="_bos38" localSheetId="50">'[1]15-library'!#REF!</definedName>
    <definedName name="_bos38" localSheetId="16">'[1]15-library'!#REF!</definedName>
    <definedName name="_bos38" localSheetId="12">'[1]15-library'!#REF!</definedName>
    <definedName name="_bos38" localSheetId="41">'[1]15-library'!#REF!</definedName>
    <definedName name="_bos38">'[1]15-library'!#REF!</definedName>
    <definedName name="_mgr" localSheetId="5">'[1]15-library'!#REF!</definedName>
    <definedName name="_mgr" localSheetId="44">'[1]15-library'!#REF!</definedName>
    <definedName name="_mgr">'[1]15-library'!#REF!</definedName>
    <definedName name="_mgr38" localSheetId="42">'[1]15-library'!#REF!</definedName>
    <definedName name="_mgr38" localSheetId="46">'[1]15-library'!#REF!</definedName>
    <definedName name="_mgr38" localSheetId="8">'[1]15-library'!#REF!</definedName>
    <definedName name="_mgr38" localSheetId="9">'[1]15-library'!#REF!</definedName>
    <definedName name="_mgr38" localSheetId="39">'[1]15-library'!#REF!</definedName>
    <definedName name="_mgr38" localSheetId="0">'[1]15-library'!#REF!</definedName>
    <definedName name="_mgr38" localSheetId="22">'[1]15-library'!#REF!</definedName>
    <definedName name="_mgr38" localSheetId="5">'[1]15-library'!#REF!</definedName>
    <definedName name="_mgr38" localSheetId="24">'[1]15-library'!#REF!</definedName>
    <definedName name="_mgr38" localSheetId="44">'[1]15-library'!#REF!</definedName>
    <definedName name="_mgr38" localSheetId="47">'[1]15-library'!#REF!</definedName>
    <definedName name="_mgr38" localSheetId="30">'[1]15-library'!#REF!</definedName>
    <definedName name="_mgr38" localSheetId="26">'[1]15-library'!#REF!</definedName>
    <definedName name="_mgr38" localSheetId="28">'[1]15-library'!#REF!</definedName>
    <definedName name="_mgr38" localSheetId="29">'[1]15-library'!#REF!</definedName>
    <definedName name="_mgr38" localSheetId="27">'[1]15-library'!#REF!</definedName>
    <definedName name="_mgr38" localSheetId="31">'[1]15-library'!#REF!</definedName>
    <definedName name="_mgr38" localSheetId="15">'[1]15-library'!#REF!</definedName>
    <definedName name="_mgr38" localSheetId="25">'[1]15-library'!#REF!</definedName>
    <definedName name="_mgr38" localSheetId="23">'[1]15-library'!#REF!</definedName>
    <definedName name="_mgr38" localSheetId="36">'[1]15-library'!#REF!</definedName>
    <definedName name="_mgr38" localSheetId="6">'[1]15-library'!#REF!</definedName>
    <definedName name="_mgr38" localSheetId="18">'[1]15-library'!#REF!</definedName>
    <definedName name="_mgr38" localSheetId="11">'[1]15-library'!#REF!</definedName>
    <definedName name="_mgr38" localSheetId="19">'[1]15-library'!#REF!</definedName>
    <definedName name="_mgr38" localSheetId="7">'[1]15-library'!#REF!</definedName>
    <definedName name="_mgr38" localSheetId="50">'[1]15-library'!#REF!</definedName>
    <definedName name="_mgr38" localSheetId="16">'[1]15-library'!#REF!</definedName>
    <definedName name="_mgr38" localSheetId="12">'[1]15-library'!#REF!</definedName>
    <definedName name="_mgr38" localSheetId="41">'[1]15-library'!#REF!</definedName>
    <definedName name="_mgr38">'[1]15-library'!#REF!</definedName>
    <definedName name="_zzzzzzzzzzzzz" localSheetId="5">'[1]15-library'!#REF!</definedName>
    <definedName name="_zzzzzzzzzzzzz" localSheetId="44">'[1]15-library'!#REF!</definedName>
    <definedName name="_zzzzzzzzzzzzz">'[1]15-library'!#REF!</definedName>
    <definedName name="a" localSheetId="42">'[1]15-library'!#REF!</definedName>
    <definedName name="a" localSheetId="46">'[1]15-library'!#REF!</definedName>
    <definedName name="a" localSheetId="8">'[1]15-library'!#REF!</definedName>
    <definedName name="a" localSheetId="9">'[1]15-library'!#REF!</definedName>
    <definedName name="a" localSheetId="39">'[1]15-library'!#REF!</definedName>
    <definedName name="a" localSheetId="0">'[1]15-library'!#REF!</definedName>
    <definedName name="a" localSheetId="22">'[1]15-library'!#REF!</definedName>
    <definedName name="a" localSheetId="5">'[1]15-library'!#REF!</definedName>
    <definedName name="a" localSheetId="24">'[1]15-library'!#REF!</definedName>
    <definedName name="a" localSheetId="44">'[1]15-library'!#REF!</definedName>
    <definedName name="a" localSheetId="47">'[1]15-library'!#REF!</definedName>
    <definedName name="a" localSheetId="26">'[1]15-library'!#REF!</definedName>
    <definedName name="a" localSheetId="27">'[1]15-library'!#REF!</definedName>
    <definedName name="a" localSheetId="25">'[1]15-library'!#REF!</definedName>
    <definedName name="a" localSheetId="23">'[1]15-library'!#REF!</definedName>
    <definedName name="a" localSheetId="36">'[1]15-library'!#REF!</definedName>
    <definedName name="a" localSheetId="6">'[1]15-library'!#REF!</definedName>
    <definedName name="a" localSheetId="18">'[1]15-library'!#REF!</definedName>
    <definedName name="a" localSheetId="11">'[1]15-library'!#REF!</definedName>
    <definedName name="a" localSheetId="19">'[1]15-library'!#REF!</definedName>
    <definedName name="a" localSheetId="7">'[1]15-library'!#REF!</definedName>
    <definedName name="a" localSheetId="50">'[1]15-library'!#REF!</definedName>
    <definedName name="a" localSheetId="16">'[1]15-library'!#REF!</definedName>
    <definedName name="a" localSheetId="12">'[1]15-library'!#REF!</definedName>
    <definedName name="a" localSheetId="41">'[1]15-library'!#REF!</definedName>
    <definedName name="a">'[1]15-library'!#REF!</definedName>
    <definedName name="aa" localSheetId="42">'[1]15-library'!#REF!</definedName>
    <definedName name="aa" localSheetId="46">'[1]15-library'!#REF!</definedName>
    <definedName name="aa" localSheetId="8">'[1]15-library'!#REF!</definedName>
    <definedName name="aa" localSheetId="9">'[1]15-library'!#REF!</definedName>
    <definedName name="aa" localSheetId="39">'[1]15-library'!#REF!</definedName>
    <definedName name="aa" localSheetId="0">'[1]15-library'!#REF!</definedName>
    <definedName name="aa" localSheetId="22">'[1]15-library'!#REF!</definedName>
    <definedName name="aa" localSheetId="5">'[1]15-library'!#REF!</definedName>
    <definedName name="aa" localSheetId="24">'[1]15-library'!#REF!</definedName>
    <definedName name="aa" localSheetId="44">'[1]15-library'!#REF!</definedName>
    <definedName name="aa" localSheetId="47">'[1]15-library'!#REF!</definedName>
    <definedName name="aa" localSheetId="26">'[1]15-library'!#REF!</definedName>
    <definedName name="aa" localSheetId="27">'[1]15-library'!#REF!</definedName>
    <definedName name="aa" localSheetId="25">'[1]15-library'!#REF!</definedName>
    <definedName name="aa" localSheetId="23">'[1]15-library'!#REF!</definedName>
    <definedName name="aa" localSheetId="36">'[1]15-library'!#REF!</definedName>
    <definedName name="aa" localSheetId="6">'[1]15-library'!#REF!</definedName>
    <definedName name="aa" localSheetId="18">'[1]15-library'!#REF!</definedName>
    <definedName name="aa" localSheetId="11">'[1]15-library'!#REF!</definedName>
    <definedName name="aa" localSheetId="19">'[1]15-library'!#REF!</definedName>
    <definedName name="aa" localSheetId="7">'[1]15-library'!#REF!</definedName>
    <definedName name="aa" localSheetId="50">'[1]15-library'!#REF!</definedName>
    <definedName name="aa" localSheetId="16">'[1]15-library'!#REF!</definedName>
    <definedName name="aa" localSheetId="12">'[1]15-library'!#REF!</definedName>
    <definedName name="aa" localSheetId="41">'[1]15-library'!#REF!</definedName>
    <definedName name="aa">'[1]15-library'!#REF!</definedName>
    <definedName name="aaa" localSheetId="42">'[1]15-library'!#REF!</definedName>
    <definedName name="aaa" localSheetId="46">'[1]15-library'!#REF!</definedName>
    <definedName name="aaa" localSheetId="8">'[1]15-library'!#REF!</definedName>
    <definedName name="aaa" localSheetId="9">'[1]15-library'!#REF!</definedName>
    <definedName name="aaa" localSheetId="39">'[1]15-library'!#REF!</definedName>
    <definedName name="aaa" localSheetId="0">'[1]15-library'!#REF!</definedName>
    <definedName name="aaa" localSheetId="22">'[1]15-library'!#REF!</definedName>
    <definedName name="aaa" localSheetId="5">'[1]15-library'!#REF!</definedName>
    <definedName name="aaa" localSheetId="24">'[1]15-library'!#REF!</definedName>
    <definedName name="aaa" localSheetId="44">'[1]15-library'!#REF!</definedName>
    <definedName name="aaa" localSheetId="47">'[1]15-library'!#REF!</definedName>
    <definedName name="aaa" localSheetId="26">'[1]15-library'!#REF!</definedName>
    <definedName name="aaa" localSheetId="27">'[1]15-library'!#REF!</definedName>
    <definedName name="aaa" localSheetId="25">'[1]15-library'!#REF!</definedName>
    <definedName name="aaa" localSheetId="23">'[1]15-library'!#REF!</definedName>
    <definedName name="aaa" localSheetId="36">'[1]15-library'!#REF!</definedName>
    <definedName name="aaa" localSheetId="6">'[1]15-library'!#REF!</definedName>
    <definedName name="aaa" localSheetId="18">'[1]15-library'!#REF!</definedName>
    <definedName name="aaa" localSheetId="11">'[1]15-library'!#REF!</definedName>
    <definedName name="aaa" localSheetId="19">'[1]15-library'!#REF!</definedName>
    <definedName name="aaa" localSheetId="7">'[1]15-library'!#REF!</definedName>
    <definedName name="aaa" localSheetId="50">'[1]15-library'!#REF!</definedName>
    <definedName name="aaa" localSheetId="16">'[1]15-library'!#REF!</definedName>
    <definedName name="aaa" localSheetId="12">'[1]15-library'!#REF!</definedName>
    <definedName name="aaa" localSheetId="41">'[1]15-library'!#REF!</definedName>
    <definedName name="aaa">'[1]15-library'!#REF!</definedName>
    <definedName name="aaaa" localSheetId="42">'[1]15-library'!#REF!</definedName>
    <definedName name="aaaa" localSheetId="46">'[1]15-library'!#REF!</definedName>
    <definedName name="aaaa" localSheetId="8">'[1]15-library'!#REF!</definedName>
    <definedName name="aaaa" localSheetId="9">'[1]15-library'!#REF!</definedName>
    <definedName name="aaaa" localSheetId="39">'[1]15-library'!#REF!</definedName>
    <definedName name="aaaa" localSheetId="0">'[1]15-library'!#REF!</definedName>
    <definedName name="aaaa" localSheetId="22">'[1]15-library'!#REF!</definedName>
    <definedName name="aaaa" localSheetId="5">'[1]15-library'!#REF!</definedName>
    <definedName name="aaaa" localSheetId="24">'[1]15-library'!#REF!</definedName>
    <definedName name="aaaa" localSheetId="44">'[1]15-library'!#REF!</definedName>
    <definedName name="aaaa" localSheetId="47">'[1]15-library'!#REF!</definedName>
    <definedName name="aaaa" localSheetId="26">'[1]15-library'!#REF!</definedName>
    <definedName name="aaaa" localSheetId="27">'[1]15-library'!#REF!</definedName>
    <definedName name="aaaa" localSheetId="25">'[1]15-library'!#REF!</definedName>
    <definedName name="aaaa" localSheetId="23">'[1]15-library'!#REF!</definedName>
    <definedName name="aaaa" localSheetId="36">'[1]15-library'!#REF!</definedName>
    <definedName name="aaaa" localSheetId="6">'[1]15-library'!#REF!</definedName>
    <definedName name="aaaa" localSheetId="18">'[1]15-library'!#REF!</definedName>
    <definedName name="aaaa" localSheetId="11">'[1]15-library'!#REF!</definedName>
    <definedName name="aaaa" localSheetId="19">'[1]15-library'!#REF!</definedName>
    <definedName name="aaaa" localSheetId="7">'[1]15-library'!#REF!</definedName>
    <definedName name="aaaa" localSheetId="50">'[1]15-library'!#REF!</definedName>
    <definedName name="aaaa" localSheetId="16">'[1]15-library'!#REF!</definedName>
    <definedName name="aaaa" localSheetId="12">'[1]15-library'!#REF!</definedName>
    <definedName name="aaaa" localSheetId="41">'[1]15-library'!#REF!</definedName>
    <definedName name="aaaa">'[1]15-library'!#REF!</definedName>
    <definedName name="aaaaa" localSheetId="42">'[1]15-library'!#REF!</definedName>
    <definedName name="aaaaa" localSheetId="46">'[1]15-library'!#REF!</definedName>
    <definedName name="aaaaa" localSheetId="8">'[1]15-library'!#REF!</definedName>
    <definedName name="aaaaa" localSheetId="9">'[1]15-library'!#REF!</definedName>
    <definedName name="aaaaa" localSheetId="39">'[1]15-library'!#REF!</definedName>
    <definedName name="aaaaa" localSheetId="0">'[1]15-library'!#REF!</definedName>
    <definedName name="aaaaa" localSheetId="22">'[1]15-library'!#REF!</definedName>
    <definedName name="aaaaa" localSheetId="5">'[1]15-library'!#REF!</definedName>
    <definedName name="aaaaa" localSheetId="24">'[1]15-library'!#REF!</definedName>
    <definedName name="aaaaa" localSheetId="44">'[1]15-library'!#REF!</definedName>
    <definedName name="aaaaa" localSheetId="47">'[1]15-library'!#REF!</definedName>
    <definedName name="aaaaa" localSheetId="26">'[1]15-library'!#REF!</definedName>
    <definedName name="aaaaa" localSheetId="27">'[1]15-library'!#REF!</definedName>
    <definedName name="aaaaa" localSheetId="25">'[1]15-library'!#REF!</definedName>
    <definedName name="aaaaa" localSheetId="23">'[1]15-library'!#REF!</definedName>
    <definedName name="aaaaa" localSheetId="36">'[1]15-library'!#REF!</definedName>
    <definedName name="aaaaa" localSheetId="6">'[1]15-library'!#REF!</definedName>
    <definedName name="aaaaa" localSheetId="18">'[1]15-library'!#REF!</definedName>
    <definedName name="aaaaa" localSheetId="11">'[1]15-library'!#REF!</definedName>
    <definedName name="aaaaa" localSheetId="19">'[1]15-library'!#REF!</definedName>
    <definedName name="aaaaa" localSheetId="7">'[1]15-library'!#REF!</definedName>
    <definedName name="aaaaa" localSheetId="50">'[1]15-library'!#REF!</definedName>
    <definedName name="aaaaa" localSheetId="16">'[1]15-library'!#REF!</definedName>
    <definedName name="aaaaa" localSheetId="12">'[1]15-library'!#REF!</definedName>
    <definedName name="aaaaa" localSheetId="41">'[1]15-library'!#REF!</definedName>
    <definedName name="aaaaa">'[1]15-library'!#REF!</definedName>
    <definedName name="aaaaaa" localSheetId="42">'[1]15-library'!#REF!</definedName>
    <definedName name="aaaaaa" localSheetId="46">'[1]15-library'!#REF!</definedName>
    <definedName name="aaaaaa" localSheetId="8">'[1]15-library'!#REF!</definedName>
    <definedName name="aaaaaa" localSheetId="9">'[1]15-library'!#REF!</definedName>
    <definedName name="aaaaaa" localSheetId="39">'[1]15-library'!#REF!</definedName>
    <definedName name="aaaaaa" localSheetId="0">'[1]15-library'!#REF!</definedName>
    <definedName name="aaaaaa" localSheetId="22">'[1]15-library'!#REF!</definedName>
    <definedName name="aaaaaa" localSheetId="5">'[1]15-library'!#REF!</definedName>
    <definedName name="aaaaaa" localSheetId="24">'[1]15-library'!#REF!</definedName>
    <definedName name="aaaaaa" localSheetId="44">'[1]15-library'!#REF!</definedName>
    <definedName name="aaaaaa" localSheetId="47">'[1]15-library'!#REF!</definedName>
    <definedName name="aaaaaa" localSheetId="26">'[1]15-library'!#REF!</definedName>
    <definedName name="aaaaaa" localSheetId="27">'[1]15-library'!#REF!</definedName>
    <definedName name="aaaaaa" localSheetId="25">'[1]15-library'!#REF!</definedName>
    <definedName name="aaaaaa" localSheetId="23">'[1]15-library'!#REF!</definedName>
    <definedName name="aaaaaa" localSheetId="36">'[1]15-library'!#REF!</definedName>
    <definedName name="aaaaaa" localSheetId="6">'[1]15-library'!#REF!</definedName>
    <definedName name="aaaaaa" localSheetId="18">'[1]15-library'!#REF!</definedName>
    <definedName name="aaaaaa" localSheetId="11">'[1]15-library'!#REF!</definedName>
    <definedName name="aaaaaa" localSheetId="19">'[1]15-library'!#REF!</definedName>
    <definedName name="aaaaaa" localSheetId="7">'[1]15-library'!#REF!</definedName>
    <definedName name="aaaaaa" localSheetId="50">'[1]15-library'!#REF!</definedName>
    <definedName name="aaaaaa" localSheetId="16">'[1]15-library'!#REF!</definedName>
    <definedName name="aaaaaa" localSheetId="12">'[1]15-library'!#REF!</definedName>
    <definedName name="aaaaaa" localSheetId="41">'[1]15-library'!#REF!</definedName>
    <definedName name="aaaaaa">'[1]15-library'!#REF!</definedName>
    <definedName name="aaaaaaa" localSheetId="42">'[1]15-library'!#REF!</definedName>
    <definedName name="aaaaaaa" localSheetId="46">'[1]15-library'!#REF!</definedName>
    <definedName name="aaaaaaa" localSheetId="8">'[1]15-library'!#REF!</definedName>
    <definedName name="aaaaaaa" localSheetId="9">'[1]15-library'!#REF!</definedName>
    <definedName name="aaaaaaa" localSheetId="39">'[1]15-library'!#REF!</definedName>
    <definedName name="aaaaaaa" localSheetId="0">'[1]15-library'!#REF!</definedName>
    <definedName name="aaaaaaa" localSheetId="22">'[1]15-library'!#REF!</definedName>
    <definedName name="aaaaaaa" localSheetId="5">'[1]15-library'!#REF!</definedName>
    <definedName name="aaaaaaa" localSheetId="24">'[1]15-library'!#REF!</definedName>
    <definedName name="aaaaaaa" localSheetId="44">'[1]15-library'!#REF!</definedName>
    <definedName name="aaaaaaa" localSheetId="47">'[1]15-library'!#REF!</definedName>
    <definedName name="aaaaaaa" localSheetId="26">'[1]15-library'!#REF!</definedName>
    <definedName name="aaaaaaa" localSheetId="27">'[1]15-library'!#REF!</definedName>
    <definedName name="aaaaaaa" localSheetId="25">'[1]15-library'!#REF!</definedName>
    <definedName name="aaaaaaa" localSheetId="23">'[1]15-library'!#REF!</definedName>
    <definedName name="aaaaaaa" localSheetId="36">'[1]15-library'!#REF!</definedName>
    <definedName name="aaaaaaa" localSheetId="6">'[1]15-library'!#REF!</definedName>
    <definedName name="aaaaaaa" localSheetId="18">'[1]15-library'!#REF!</definedName>
    <definedName name="aaaaaaa" localSheetId="11">'[1]15-library'!#REF!</definedName>
    <definedName name="aaaaaaa" localSheetId="19">'[1]15-library'!#REF!</definedName>
    <definedName name="aaaaaaa" localSheetId="7">'[1]15-library'!#REF!</definedName>
    <definedName name="aaaaaaa" localSheetId="50">'[1]15-library'!#REF!</definedName>
    <definedName name="aaaaaaa" localSheetId="16">'[1]15-library'!#REF!</definedName>
    <definedName name="aaaaaaa" localSheetId="12">'[1]15-library'!#REF!</definedName>
    <definedName name="aaaaaaa" localSheetId="41">'[1]15-library'!#REF!</definedName>
    <definedName name="aaaaaaa">'[1]15-library'!#REF!</definedName>
    <definedName name="actual" localSheetId="42">'[1]15-library'!#REF!</definedName>
    <definedName name="actual" localSheetId="46">'[1]15-library'!#REF!</definedName>
    <definedName name="actual" localSheetId="8">'[1]15-library'!#REF!</definedName>
    <definedName name="actual" localSheetId="9">'[1]15-library'!#REF!</definedName>
    <definedName name="actual" localSheetId="39">'[1]15-library'!#REF!</definedName>
    <definedName name="actual" localSheetId="32">'[1]15-library'!#REF!</definedName>
    <definedName name="actual" localSheetId="0">'[1]15-library'!#REF!</definedName>
    <definedName name="actual" localSheetId="22">'[1]15-library'!#REF!</definedName>
    <definedName name="actual" localSheetId="5">'[1]15-library'!#REF!</definedName>
    <definedName name="actual" localSheetId="24">'[1]15-library'!#REF!</definedName>
    <definedName name="actual" localSheetId="44">'[1]15-library'!#REF!</definedName>
    <definedName name="actual" localSheetId="47">'[1]15-library'!#REF!</definedName>
    <definedName name="actual" localSheetId="30">'[1]15-library'!#REF!</definedName>
    <definedName name="actual" localSheetId="26">'[1]15-library'!#REF!</definedName>
    <definedName name="actual" localSheetId="28">'[1]15-library'!#REF!</definedName>
    <definedName name="actual" localSheetId="29">'[1]15-library'!#REF!</definedName>
    <definedName name="actual" localSheetId="27">'[1]15-library'!#REF!</definedName>
    <definedName name="actual" localSheetId="4">'[1]15-library'!#REF!</definedName>
    <definedName name="actual" localSheetId="31">'[1]15-library'!#REF!</definedName>
    <definedName name="actual" localSheetId="15">'[1]15-library'!#REF!</definedName>
    <definedName name="actual" localSheetId="25">'[1]15-library'!#REF!</definedName>
    <definedName name="actual" localSheetId="23">'[1]15-library'!#REF!</definedName>
    <definedName name="actual" localSheetId="36">'[1]15-library'!#REF!</definedName>
    <definedName name="actual" localSheetId="6">'[1]15-library'!#REF!</definedName>
    <definedName name="actual" localSheetId="18">'[1]15-library'!#REF!</definedName>
    <definedName name="actual" localSheetId="1">'[1]15-library'!#REF!</definedName>
    <definedName name="actual" localSheetId="11">'[1]15-library'!#REF!</definedName>
    <definedName name="actual" localSheetId="19">'[1]15-library'!#REF!</definedName>
    <definedName name="actual" localSheetId="7">'[1]15-library'!#REF!</definedName>
    <definedName name="actual" localSheetId="50">'[1]15-library'!#REF!</definedName>
    <definedName name="actual" localSheetId="16">'[1]15-library'!#REF!</definedName>
    <definedName name="actual" localSheetId="12">'[1]15-library'!#REF!</definedName>
    <definedName name="actual" localSheetId="41">'[1]15-library'!#REF!</definedName>
    <definedName name="actual">'[1]15-library'!#REF!</definedName>
    <definedName name="actual38" localSheetId="42">'[1]15-library'!#REF!</definedName>
    <definedName name="actual38" localSheetId="46">'[1]15-library'!#REF!</definedName>
    <definedName name="actual38" localSheetId="8">'[1]15-library'!#REF!</definedName>
    <definedName name="actual38" localSheetId="9">'[1]15-library'!#REF!</definedName>
    <definedName name="actual38" localSheetId="39">'[1]15-library'!#REF!</definedName>
    <definedName name="actual38" localSheetId="32">'[1]15-library'!#REF!</definedName>
    <definedName name="actual38" localSheetId="0">'[1]15-library'!#REF!</definedName>
    <definedName name="actual38" localSheetId="22">'[1]15-library'!#REF!</definedName>
    <definedName name="actual38" localSheetId="5">'[1]15-library'!#REF!</definedName>
    <definedName name="actual38" localSheetId="24">'[1]15-library'!#REF!</definedName>
    <definedName name="actual38" localSheetId="44">'[1]15-library'!#REF!</definedName>
    <definedName name="actual38" localSheetId="47">'[1]15-library'!#REF!</definedName>
    <definedName name="actual38" localSheetId="30">'[1]15-library'!#REF!</definedName>
    <definedName name="actual38" localSheetId="26">'[1]15-library'!#REF!</definedName>
    <definedName name="actual38" localSheetId="28">'[1]15-library'!#REF!</definedName>
    <definedName name="actual38" localSheetId="29">'[1]15-library'!#REF!</definedName>
    <definedName name="actual38" localSheetId="27">'[1]15-library'!#REF!</definedName>
    <definedName name="actual38" localSheetId="4">'[1]15-library'!#REF!</definedName>
    <definedName name="actual38" localSheetId="31">'[1]15-library'!#REF!</definedName>
    <definedName name="actual38" localSheetId="15">'[1]15-library'!#REF!</definedName>
    <definedName name="actual38" localSheetId="25">'[1]15-library'!#REF!</definedName>
    <definedName name="actual38" localSheetId="23">'[1]15-library'!#REF!</definedName>
    <definedName name="actual38" localSheetId="36">'[1]15-library'!#REF!</definedName>
    <definedName name="actual38" localSheetId="6">'[1]15-library'!#REF!</definedName>
    <definedName name="actual38" localSheetId="18">'[1]15-library'!#REF!</definedName>
    <definedName name="actual38" localSheetId="1">'[1]15-library'!#REF!</definedName>
    <definedName name="actual38" localSheetId="11">'[1]15-library'!#REF!</definedName>
    <definedName name="actual38" localSheetId="19">'[1]15-library'!#REF!</definedName>
    <definedName name="actual38" localSheetId="7">'[1]15-library'!#REF!</definedName>
    <definedName name="actual38" localSheetId="50">'[1]15-library'!#REF!</definedName>
    <definedName name="actual38" localSheetId="16">'[1]15-library'!#REF!</definedName>
    <definedName name="actual38" localSheetId="12">'[1]15-library'!#REF!</definedName>
    <definedName name="actual38" localSheetId="41">'[1]15-library'!#REF!</definedName>
    <definedName name="actual38">'[1]15-library'!#REF!</definedName>
    <definedName name="asd" localSheetId="42">'[1]15-library'!#REF!</definedName>
    <definedName name="asd" localSheetId="46">'[1]15-library'!#REF!</definedName>
    <definedName name="asd" localSheetId="8">'[1]15-library'!#REF!</definedName>
    <definedName name="asd" localSheetId="9">'[1]15-library'!#REF!</definedName>
    <definedName name="asd" localSheetId="39">'[1]15-library'!#REF!</definedName>
    <definedName name="asd" localSheetId="0">'[1]15-library'!#REF!</definedName>
    <definedName name="asd" localSheetId="22">'[1]15-library'!#REF!</definedName>
    <definedName name="asd" localSheetId="5">'[1]15-library'!#REF!</definedName>
    <definedName name="asd" localSheetId="24">'[1]15-library'!#REF!</definedName>
    <definedName name="asd" localSheetId="44">'[1]15-library'!#REF!</definedName>
    <definedName name="asd" localSheetId="47">'[1]15-library'!#REF!</definedName>
    <definedName name="asd" localSheetId="30">'[1]15-library'!#REF!</definedName>
    <definedName name="asd" localSheetId="26">'[1]15-library'!#REF!</definedName>
    <definedName name="asd" localSheetId="28">'[1]15-library'!#REF!</definedName>
    <definedName name="asd" localSheetId="29">'[1]15-library'!#REF!</definedName>
    <definedName name="asd" localSheetId="27">'[1]15-library'!#REF!</definedName>
    <definedName name="asd" localSheetId="31">'[1]15-library'!#REF!</definedName>
    <definedName name="asd" localSheetId="25">'[1]15-library'!#REF!</definedName>
    <definedName name="asd" localSheetId="23">'[1]15-library'!#REF!</definedName>
    <definedName name="asd" localSheetId="36">'[1]15-library'!#REF!</definedName>
    <definedName name="asd" localSheetId="6">'[1]15-library'!#REF!</definedName>
    <definedName name="asd" localSheetId="18">'[1]15-library'!#REF!</definedName>
    <definedName name="asd" localSheetId="1">'[1]15-library'!#REF!</definedName>
    <definedName name="asd" localSheetId="11">'[1]15-library'!#REF!</definedName>
    <definedName name="asd" localSheetId="19">'[1]15-library'!#REF!</definedName>
    <definedName name="asd" localSheetId="7">'[1]15-library'!#REF!</definedName>
    <definedName name="asd" localSheetId="50">'[1]15-library'!#REF!</definedName>
    <definedName name="asd" localSheetId="16">'[1]15-library'!#REF!</definedName>
    <definedName name="asd" localSheetId="12">'[1]15-library'!#REF!</definedName>
    <definedName name="asd" localSheetId="41">'[1]15-library'!#REF!</definedName>
    <definedName name="asd">'[1]15-library'!#REF!</definedName>
    <definedName name="asdf" localSheetId="42">'[1]15-library'!#REF!</definedName>
    <definedName name="asdf" localSheetId="46">'[1]15-library'!#REF!</definedName>
    <definedName name="asdf" localSheetId="8">'[1]15-library'!#REF!</definedName>
    <definedName name="asdf" localSheetId="9">'[1]15-library'!#REF!</definedName>
    <definedName name="asdf" localSheetId="39">'[1]15-library'!#REF!</definedName>
    <definedName name="asdf" localSheetId="0">'[1]15-library'!#REF!</definedName>
    <definedName name="asdf" localSheetId="22">'[1]15-library'!#REF!</definedName>
    <definedName name="asdf" localSheetId="5">'[1]15-library'!#REF!</definedName>
    <definedName name="asdf" localSheetId="24">'[1]15-library'!#REF!</definedName>
    <definedName name="asdf" localSheetId="44">'[1]15-library'!#REF!</definedName>
    <definedName name="asdf" localSheetId="47">'[1]15-library'!#REF!</definedName>
    <definedName name="asdf" localSheetId="30">'[1]15-library'!#REF!</definedName>
    <definedName name="asdf" localSheetId="26">'[1]15-library'!#REF!</definedName>
    <definedName name="asdf" localSheetId="28">'[1]15-library'!#REF!</definedName>
    <definedName name="asdf" localSheetId="29">'[1]15-library'!#REF!</definedName>
    <definedName name="asdf" localSheetId="27">'[1]15-library'!#REF!</definedName>
    <definedName name="asdf" localSheetId="31">'[1]15-library'!#REF!</definedName>
    <definedName name="asdf" localSheetId="25">'[1]15-library'!#REF!</definedName>
    <definedName name="asdf" localSheetId="23">'[1]15-library'!#REF!</definedName>
    <definedName name="asdf" localSheetId="36">'[1]15-library'!#REF!</definedName>
    <definedName name="asdf" localSheetId="6">'[1]15-library'!#REF!</definedName>
    <definedName name="asdf" localSheetId="18">'[1]15-library'!#REF!</definedName>
    <definedName name="asdf" localSheetId="1">'[1]15-library'!#REF!</definedName>
    <definedName name="asdf" localSheetId="11">'[1]15-library'!#REF!</definedName>
    <definedName name="asdf" localSheetId="19">'[1]15-library'!#REF!</definedName>
    <definedName name="asdf" localSheetId="7">'[1]15-library'!#REF!</definedName>
    <definedName name="asdf" localSheetId="50">'[1]15-library'!#REF!</definedName>
    <definedName name="asdf" localSheetId="16">'[1]15-library'!#REF!</definedName>
    <definedName name="asdf" localSheetId="12">'[1]15-library'!#REF!</definedName>
    <definedName name="asdf" localSheetId="41">'[1]15-library'!#REF!</definedName>
    <definedName name="asdf">'[1]15-library'!#REF!</definedName>
    <definedName name="asdfasdfasdf" localSheetId="42">'[1]15-library'!#REF!</definedName>
    <definedName name="asdfasdfasdf" localSheetId="46">'[1]15-library'!#REF!</definedName>
    <definedName name="asdfasdfasdf" localSheetId="8">'[1]15-library'!#REF!</definedName>
    <definedName name="asdfasdfasdf" localSheetId="9">'[1]15-library'!#REF!</definedName>
    <definedName name="asdfasdfasdf" localSheetId="39">'[1]15-library'!#REF!</definedName>
    <definedName name="asdfasdfasdf" localSheetId="0">'[1]15-library'!#REF!</definedName>
    <definedName name="asdfasdfasdf" localSheetId="22">'[1]15-library'!#REF!</definedName>
    <definedName name="asdfasdfasdf" localSheetId="5">'[1]15-library'!#REF!</definedName>
    <definedName name="asdfasdfasdf" localSheetId="24">'[1]15-library'!#REF!</definedName>
    <definedName name="asdfasdfasdf" localSheetId="44">'[1]15-library'!#REF!</definedName>
    <definedName name="asdfasdfasdf" localSheetId="47">'[1]15-library'!#REF!</definedName>
    <definedName name="asdfasdfasdf" localSheetId="30">'[1]15-library'!#REF!</definedName>
    <definedName name="asdfasdfasdf" localSheetId="26">'[1]15-library'!#REF!</definedName>
    <definedName name="asdfasdfasdf" localSheetId="28">'[1]15-library'!#REF!</definedName>
    <definedName name="asdfasdfasdf" localSheetId="29">'[1]15-library'!#REF!</definedName>
    <definedName name="asdfasdfasdf" localSheetId="27">'[1]15-library'!#REF!</definedName>
    <definedName name="asdfasdfasdf" localSheetId="31">'[1]15-library'!#REF!</definedName>
    <definedName name="asdfasdfasdf" localSheetId="25">'[1]15-library'!#REF!</definedName>
    <definedName name="asdfasdfasdf" localSheetId="23">'[1]15-library'!#REF!</definedName>
    <definedName name="asdfasdfasdf" localSheetId="36">'[1]15-library'!#REF!</definedName>
    <definedName name="asdfasdfasdf" localSheetId="6">'[1]15-library'!#REF!</definedName>
    <definedName name="asdfasdfasdf" localSheetId="18">'[1]15-library'!#REF!</definedName>
    <definedName name="asdfasdfasdf" localSheetId="1">'[1]15-library'!#REF!</definedName>
    <definedName name="asdfasdfasdf" localSheetId="11">'[1]15-library'!#REF!</definedName>
    <definedName name="asdfasdfasdf" localSheetId="19">'[1]15-library'!#REF!</definedName>
    <definedName name="asdfasdfasdf" localSheetId="7">'[1]15-library'!#REF!</definedName>
    <definedName name="asdfasdfasdf" localSheetId="50">'[1]15-library'!#REF!</definedName>
    <definedName name="asdfasdfasdf" localSheetId="16">'[1]15-library'!#REF!</definedName>
    <definedName name="asdfasdfasdf" localSheetId="12">'[1]15-library'!#REF!</definedName>
    <definedName name="asdfasdfasdf" localSheetId="41">'[1]15-library'!#REF!</definedName>
    <definedName name="asdfasdfasdf">'[1]15-library'!#REF!</definedName>
    <definedName name="b" localSheetId="42">'[1]15-library'!#REF!</definedName>
    <definedName name="b" localSheetId="46">'[1]15-library'!#REF!</definedName>
    <definedName name="b" localSheetId="8">'[1]15-library'!#REF!</definedName>
    <definedName name="b" localSheetId="9">'[1]15-library'!#REF!</definedName>
    <definedName name="b" localSheetId="39">'[1]15-library'!#REF!</definedName>
    <definedName name="b" localSheetId="0">'[1]15-library'!#REF!</definedName>
    <definedName name="b" localSheetId="22">'[1]15-library'!#REF!</definedName>
    <definedName name="b" localSheetId="5">'[1]15-library'!#REF!</definedName>
    <definedName name="b" localSheetId="24">'[1]15-library'!#REF!</definedName>
    <definedName name="b" localSheetId="44">'[1]15-library'!#REF!</definedName>
    <definedName name="b" localSheetId="47">'[1]15-library'!#REF!</definedName>
    <definedName name="b" localSheetId="26">'[1]15-library'!#REF!</definedName>
    <definedName name="b" localSheetId="27">'[1]15-library'!#REF!</definedName>
    <definedName name="b" localSheetId="25">'[1]15-library'!#REF!</definedName>
    <definedName name="b" localSheetId="23">'[1]15-library'!#REF!</definedName>
    <definedName name="b" localSheetId="36">'[1]15-library'!#REF!</definedName>
    <definedName name="b" localSheetId="6">'[1]15-library'!#REF!</definedName>
    <definedName name="b" localSheetId="18">'[1]15-library'!#REF!</definedName>
    <definedName name="b" localSheetId="11">'[1]15-library'!#REF!</definedName>
    <definedName name="b" localSheetId="19">'[1]15-library'!#REF!</definedName>
    <definedName name="b" localSheetId="7">'[1]15-library'!#REF!</definedName>
    <definedName name="b" localSheetId="50">'[1]15-library'!#REF!</definedName>
    <definedName name="b" localSheetId="16">'[1]15-library'!#REF!</definedName>
    <definedName name="b" localSheetId="12">'[1]15-library'!#REF!</definedName>
    <definedName name="b" localSheetId="41">'[1]15-library'!#REF!</definedName>
    <definedName name="b">'[1]15-library'!#REF!</definedName>
    <definedName name="bookmobile" localSheetId="42">'[1]15-library'!#REF!</definedName>
    <definedName name="bookmobile" localSheetId="46">'[1]15-library'!#REF!</definedName>
    <definedName name="bookmobile" localSheetId="8">'[1]15-library'!#REF!</definedName>
    <definedName name="bookmobile" localSheetId="9">'[1]15-library'!#REF!</definedName>
    <definedName name="bookmobile" localSheetId="39">'[1]15-library'!#REF!</definedName>
    <definedName name="bookmobile" localSheetId="0">'[1]15-library'!#REF!</definedName>
    <definedName name="bookmobile" localSheetId="22">'[1]15-library'!#REF!</definedName>
    <definedName name="bookmobile" localSheetId="5">'[1]15-library'!#REF!</definedName>
    <definedName name="bookmobile" localSheetId="24">'[1]15-library'!#REF!</definedName>
    <definedName name="bookmobile" localSheetId="44">'[1]15-library'!#REF!</definedName>
    <definedName name="bookmobile" localSheetId="47">'[1]15-library'!#REF!</definedName>
    <definedName name="bookmobile" localSheetId="30">'[1]15-library'!#REF!</definedName>
    <definedName name="bookmobile" localSheetId="26">'[1]15-library'!#REF!</definedName>
    <definedName name="bookmobile" localSheetId="28">'[1]15-library'!#REF!</definedName>
    <definedName name="bookmobile" localSheetId="29">'[1]15-library'!#REF!</definedName>
    <definedName name="bookmobile" localSheetId="27">'[1]15-library'!#REF!</definedName>
    <definedName name="bookmobile" localSheetId="31">'[1]15-library'!#REF!</definedName>
    <definedName name="bookmobile" localSheetId="25">'[1]15-library'!#REF!</definedName>
    <definedName name="bookmobile" localSheetId="23">'[1]15-library'!#REF!</definedName>
    <definedName name="bookmobile" localSheetId="36">'[1]15-library'!#REF!</definedName>
    <definedName name="bookmobile" localSheetId="6">'[1]15-library'!#REF!</definedName>
    <definedName name="bookmobile" localSheetId="18">'[1]15-library'!#REF!</definedName>
    <definedName name="bookmobile" localSheetId="1">'[1]15-library'!#REF!</definedName>
    <definedName name="bookmobile" localSheetId="11">'[1]15-library'!#REF!</definedName>
    <definedName name="bookmobile" localSheetId="19">'[1]15-library'!#REF!</definedName>
    <definedName name="bookmobile" localSheetId="7">'[1]15-library'!#REF!</definedName>
    <definedName name="bookmobile" localSheetId="50">'[1]15-library'!#REF!</definedName>
    <definedName name="bookmobile" localSheetId="16">'[1]15-library'!#REF!</definedName>
    <definedName name="bookmobile" localSheetId="12">'[1]15-library'!#REF!</definedName>
    <definedName name="bookmobile" localSheetId="41">'[1]15-library'!#REF!</definedName>
    <definedName name="bookmobile">'[1]15-library'!#REF!</definedName>
    <definedName name="bos" localSheetId="42">'[1]15-library'!#REF!</definedName>
    <definedName name="bos" localSheetId="46">'[1]15-library'!#REF!</definedName>
    <definedName name="bos" localSheetId="8">'[1]15-library'!#REF!</definedName>
    <definedName name="bos" localSheetId="9">'[1]15-library'!#REF!</definedName>
    <definedName name="bos" localSheetId="39">'[1]15-library'!#REF!</definedName>
    <definedName name="bos" localSheetId="32">'[1]15-library'!#REF!</definedName>
    <definedName name="bos" localSheetId="0">'[1]15-library'!#REF!</definedName>
    <definedName name="bos" localSheetId="22">'[1]15-library'!#REF!</definedName>
    <definedName name="bos" localSheetId="5">'[1]15-library'!#REF!</definedName>
    <definedName name="bos" localSheetId="24">'[1]15-library'!#REF!</definedName>
    <definedName name="bos" localSheetId="44">'[1]15-library'!#REF!</definedName>
    <definedName name="bos" localSheetId="47">'[1]15-library'!#REF!</definedName>
    <definedName name="bos" localSheetId="30">'[1]15-library'!#REF!</definedName>
    <definedName name="bos" localSheetId="26">'[1]15-library'!#REF!</definedName>
    <definedName name="bos" localSheetId="28">'[1]15-library'!#REF!</definedName>
    <definedName name="bos" localSheetId="29">'[1]15-library'!#REF!</definedName>
    <definedName name="bos" localSheetId="27">'[1]15-library'!#REF!</definedName>
    <definedName name="bos" localSheetId="4">'[1]15-library'!#REF!</definedName>
    <definedName name="bos" localSheetId="31">'[1]15-library'!#REF!</definedName>
    <definedName name="bos" localSheetId="15">'[1]15-library'!#REF!</definedName>
    <definedName name="bos" localSheetId="25">'[1]15-library'!#REF!</definedName>
    <definedName name="bos" localSheetId="23">'[1]15-library'!#REF!</definedName>
    <definedName name="bos" localSheetId="36">'[1]15-library'!#REF!</definedName>
    <definedName name="bos" localSheetId="6">'[1]15-library'!#REF!</definedName>
    <definedName name="bos" localSheetId="18">'[1]15-library'!#REF!</definedName>
    <definedName name="bos" localSheetId="1">'[1]15-library'!#REF!</definedName>
    <definedName name="bos" localSheetId="11">'[1]15-library'!#REF!</definedName>
    <definedName name="bos" localSheetId="19">'[1]15-library'!#REF!</definedName>
    <definedName name="bos" localSheetId="7">'[1]15-library'!#REF!</definedName>
    <definedName name="bos" localSheetId="50">'[1]15-library'!#REF!</definedName>
    <definedName name="bos" localSheetId="16">'[1]15-library'!#REF!</definedName>
    <definedName name="bos" localSheetId="12">'[1]15-library'!#REF!</definedName>
    <definedName name="bos" localSheetId="41">'[1]15-library'!#REF!</definedName>
    <definedName name="bos">'[1]15-library'!#REF!</definedName>
    <definedName name="boss" localSheetId="42">'[1]15-library'!#REF!</definedName>
    <definedName name="boss" localSheetId="46">'[1]15-library'!#REF!</definedName>
    <definedName name="boss" localSheetId="8">'[1]15-library'!#REF!</definedName>
    <definedName name="boss" localSheetId="9">'[1]15-library'!#REF!</definedName>
    <definedName name="boss" localSheetId="39">'[1]15-library'!#REF!</definedName>
    <definedName name="boss" localSheetId="0">'[1]15-library'!#REF!</definedName>
    <definedName name="boss" localSheetId="22">'[1]15-library'!#REF!</definedName>
    <definedName name="boss" localSheetId="5">'[1]15-library'!#REF!</definedName>
    <definedName name="boss" localSheetId="24">'[1]15-library'!#REF!</definedName>
    <definedName name="boss" localSheetId="44">'[1]15-library'!#REF!</definedName>
    <definedName name="boss" localSheetId="47">'[1]15-library'!#REF!</definedName>
    <definedName name="boss" localSheetId="26">'[1]15-library'!#REF!</definedName>
    <definedName name="boss" localSheetId="27">'[1]15-library'!#REF!</definedName>
    <definedName name="boss" localSheetId="25">'[1]15-library'!#REF!</definedName>
    <definedName name="boss" localSheetId="23">'[1]15-library'!#REF!</definedName>
    <definedName name="boss" localSheetId="36">'[1]15-library'!#REF!</definedName>
    <definedName name="boss" localSheetId="6">'[1]15-library'!#REF!</definedName>
    <definedName name="boss" localSheetId="18">'[1]15-library'!#REF!</definedName>
    <definedName name="boss" localSheetId="11">'[1]15-library'!#REF!</definedName>
    <definedName name="boss" localSheetId="19">'[1]15-library'!#REF!</definedName>
    <definedName name="boss" localSheetId="7">'[1]15-library'!#REF!</definedName>
    <definedName name="boss" localSheetId="50">'[1]15-library'!#REF!</definedName>
    <definedName name="boss" localSheetId="16">'[1]15-library'!#REF!</definedName>
    <definedName name="boss" localSheetId="12">'[1]15-library'!#REF!</definedName>
    <definedName name="boss" localSheetId="41">'[1]15-library'!#REF!</definedName>
    <definedName name="boss">'[1]15-library'!#REF!</definedName>
    <definedName name="budcom" localSheetId="42">'[1]15-library'!#REF!</definedName>
    <definedName name="budcom" localSheetId="46">'[1]15-library'!#REF!</definedName>
    <definedName name="budcom" localSheetId="8">'[1]15-library'!#REF!</definedName>
    <definedName name="budcom" localSheetId="9">'[1]15-library'!#REF!</definedName>
    <definedName name="budcom" localSheetId="39">'[1]15-library'!#REF!</definedName>
    <definedName name="budcom" localSheetId="32">'[1]15-library'!#REF!</definedName>
    <definedName name="budcom" localSheetId="0">'[1]15-library'!#REF!</definedName>
    <definedName name="budcom" localSheetId="22">'[1]15-library'!#REF!</definedName>
    <definedName name="budcom" localSheetId="5">'[1]15-library'!#REF!</definedName>
    <definedName name="budcom" localSheetId="24">'[1]15-library'!#REF!</definedName>
    <definedName name="budcom" localSheetId="44">'[1]15-library'!#REF!</definedName>
    <definedName name="budcom" localSheetId="47">'[1]15-library'!#REF!</definedName>
    <definedName name="budcom" localSheetId="30">'[1]15-library'!#REF!</definedName>
    <definedName name="budcom" localSheetId="26">'[1]15-library'!#REF!</definedName>
    <definedName name="budcom" localSheetId="28">'[1]15-library'!#REF!</definedName>
    <definedName name="budcom" localSheetId="29">'[1]15-library'!#REF!</definedName>
    <definedName name="budcom" localSheetId="27">'[1]15-library'!#REF!</definedName>
    <definedName name="budcom" localSheetId="4">'[1]15-library'!#REF!</definedName>
    <definedName name="budcom" localSheetId="31">'[1]15-library'!#REF!</definedName>
    <definedName name="budcom" localSheetId="15">'[1]15-library'!#REF!</definedName>
    <definedName name="budcom" localSheetId="25">'[1]15-library'!#REF!</definedName>
    <definedName name="budcom" localSheetId="23">'[1]15-library'!#REF!</definedName>
    <definedName name="budcom" localSheetId="36">'[1]15-library'!#REF!</definedName>
    <definedName name="budcom" localSheetId="6">'[1]15-library'!#REF!</definedName>
    <definedName name="budcom" localSheetId="18">'[1]15-library'!#REF!</definedName>
    <definedName name="budcom" localSheetId="1">'[1]15-library'!#REF!</definedName>
    <definedName name="budcom" localSheetId="11">'[1]15-library'!#REF!</definedName>
    <definedName name="budcom" localSheetId="19">'[1]15-library'!#REF!</definedName>
    <definedName name="budcom" localSheetId="7">'[1]15-library'!#REF!</definedName>
    <definedName name="budcom" localSheetId="50">'[1]15-library'!#REF!</definedName>
    <definedName name="budcom" localSheetId="16">'[1]15-library'!#REF!</definedName>
    <definedName name="budcom" localSheetId="12">'[1]15-library'!#REF!</definedName>
    <definedName name="budcom" localSheetId="41">'[1]15-library'!#REF!</definedName>
    <definedName name="budcom">'[1]15-library'!#REF!</definedName>
    <definedName name="budcoms" localSheetId="42">'[1]15-library'!#REF!</definedName>
    <definedName name="budcoms" localSheetId="46">'[1]15-library'!#REF!</definedName>
    <definedName name="budcoms" localSheetId="8">'[1]15-library'!#REF!</definedName>
    <definedName name="budcoms" localSheetId="9">'[1]15-library'!#REF!</definedName>
    <definedName name="budcoms" localSheetId="39">'[1]15-library'!#REF!</definedName>
    <definedName name="budcoms" localSheetId="0">'[1]15-library'!#REF!</definedName>
    <definedName name="budcoms" localSheetId="22">'[1]15-library'!#REF!</definedName>
    <definedName name="budcoms" localSheetId="5">'[1]15-library'!#REF!</definedName>
    <definedName name="budcoms" localSheetId="24">'[1]15-library'!#REF!</definedName>
    <definedName name="budcoms" localSheetId="44">'[1]15-library'!#REF!</definedName>
    <definedName name="budcoms" localSheetId="47">'[1]15-library'!#REF!</definedName>
    <definedName name="budcoms" localSheetId="26">'[1]15-library'!#REF!</definedName>
    <definedName name="budcoms" localSheetId="27">'[1]15-library'!#REF!</definedName>
    <definedName name="budcoms" localSheetId="25">'[1]15-library'!#REF!</definedName>
    <definedName name="budcoms" localSheetId="23">'[1]15-library'!#REF!</definedName>
    <definedName name="budcoms" localSheetId="36">'[1]15-library'!#REF!</definedName>
    <definedName name="budcoms" localSheetId="6">'[1]15-library'!#REF!</definedName>
    <definedName name="budcoms" localSheetId="18">'[1]15-library'!#REF!</definedName>
    <definedName name="budcoms" localSheetId="11">'[1]15-library'!#REF!</definedName>
    <definedName name="budcoms" localSheetId="19">'[1]15-library'!#REF!</definedName>
    <definedName name="budcoms" localSheetId="7">'[1]15-library'!#REF!</definedName>
    <definedName name="budcoms" localSheetId="50">'[1]15-library'!#REF!</definedName>
    <definedName name="budcoms" localSheetId="16">'[1]15-library'!#REF!</definedName>
    <definedName name="budcoms" localSheetId="12">'[1]15-library'!#REF!</definedName>
    <definedName name="budcoms" localSheetId="41">'[1]15-library'!#REF!</definedName>
    <definedName name="budcoms">'[1]15-library'!#REF!</definedName>
    <definedName name="budget" localSheetId="42">'[1]15-library'!#REF!</definedName>
    <definedName name="budget" localSheetId="46">'[1]15-library'!#REF!</definedName>
    <definedName name="budget" localSheetId="8">'[1]15-library'!#REF!</definedName>
    <definedName name="budget" localSheetId="9">'[1]15-library'!#REF!</definedName>
    <definedName name="budget" localSheetId="39">'[1]15-library'!#REF!</definedName>
    <definedName name="budget" localSheetId="32">'[1]15-library'!#REF!</definedName>
    <definedName name="budget" localSheetId="0">'[1]15-library'!#REF!</definedName>
    <definedName name="budget" localSheetId="22">'[1]15-library'!#REF!</definedName>
    <definedName name="budget" localSheetId="5">'[1]15-library'!#REF!</definedName>
    <definedName name="budget" localSheetId="24">'[1]15-library'!#REF!</definedName>
    <definedName name="budget" localSheetId="44">'[1]15-library'!#REF!</definedName>
    <definedName name="budget" localSheetId="47">'[1]15-library'!#REF!</definedName>
    <definedName name="budget" localSheetId="30">'[1]15-library'!#REF!</definedName>
    <definedName name="budget" localSheetId="26">'[1]15-library'!#REF!</definedName>
    <definedName name="budget" localSheetId="28">'[1]15-library'!#REF!</definedName>
    <definedName name="budget" localSheetId="29">'[1]15-library'!#REF!</definedName>
    <definedName name="budget" localSheetId="27">'[1]15-library'!#REF!</definedName>
    <definedName name="budget" localSheetId="4">'[1]15-library'!#REF!</definedName>
    <definedName name="budget" localSheetId="31">'[1]15-library'!#REF!</definedName>
    <definedName name="budget" localSheetId="15">'[1]15-library'!#REF!</definedName>
    <definedName name="budget" localSheetId="25">'[1]15-library'!#REF!</definedName>
    <definedName name="budget" localSheetId="23">'[1]15-library'!#REF!</definedName>
    <definedName name="budget" localSheetId="36">'[1]15-library'!#REF!</definedName>
    <definedName name="budget" localSheetId="6">'[1]15-library'!#REF!</definedName>
    <definedName name="budget" localSheetId="18">'[1]15-library'!#REF!</definedName>
    <definedName name="budget" localSheetId="1">'[1]15-library'!#REF!</definedName>
    <definedName name="budget" localSheetId="11">'[1]15-library'!#REF!</definedName>
    <definedName name="budget" localSheetId="19">'[1]15-library'!#REF!</definedName>
    <definedName name="budget" localSheetId="7">'[1]15-library'!#REF!</definedName>
    <definedName name="budget" localSheetId="50">'[1]15-library'!#REF!</definedName>
    <definedName name="budget" localSheetId="16">'[1]15-library'!#REF!</definedName>
    <definedName name="budget" localSheetId="12">'[1]15-library'!#REF!</definedName>
    <definedName name="budget" localSheetId="41">'[1]15-library'!#REF!</definedName>
    <definedName name="budget">'[1]15-library'!#REF!</definedName>
    <definedName name="Budget10.2.15" localSheetId="42">'[1]15-library'!#REF!</definedName>
    <definedName name="Budget10.2.15" localSheetId="46">'[1]15-library'!#REF!</definedName>
    <definedName name="Budget10.2.15" localSheetId="8">'[1]15-library'!#REF!</definedName>
    <definedName name="Budget10.2.15" localSheetId="9">'[1]15-library'!#REF!</definedName>
    <definedName name="Budget10.2.15" localSheetId="39">'[1]15-library'!#REF!</definedName>
    <definedName name="Budget10.2.15" localSheetId="32">'[1]15-library'!#REF!</definedName>
    <definedName name="Budget10.2.15" localSheetId="0">'[1]15-library'!#REF!</definedName>
    <definedName name="Budget10.2.15" localSheetId="22">'[1]15-library'!#REF!</definedName>
    <definedName name="Budget10.2.15" localSheetId="5">'[1]15-library'!#REF!</definedName>
    <definedName name="Budget10.2.15" localSheetId="24">'[1]15-library'!#REF!</definedName>
    <definedName name="Budget10.2.15" localSheetId="44">'[1]15-library'!#REF!</definedName>
    <definedName name="Budget10.2.15" localSheetId="47">'[1]15-library'!#REF!</definedName>
    <definedName name="Budget10.2.15" localSheetId="30">'[1]15-library'!#REF!</definedName>
    <definedName name="Budget10.2.15" localSheetId="26">'[1]15-library'!#REF!</definedName>
    <definedName name="Budget10.2.15" localSheetId="28">'[1]15-library'!#REF!</definedName>
    <definedName name="Budget10.2.15" localSheetId="29">'[1]15-library'!#REF!</definedName>
    <definedName name="Budget10.2.15" localSheetId="27">'[1]15-library'!#REF!</definedName>
    <definedName name="Budget10.2.15" localSheetId="4">'[1]15-library'!#REF!</definedName>
    <definedName name="Budget10.2.15" localSheetId="31">'[1]15-library'!#REF!</definedName>
    <definedName name="Budget10.2.15" localSheetId="15">'[1]15-library'!#REF!</definedName>
    <definedName name="Budget10.2.15" localSheetId="25">'[1]15-library'!#REF!</definedName>
    <definedName name="Budget10.2.15" localSheetId="23">'[1]15-library'!#REF!</definedName>
    <definedName name="Budget10.2.15" localSheetId="36">'[1]15-library'!#REF!</definedName>
    <definedName name="Budget10.2.15" localSheetId="6">'[1]15-library'!#REF!</definedName>
    <definedName name="Budget10.2.15" localSheetId="18">'[1]15-library'!#REF!</definedName>
    <definedName name="Budget10.2.15" localSheetId="1">'[1]15-library'!#REF!</definedName>
    <definedName name="Budget10.2.15" localSheetId="11">'[1]15-library'!#REF!</definedName>
    <definedName name="Budget10.2.15" localSheetId="19">'[1]15-library'!#REF!</definedName>
    <definedName name="Budget10.2.15" localSheetId="7">'[1]15-library'!#REF!</definedName>
    <definedName name="Budget10.2.15" localSheetId="50">'[1]15-library'!#REF!</definedName>
    <definedName name="Budget10.2.15" localSheetId="16">'[1]15-library'!#REF!</definedName>
    <definedName name="Budget10.2.15" localSheetId="12">'[1]15-library'!#REF!</definedName>
    <definedName name="Budget10.2.15" localSheetId="41">'[1]15-library'!#REF!</definedName>
    <definedName name="Budget10.2.15">'[1]15-library'!#REF!</definedName>
    <definedName name="budget138s" localSheetId="42">'[1]15-library'!#REF!</definedName>
    <definedName name="budget138s" localSheetId="46">'[1]15-library'!#REF!</definedName>
    <definedName name="budget138s" localSheetId="8">'[1]15-library'!#REF!</definedName>
    <definedName name="budget138s" localSheetId="9">'[1]15-library'!#REF!</definedName>
    <definedName name="budget138s" localSheetId="39">'[1]15-library'!#REF!</definedName>
    <definedName name="budget138s" localSheetId="0">'[1]15-library'!#REF!</definedName>
    <definedName name="budget138s" localSheetId="22">'[1]15-library'!#REF!</definedName>
    <definedName name="budget138s" localSheetId="5">'[1]15-library'!#REF!</definedName>
    <definedName name="budget138s" localSheetId="24">'[1]15-library'!#REF!</definedName>
    <definedName name="budget138s" localSheetId="44">'[1]15-library'!#REF!</definedName>
    <definedName name="budget138s" localSheetId="47">'[1]15-library'!#REF!</definedName>
    <definedName name="budget138s" localSheetId="26">'[1]15-library'!#REF!</definedName>
    <definedName name="budget138s" localSheetId="27">'[1]15-library'!#REF!</definedName>
    <definedName name="budget138s" localSheetId="25">'[1]15-library'!#REF!</definedName>
    <definedName name="budget138s" localSheetId="23">'[1]15-library'!#REF!</definedName>
    <definedName name="budget138s" localSheetId="36">'[1]15-library'!#REF!</definedName>
    <definedName name="budget138s" localSheetId="6">'[1]15-library'!#REF!</definedName>
    <definedName name="budget138s" localSheetId="18">'[1]15-library'!#REF!</definedName>
    <definedName name="budget138s" localSheetId="11">'[1]15-library'!#REF!</definedName>
    <definedName name="budget138s" localSheetId="19">'[1]15-library'!#REF!</definedName>
    <definedName name="budget138s" localSheetId="7">'[1]15-library'!#REF!</definedName>
    <definedName name="budget138s" localSheetId="50">'[1]15-library'!#REF!</definedName>
    <definedName name="budget138s" localSheetId="16">'[1]15-library'!#REF!</definedName>
    <definedName name="budget138s" localSheetId="12">'[1]15-library'!#REF!</definedName>
    <definedName name="budget138s" localSheetId="41">'[1]15-library'!#REF!</definedName>
    <definedName name="budget138s">'[1]15-library'!#REF!</definedName>
    <definedName name="budget38" localSheetId="42">'[1]15-library'!#REF!</definedName>
    <definedName name="budget38" localSheetId="46">'[1]15-library'!#REF!</definedName>
    <definedName name="budget38" localSheetId="8">'[1]15-library'!#REF!</definedName>
    <definedName name="budget38" localSheetId="9">'[1]15-library'!#REF!</definedName>
    <definedName name="budget38" localSheetId="39">'[1]15-library'!#REF!</definedName>
    <definedName name="budget38" localSheetId="32">'[1]15-library'!#REF!</definedName>
    <definedName name="budget38" localSheetId="0">'[1]15-library'!#REF!</definedName>
    <definedName name="budget38" localSheetId="22">'[1]15-library'!#REF!</definedName>
    <definedName name="budget38" localSheetId="5">'[1]15-library'!#REF!</definedName>
    <definedName name="budget38" localSheetId="24">'[1]15-library'!#REF!</definedName>
    <definedName name="budget38" localSheetId="44">'[1]15-library'!#REF!</definedName>
    <definedName name="budget38" localSheetId="47">'[1]15-library'!#REF!</definedName>
    <definedName name="budget38" localSheetId="30">'[1]15-library'!#REF!</definedName>
    <definedName name="budget38" localSheetId="26">'[1]15-library'!#REF!</definedName>
    <definedName name="budget38" localSheetId="28">'[1]15-library'!#REF!</definedName>
    <definedName name="budget38" localSheetId="29">'[1]15-library'!#REF!</definedName>
    <definedName name="budget38" localSheetId="27">'[1]15-library'!#REF!</definedName>
    <definedName name="budget38" localSheetId="4">'[1]15-library'!#REF!</definedName>
    <definedName name="budget38" localSheetId="31">'[1]15-library'!#REF!</definedName>
    <definedName name="budget38" localSheetId="15">'[1]15-library'!#REF!</definedName>
    <definedName name="budget38" localSheetId="25">'[1]15-library'!#REF!</definedName>
    <definedName name="budget38" localSheetId="23">'[1]15-library'!#REF!</definedName>
    <definedName name="budget38" localSheetId="36">'[1]15-library'!#REF!</definedName>
    <definedName name="budget38" localSheetId="6">'[1]15-library'!#REF!</definedName>
    <definedName name="budget38" localSheetId="18">'[1]15-library'!#REF!</definedName>
    <definedName name="budget38" localSheetId="1">'[1]15-library'!#REF!</definedName>
    <definedName name="budget38" localSheetId="11">'[1]15-library'!#REF!</definedName>
    <definedName name="budget38" localSheetId="19">'[1]15-library'!#REF!</definedName>
    <definedName name="budget38" localSheetId="7">'[1]15-library'!#REF!</definedName>
    <definedName name="budget38" localSheetId="50">'[1]15-library'!#REF!</definedName>
    <definedName name="budget38" localSheetId="16">'[1]15-library'!#REF!</definedName>
    <definedName name="budget38" localSheetId="12">'[1]15-library'!#REF!</definedName>
    <definedName name="budget38" localSheetId="41">'[1]15-library'!#REF!</definedName>
    <definedName name="budget38">'[1]15-library'!#REF!</definedName>
    <definedName name="CIPMAMB" localSheetId="42">'[1]15-library'!#REF!</definedName>
    <definedName name="CIPMAMB" localSheetId="46">'[1]15-library'!#REF!</definedName>
    <definedName name="CIPMAMB" localSheetId="8">'[1]15-library'!#REF!</definedName>
    <definedName name="CIPMAMB" localSheetId="9">'[1]15-library'!#REF!</definedName>
    <definedName name="CIPMAMB" localSheetId="39">'[1]15-library'!#REF!</definedName>
    <definedName name="CIPMAMB" localSheetId="0">'[1]15-library'!#REF!</definedName>
    <definedName name="CIPMAMB" localSheetId="22">'[1]15-library'!#REF!</definedName>
    <definedName name="CIPMAMB" localSheetId="5">'[1]15-library'!#REF!</definedName>
    <definedName name="CIPMAMB" localSheetId="24">'[1]15-library'!#REF!</definedName>
    <definedName name="CIPMAMB" localSheetId="44">'[1]15-library'!#REF!</definedName>
    <definedName name="CIPMAMB" localSheetId="47">'[1]15-library'!#REF!</definedName>
    <definedName name="CIPMAMB" localSheetId="30">'[1]15-library'!#REF!</definedName>
    <definedName name="CIPMAMB" localSheetId="26">'[1]15-library'!#REF!</definedName>
    <definedName name="CIPMAMB" localSheetId="28">'[1]15-library'!#REF!</definedName>
    <definedName name="CIPMAMB" localSheetId="29">'[1]15-library'!#REF!</definedName>
    <definedName name="CIPMAMB" localSheetId="27">'[1]15-library'!#REF!</definedName>
    <definedName name="CIPMAMB" localSheetId="31">'[1]15-library'!#REF!</definedName>
    <definedName name="CIPMAMB" localSheetId="25">'[1]15-library'!#REF!</definedName>
    <definedName name="CIPMAMB" localSheetId="23">'[1]15-library'!#REF!</definedName>
    <definedName name="CIPMAMB" localSheetId="36">'[1]15-library'!#REF!</definedName>
    <definedName name="CIPMAMB" localSheetId="6">'[1]15-library'!#REF!</definedName>
    <definedName name="CIPMAMB" localSheetId="18">'[1]15-library'!#REF!</definedName>
    <definedName name="CIPMAMB" localSheetId="1">'[1]15-library'!#REF!</definedName>
    <definedName name="CIPMAMB" localSheetId="11">'[1]15-library'!#REF!</definedName>
    <definedName name="CIPMAMB" localSheetId="19">'[1]15-library'!#REF!</definedName>
    <definedName name="CIPMAMB" localSheetId="7">'[1]15-library'!#REF!</definedName>
    <definedName name="CIPMAMB" localSheetId="50">'[1]15-library'!#REF!</definedName>
    <definedName name="CIPMAMB" localSheetId="16">'[1]15-library'!#REF!</definedName>
    <definedName name="CIPMAMB" localSheetId="12">'[1]15-library'!#REF!</definedName>
    <definedName name="CIPMAMB" localSheetId="41">'[1]15-library'!#REF!</definedName>
    <definedName name="CIPMAMB">'[1]15-library'!#REF!</definedName>
    <definedName name="CIPMANC" localSheetId="42">'[1]15-library'!#REF!</definedName>
    <definedName name="CIPMANC" localSheetId="46">'[1]15-library'!#REF!</definedName>
    <definedName name="CIPMANC" localSheetId="8">'[1]15-library'!#REF!</definedName>
    <definedName name="CIPMANC" localSheetId="9">'[1]15-library'!#REF!</definedName>
    <definedName name="CIPMANC" localSheetId="39">'[1]15-library'!#REF!</definedName>
    <definedName name="CIPMANC" localSheetId="0">'[1]15-library'!#REF!</definedName>
    <definedName name="CIPMANC" localSheetId="22">'[1]15-library'!#REF!</definedName>
    <definedName name="CIPMANC" localSheetId="5">'[1]15-library'!#REF!</definedName>
    <definedName name="CIPMANC" localSheetId="24">'[1]15-library'!#REF!</definedName>
    <definedName name="CIPMANC" localSheetId="44">'[1]15-library'!#REF!</definedName>
    <definedName name="CIPMANC" localSheetId="47">'[1]15-library'!#REF!</definedName>
    <definedName name="CIPMANC" localSheetId="30">'[1]15-library'!#REF!</definedName>
    <definedName name="CIPMANC" localSheetId="26">'[1]15-library'!#REF!</definedName>
    <definedName name="CIPMANC" localSheetId="28">'[1]15-library'!#REF!</definedName>
    <definedName name="CIPMANC" localSheetId="29">'[1]15-library'!#REF!</definedName>
    <definedName name="CIPMANC" localSheetId="27">'[1]15-library'!#REF!</definedName>
    <definedName name="CIPMANC" localSheetId="31">'[1]15-library'!#REF!</definedName>
    <definedName name="CIPMANC" localSheetId="25">'[1]15-library'!#REF!</definedName>
    <definedName name="CIPMANC" localSheetId="23">'[1]15-library'!#REF!</definedName>
    <definedName name="CIPMANC" localSheetId="36">'[1]15-library'!#REF!</definedName>
    <definedName name="CIPMANC" localSheetId="6">'[1]15-library'!#REF!</definedName>
    <definedName name="CIPMANC" localSheetId="18">'[1]15-library'!#REF!</definedName>
    <definedName name="CIPMANC" localSheetId="1">'[1]15-library'!#REF!</definedName>
    <definedName name="CIPMANC" localSheetId="11">'[1]15-library'!#REF!</definedName>
    <definedName name="CIPMANC" localSheetId="19">'[1]15-library'!#REF!</definedName>
    <definedName name="CIPMANC" localSheetId="7">'[1]15-library'!#REF!</definedName>
    <definedName name="CIPMANC" localSheetId="50">'[1]15-library'!#REF!</definedName>
    <definedName name="CIPMANC" localSheetId="16">'[1]15-library'!#REF!</definedName>
    <definedName name="CIPMANC" localSheetId="12">'[1]15-library'!#REF!</definedName>
    <definedName name="CIPMANC" localSheetId="41">'[1]15-library'!#REF!</definedName>
    <definedName name="CIPMANC">'[1]15-library'!#REF!</definedName>
    <definedName name="cvbn" localSheetId="42">'[1]15-library'!#REF!</definedName>
    <definedName name="cvbn" localSheetId="46">'[1]15-library'!#REF!</definedName>
    <definedName name="cvbn" localSheetId="8">'[1]15-library'!#REF!</definedName>
    <definedName name="cvbn" localSheetId="9">'[1]15-library'!#REF!</definedName>
    <definedName name="cvbn" localSheetId="39">'[1]15-library'!#REF!</definedName>
    <definedName name="cvbn" localSheetId="0">'[1]15-library'!#REF!</definedName>
    <definedName name="cvbn" localSheetId="22">'[1]15-library'!#REF!</definedName>
    <definedName name="cvbn" localSheetId="5">'[1]15-library'!#REF!</definedName>
    <definedName name="cvbn" localSheetId="24">'[1]15-library'!#REF!</definedName>
    <definedName name="cvbn" localSheetId="44">'[1]15-library'!#REF!</definedName>
    <definedName name="cvbn" localSheetId="47">'[1]15-library'!#REF!</definedName>
    <definedName name="cvbn" localSheetId="30">'[1]15-library'!#REF!</definedName>
    <definedName name="cvbn" localSheetId="26">'[1]15-library'!#REF!</definedName>
    <definedName name="cvbn" localSheetId="28">'[1]15-library'!#REF!</definedName>
    <definedName name="cvbn" localSheetId="29">'[1]15-library'!#REF!</definedName>
    <definedName name="cvbn" localSheetId="27">'[1]15-library'!#REF!</definedName>
    <definedName name="cvbn" localSheetId="31">'[1]15-library'!#REF!</definedName>
    <definedName name="cvbn" localSheetId="25">'[1]15-library'!#REF!</definedName>
    <definedName name="cvbn" localSheetId="23">'[1]15-library'!#REF!</definedName>
    <definedName name="cvbn" localSheetId="36">'[1]15-library'!#REF!</definedName>
    <definedName name="cvbn" localSheetId="6">'[1]15-library'!#REF!</definedName>
    <definedName name="cvbn" localSheetId="18">'[1]15-library'!#REF!</definedName>
    <definedName name="cvbn" localSheetId="1">'[1]15-library'!#REF!</definedName>
    <definedName name="cvbn" localSheetId="11">'[1]15-library'!#REF!</definedName>
    <definedName name="cvbn" localSheetId="19">'[1]15-library'!#REF!</definedName>
    <definedName name="cvbn" localSheetId="7">'[1]15-library'!#REF!</definedName>
    <definedName name="cvbn" localSheetId="50">'[1]15-library'!#REF!</definedName>
    <definedName name="cvbn" localSheetId="16">'[1]15-library'!#REF!</definedName>
    <definedName name="cvbn" localSheetId="12">'[1]15-library'!#REF!</definedName>
    <definedName name="cvbn" localSheetId="41">'[1]15-library'!#REF!</definedName>
    <definedName name="cvbn">'[1]15-library'!#REF!</definedName>
    <definedName name="d" localSheetId="42">'[1]15-library'!#REF!</definedName>
    <definedName name="d" localSheetId="46">'[1]15-library'!#REF!</definedName>
    <definedName name="d" localSheetId="8">'[1]15-library'!#REF!</definedName>
    <definedName name="d" localSheetId="9">'[1]15-library'!#REF!</definedName>
    <definedName name="d" localSheetId="39">'[1]15-library'!#REF!</definedName>
    <definedName name="d" localSheetId="0">'[1]15-library'!#REF!</definedName>
    <definedName name="d" localSheetId="22">'[1]15-library'!#REF!</definedName>
    <definedName name="d" localSheetId="5">'[1]15-library'!#REF!</definedName>
    <definedName name="d" localSheetId="24">'[1]15-library'!#REF!</definedName>
    <definedName name="d" localSheetId="44">'[1]15-library'!#REF!</definedName>
    <definedName name="d" localSheetId="47">'[1]15-library'!#REF!</definedName>
    <definedName name="d" localSheetId="26">'[1]15-library'!#REF!</definedName>
    <definedName name="d" localSheetId="27">'[1]15-library'!#REF!</definedName>
    <definedName name="d" localSheetId="25">'[1]15-library'!#REF!</definedName>
    <definedName name="d" localSheetId="23">'[1]15-library'!#REF!</definedName>
    <definedName name="d" localSheetId="36">'[1]15-library'!#REF!</definedName>
    <definedName name="d" localSheetId="6">'[1]15-library'!#REF!</definedName>
    <definedName name="d" localSheetId="18">'[1]15-library'!#REF!</definedName>
    <definedName name="d" localSheetId="11">'[1]15-library'!#REF!</definedName>
    <definedName name="d" localSheetId="19">'[1]15-library'!#REF!</definedName>
    <definedName name="d" localSheetId="7">'[1]15-library'!#REF!</definedName>
    <definedName name="d" localSheetId="50">'[1]15-library'!#REF!</definedName>
    <definedName name="d" localSheetId="16">'[1]15-library'!#REF!</definedName>
    <definedName name="d" localSheetId="12">'[1]15-library'!#REF!</definedName>
    <definedName name="d" localSheetId="41">'[1]15-library'!#REF!</definedName>
    <definedName name="d">'[1]15-library'!#REF!</definedName>
    <definedName name="dd" localSheetId="5">'[1]15-library'!#REF!</definedName>
    <definedName name="dd" localSheetId="44">'[1]15-library'!#REF!</definedName>
    <definedName name="dd">'[1]15-library'!#REF!</definedName>
    <definedName name="ddddddddd" localSheetId="5">'[1]15-library'!#REF!</definedName>
    <definedName name="ddddddddd" localSheetId="44">'[1]15-library'!#REF!</definedName>
    <definedName name="ddddddddd">'[1]15-library'!#REF!</definedName>
    <definedName name="dddddddddd" localSheetId="5">'[1]15-library'!#REF!</definedName>
    <definedName name="dddddddddd" localSheetId="44">'[1]15-library'!#REF!</definedName>
    <definedName name="dddddddddd">'[1]15-library'!#REF!</definedName>
    <definedName name="ddddddddddddddd" localSheetId="5">'[1]15-library'!#REF!</definedName>
    <definedName name="ddddddddddddddd" localSheetId="44">'[1]15-library'!#REF!</definedName>
    <definedName name="ddddddddddddddd">'[1]15-library'!#REF!</definedName>
    <definedName name="ddddddddddddddddd" localSheetId="5">'[1]15-library'!#REF!</definedName>
    <definedName name="ddddddddddddddddd" localSheetId="44">'[1]15-library'!#REF!</definedName>
    <definedName name="ddddddddddddddddd">'[1]15-library'!#REF!</definedName>
    <definedName name="dddddddddddddddddddddd" localSheetId="5">'[1]15-library'!#REF!</definedName>
    <definedName name="dddddddddddddddddddddd" localSheetId="44">'[1]15-library'!#REF!</definedName>
    <definedName name="dddddddddddddddddddddd">'[1]15-library'!#REF!</definedName>
    <definedName name="dddddddddddddddddddddddddd" localSheetId="5">'[1]15-library'!#REF!</definedName>
    <definedName name="dddddddddddddddddddddddddd" localSheetId="44">'[1]15-library'!#REF!</definedName>
    <definedName name="dddddddddddddddddddddddddd">'[1]15-library'!#REF!</definedName>
    <definedName name="ddddddddddddddddddddddddddddddd" localSheetId="5">'[1]15-library'!#REF!</definedName>
    <definedName name="ddddddddddddddddddddddddddddddd" localSheetId="44">'[1]15-library'!#REF!</definedName>
    <definedName name="ddddddddddddddddddddddddddddddd">'[1]15-library'!#REF!</definedName>
    <definedName name="dept" localSheetId="42">'[1]15-library'!#REF!</definedName>
    <definedName name="dept" localSheetId="46">'[1]15-library'!#REF!</definedName>
    <definedName name="dept" localSheetId="8">'[1]15-library'!#REF!</definedName>
    <definedName name="dept" localSheetId="9">'[1]15-library'!#REF!</definedName>
    <definedName name="dept" localSheetId="39">'[1]15-library'!#REF!</definedName>
    <definedName name="dept" localSheetId="32">'[1]15-library'!#REF!</definedName>
    <definedName name="dept" localSheetId="0">'[1]15-library'!#REF!</definedName>
    <definedName name="dept" localSheetId="22">'[1]15-library'!#REF!</definedName>
    <definedName name="dept" localSheetId="5">'[1]15-library'!#REF!</definedName>
    <definedName name="dept" localSheetId="24">'[1]15-library'!#REF!</definedName>
    <definedName name="dept" localSheetId="44">'[1]15-library'!#REF!</definedName>
    <definedName name="dept" localSheetId="47">'[1]15-library'!#REF!</definedName>
    <definedName name="dept" localSheetId="30">'[1]15-library'!#REF!</definedName>
    <definedName name="dept" localSheetId="26">'[1]15-library'!#REF!</definedName>
    <definedName name="dept" localSheetId="28">'[1]15-library'!#REF!</definedName>
    <definedName name="dept" localSheetId="29">'[1]15-library'!#REF!</definedName>
    <definedName name="dept" localSheetId="27">'[1]15-library'!#REF!</definedName>
    <definedName name="dept" localSheetId="4">'[1]15-library'!#REF!</definedName>
    <definedName name="dept" localSheetId="31">'[1]15-library'!#REF!</definedName>
    <definedName name="dept" localSheetId="15">'[1]15-library'!#REF!</definedName>
    <definedName name="dept" localSheetId="25">'[1]15-library'!#REF!</definedName>
    <definedName name="dept" localSheetId="23">'[1]15-library'!#REF!</definedName>
    <definedName name="dept" localSheetId="36">'[1]15-library'!#REF!</definedName>
    <definedName name="dept" localSheetId="6">'[1]15-library'!#REF!</definedName>
    <definedName name="dept" localSheetId="18">'[1]15-library'!#REF!</definedName>
    <definedName name="dept" localSheetId="1">'[1]15-library'!#REF!</definedName>
    <definedName name="dept" localSheetId="11">'[1]15-library'!#REF!</definedName>
    <definedName name="dept" localSheetId="19">'[1]15-library'!#REF!</definedName>
    <definedName name="dept" localSheetId="7">'[1]15-library'!#REF!</definedName>
    <definedName name="dept" localSheetId="50">'[1]15-library'!#REF!</definedName>
    <definedName name="dept" localSheetId="16">'[1]15-library'!#REF!</definedName>
    <definedName name="dept" localSheetId="12">'[1]15-library'!#REF!</definedName>
    <definedName name="dept" localSheetId="41">'[1]15-library'!#REF!</definedName>
    <definedName name="dept">'[1]15-library'!#REF!</definedName>
    <definedName name="dept38" localSheetId="42">'[1]15-library'!#REF!</definedName>
    <definedName name="dept38" localSheetId="46">'[1]15-library'!#REF!</definedName>
    <definedName name="dept38" localSheetId="8">'[1]15-library'!#REF!</definedName>
    <definedName name="dept38" localSheetId="9">'[1]15-library'!#REF!</definedName>
    <definedName name="dept38" localSheetId="39">'[1]15-library'!#REF!</definedName>
    <definedName name="dept38" localSheetId="32">'[1]15-library'!#REF!</definedName>
    <definedName name="dept38" localSheetId="0">'[1]15-library'!#REF!</definedName>
    <definedName name="dept38" localSheetId="22">'[1]15-library'!#REF!</definedName>
    <definedName name="dept38" localSheetId="5">'[1]15-library'!#REF!</definedName>
    <definedName name="dept38" localSheetId="24">'[1]15-library'!#REF!</definedName>
    <definedName name="dept38" localSheetId="44">'[1]15-library'!#REF!</definedName>
    <definedName name="dept38" localSheetId="47">'[1]15-library'!#REF!</definedName>
    <definedName name="dept38" localSheetId="30">'[1]15-library'!#REF!</definedName>
    <definedName name="dept38" localSheetId="26">'[1]15-library'!#REF!</definedName>
    <definedName name="dept38" localSheetId="28">'[1]15-library'!#REF!</definedName>
    <definedName name="dept38" localSheetId="29">'[1]15-library'!#REF!</definedName>
    <definedName name="dept38" localSheetId="27">'[1]15-library'!#REF!</definedName>
    <definedName name="dept38" localSheetId="4">'[1]15-library'!#REF!</definedName>
    <definedName name="dept38" localSheetId="31">'[1]15-library'!#REF!</definedName>
    <definedName name="dept38" localSheetId="15">'[1]15-library'!#REF!</definedName>
    <definedName name="dept38" localSheetId="25">'[1]15-library'!#REF!</definedName>
    <definedName name="dept38" localSheetId="23">'[1]15-library'!#REF!</definedName>
    <definedName name="dept38" localSheetId="36">'[1]15-library'!#REF!</definedName>
    <definedName name="dept38" localSheetId="6">'[1]15-library'!#REF!</definedName>
    <definedName name="dept38" localSheetId="18">'[1]15-library'!#REF!</definedName>
    <definedName name="dept38" localSheetId="1">'[1]15-library'!#REF!</definedName>
    <definedName name="dept38" localSheetId="11">'[1]15-library'!#REF!</definedName>
    <definedName name="dept38" localSheetId="19">'[1]15-library'!#REF!</definedName>
    <definedName name="dept38" localSheetId="7">'[1]15-library'!#REF!</definedName>
    <definedName name="dept38" localSheetId="50">'[1]15-library'!#REF!</definedName>
    <definedName name="dept38" localSheetId="16">'[1]15-library'!#REF!</definedName>
    <definedName name="dept38" localSheetId="12">'[1]15-library'!#REF!</definedName>
    <definedName name="dept38" localSheetId="41">'[1]15-library'!#REF!</definedName>
    <definedName name="dept38">'[1]15-library'!#REF!</definedName>
    <definedName name="eeeeeeeeeeeee" localSheetId="5">'[1]15-library'!#REF!</definedName>
    <definedName name="eeeeeeeeeeeee" localSheetId="44">'[1]15-library'!#REF!</definedName>
    <definedName name="eeeeeeeeeeeee">'[1]15-library'!#REF!</definedName>
    <definedName name="Engine1" localSheetId="42">'[1]15-library'!#REF!</definedName>
    <definedName name="Engine1" localSheetId="46">'[1]15-library'!#REF!</definedName>
    <definedName name="Engine1" localSheetId="9">'[1]15-library'!#REF!</definedName>
    <definedName name="Engine1" localSheetId="39">'[1]15-library'!#REF!</definedName>
    <definedName name="Engine1" localSheetId="0">'[1]15-library'!#REF!</definedName>
    <definedName name="Engine1" localSheetId="22">'[1]15-library'!#REF!</definedName>
    <definedName name="Engine1" localSheetId="5">'[1]15-library'!#REF!</definedName>
    <definedName name="Engine1" localSheetId="24">'[1]15-library'!#REF!</definedName>
    <definedName name="Engine1" localSheetId="44">'[1]15-library'!#REF!</definedName>
    <definedName name="Engine1" localSheetId="47">'[1]15-library'!#REF!</definedName>
    <definedName name="Engine1" localSheetId="26">'[1]15-library'!#REF!</definedName>
    <definedName name="Engine1" localSheetId="27">'[1]15-library'!#REF!</definedName>
    <definedName name="Engine1" localSheetId="25">'[1]15-library'!#REF!</definedName>
    <definedName name="Engine1" localSheetId="23">'[1]15-library'!#REF!</definedName>
    <definedName name="Engine1" localSheetId="36">'[1]15-library'!#REF!</definedName>
    <definedName name="Engine1" localSheetId="6">'[1]15-library'!#REF!</definedName>
    <definedName name="Engine1" localSheetId="18">'[1]15-library'!#REF!</definedName>
    <definedName name="Engine1" localSheetId="11">'[1]15-library'!#REF!</definedName>
    <definedName name="Engine1" localSheetId="19">'[1]15-library'!#REF!</definedName>
    <definedName name="Engine1" localSheetId="7">'[1]15-library'!#REF!</definedName>
    <definedName name="Engine1" localSheetId="50">'[1]15-library'!#REF!</definedName>
    <definedName name="Engine1" localSheetId="16">'[1]15-library'!#REF!</definedName>
    <definedName name="Engine1" localSheetId="12">'[1]15-library'!#REF!</definedName>
    <definedName name="Engine1" localSheetId="41">'[1]15-library'!#REF!</definedName>
    <definedName name="Engine1">'[1]15-library'!#REF!</definedName>
    <definedName name="f" localSheetId="42">'[1]15-library'!#REF!</definedName>
    <definedName name="f" localSheetId="46">'[1]15-library'!#REF!</definedName>
    <definedName name="f" localSheetId="8">'[1]15-library'!#REF!</definedName>
    <definedName name="f" localSheetId="9">'[1]15-library'!#REF!</definedName>
    <definedName name="f" localSheetId="39">'[1]15-library'!#REF!</definedName>
    <definedName name="f" localSheetId="0">'[1]15-library'!#REF!</definedName>
    <definedName name="f" localSheetId="22">'[1]15-library'!#REF!</definedName>
    <definedName name="f" localSheetId="5">'[1]15-library'!#REF!</definedName>
    <definedName name="f" localSheetId="24">'[1]15-library'!#REF!</definedName>
    <definedName name="f" localSheetId="44">'[1]15-library'!#REF!</definedName>
    <definedName name="f" localSheetId="47">'[1]15-library'!#REF!</definedName>
    <definedName name="f" localSheetId="26">'[1]15-library'!#REF!</definedName>
    <definedName name="f" localSheetId="27">'[1]15-library'!#REF!</definedName>
    <definedName name="f" localSheetId="25">'[1]15-library'!#REF!</definedName>
    <definedName name="f" localSheetId="23">'[1]15-library'!#REF!</definedName>
    <definedName name="f" localSheetId="36">'[1]15-library'!#REF!</definedName>
    <definedName name="f" localSheetId="6">'[1]15-library'!#REF!</definedName>
    <definedName name="f" localSheetId="18">'[1]15-library'!#REF!</definedName>
    <definedName name="f" localSheetId="11">'[1]15-library'!#REF!</definedName>
    <definedName name="f" localSheetId="19">'[1]15-library'!#REF!</definedName>
    <definedName name="f" localSheetId="7">'[1]15-library'!#REF!</definedName>
    <definedName name="f" localSheetId="50">'[1]15-library'!#REF!</definedName>
    <definedName name="f" localSheetId="16">'[1]15-library'!#REF!</definedName>
    <definedName name="f" localSheetId="12">'[1]15-library'!#REF!</definedName>
    <definedName name="f" localSheetId="41">'[1]15-library'!#REF!</definedName>
    <definedName name="f">'[1]15-library'!#REF!</definedName>
    <definedName name="fffffffffffff" localSheetId="5">'[1]15-library'!#REF!</definedName>
    <definedName name="fffffffffffff" localSheetId="44">'[1]15-library'!#REF!</definedName>
    <definedName name="fffffffffffff">'[1]15-library'!#REF!</definedName>
    <definedName name="fffffffffffffff" localSheetId="5">'[1]15-library'!#REF!</definedName>
    <definedName name="fffffffffffffff" localSheetId="44">'[1]15-library'!#REF!</definedName>
    <definedName name="fffffffffffffff">'[1]15-library'!#REF!</definedName>
    <definedName name="ffffffffffffffff" localSheetId="5">'[1]15-library'!#REF!</definedName>
    <definedName name="ffffffffffffffff" localSheetId="44">'[1]15-library'!#REF!</definedName>
    <definedName name="ffffffffffffffff">'[1]15-library'!#REF!</definedName>
    <definedName name="fffffffffffffffff" localSheetId="5">'[1]15-library'!#REF!</definedName>
    <definedName name="fffffffffffffffff" localSheetId="44">'[1]15-library'!#REF!</definedName>
    <definedName name="fffffffffffffffff">'[1]15-library'!#REF!</definedName>
    <definedName name="ffffffffffffffffffffffff" localSheetId="5">'[1]15-library'!#REF!</definedName>
    <definedName name="ffffffffffffffffffffffff" localSheetId="44">'[1]15-library'!#REF!</definedName>
    <definedName name="ffffffffffffffffffffffff">'[1]15-library'!#REF!</definedName>
    <definedName name="fffffffffffffffffffffffffff" localSheetId="5">'[1]15-library'!#REF!</definedName>
    <definedName name="fffffffffffffffffffffffffff" localSheetId="44">'[1]15-library'!#REF!</definedName>
    <definedName name="fffffffffffffffffffffffffff">'[1]15-library'!#REF!</definedName>
    <definedName name="g" localSheetId="42">'[1]15-library'!#REF!</definedName>
    <definedName name="g" localSheetId="46">'[1]15-library'!#REF!</definedName>
    <definedName name="g" localSheetId="8">'[1]15-library'!#REF!</definedName>
    <definedName name="g" localSheetId="9">'[1]15-library'!#REF!</definedName>
    <definedName name="g" localSheetId="39">'[1]15-library'!#REF!</definedName>
    <definedName name="g" localSheetId="0">'[1]15-library'!#REF!</definedName>
    <definedName name="g" localSheetId="22">'[1]15-library'!#REF!</definedName>
    <definedName name="g" localSheetId="5">'[1]15-library'!#REF!</definedName>
    <definedName name="g" localSheetId="24">'[1]15-library'!#REF!</definedName>
    <definedName name="g" localSheetId="44">'[1]15-library'!#REF!</definedName>
    <definedName name="g" localSheetId="47">'[1]15-library'!#REF!</definedName>
    <definedName name="g" localSheetId="26">'[1]15-library'!#REF!</definedName>
    <definedName name="g" localSheetId="27">'[1]15-library'!#REF!</definedName>
    <definedName name="g" localSheetId="25">'[1]15-library'!#REF!</definedName>
    <definedName name="g" localSheetId="23">'[1]15-library'!#REF!</definedName>
    <definedName name="g" localSheetId="36">'[1]15-library'!#REF!</definedName>
    <definedName name="g" localSheetId="6">'[1]15-library'!#REF!</definedName>
    <definedName name="g" localSheetId="18">'[1]15-library'!#REF!</definedName>
    <definedName name="g" localSheetId="11">'[1]15-library'!#REF!</definedName>
    <definedName name="g" localSheetId="19">'[1]15-library'!#REF!</definedName>
    <definedName name="g" localSheetId="7">'[1]15-library'!#REF!</definedName>
    <definedName name="g" localSheetId="50">'[1]15-library'!#REF!</definedName>
    <definedName name="g" localSheetId="16">'[1]15-library'!#REF!</definedName>
    <definedName name="g" localSheetId="12">'[1]15-library'!#REF!</definedName>
    <definedName name="g" localSheetId="41">'[1]15-library'!#REF!</definedName>
    <definedName name="g">'[1]15-library'!#REF!</definedName>
    <definedName name="gg" localSheetId="5">'[1]15-library'!#REF!</definedName>
    <definedName name="gg" localSheetId="44">'[1]15-library'!#REF!</definedName>
    <definedName name="gg">'[1]15-library'!#REF!</definedName>
    <definedName name="ggg" localSheetId="5">'[1]15-library'!#REF!</definedName>
    <definedName name="ggg" localSheetId="44">'[1]15-library'!#REF!</definedName>
    <definedName name="ggg">'[1]15-library'!#REF!</definedName>
    <definedName name="gggg" localSheetId="5">'[1]15-library'!#REF!</definedName>
    <definedName name="gggg" localSheetId="44">'[1]15-library'!#REF!</definedName>
    <definedName name="gggg">'[1]15-library'!#REF!</definedName>
    <definedName name="gggggggg" localSheetId="5">'[1]15-library'!#REF!</definedName>
    <definedName name="gggggggg" localSheetId="44">'[1]15-library'!#REF!</definedName>
    <definedName name="gggggggg">'[1]15-library'!#REF!</definedName>
    <definedName name="ggggggggggg" localSheetId="5">'[1]15-library'!#REF!</definedName>
    <definedName name="ggggggggggg" localSheetId="44">'[1]15-library'!#REF!</definedName>
    <definedName name="ggggggggggg">'[1]15-library'!#REF!</definedName>
    <definedName name="ggggggggggggg" localSheetId="5">'[1]15-library'!#REF!</definedName>
    <definedName name="ggggggggggggg" localSheetId="44">'[1]15-library'!#REF!</definedName>
    <definedName name="ggggggggggggg">'[1]15-library'!#REF!</definedName>
    <definedName name="gggggggggggggg" localSheetId="5">'[1]15-library'!#REF!</definedName>
    <definedName name="gggggggggggggg" localSheetId="44">'[1]15-library'!#REF!</definedName>
    <definedName name="gggggggggggggg">'[1]15-library'!#REF!</definedName>
    <definedName name="ggggggggggggggg" localSheetId="5">'[1]15-library'!#REF!</definedName>
    <definedName name="ggggggggggggggg" localSheetId="44">'[1]15-library'!#REF!</definedName>
    <definedName name="ggggggggggggggg">'[1]15-library'!#REF!</definedName>
    <definedName name="ggggggggggggggggg" localSheetId="5">'[1]15-library'!#REF!</definedName>
    <definedName name="ggggggggggggggggg" localSheetId="44">'[1]15-library'!#REF!</definedName>
    <definedName name="ggggggggggggggggg">'[1]15-library'!#REF!</definedName>
    <definedName name="gggggggggggggggggg" localSheetId="5">'[1]15-library'!#REF!</definedName>
    <definedName name="gggggggggggggggggg" localSheetId="44">'[1]15-library'!#REF!</definedName>
    <definedName name="gggggggggggggggggg">'[1]15-library'!#REF!</definedName>
    <definedName name="h" localSheetId="42">'[1]15-library'!#REF!</definedName>
    <definedName name="h" localSheetId="46">'[1]15-library'!#REF!</definedName>
    <definedName name="h" localSheetId="8">'[1]15-library'!#REF!</definedName>
    <definedName name="h" localSheetId="9">'[1]15-library'!#REF!</definedName>
    <definedName name="h" localSheetId="39">'[1]15-library'!#REF!</definedName>
    <definedName name="h" localSheetId="0">'[1]15-library'!#REF!</definedName>
    <definedName name="h" localSheetId="22">'[1]15-library'!#REF!</definedName>
    <definedName name="h" localSheetId="5">'[1]15-library'!#REF!</definedName>
    <definedName name="h" localSheetId="24">'[1]15-library'!#REF!</definedName>
    <definedName name="h" localSheetId="44">'[1]15-library'!#REF!</definedName>
    <definedName name="h" localSheetId="47">'[1]15-library'!#REF!</definedName>
    <definedName name="h" localSheetId="26">'[1]15-library'!#REF!</definedName>
    <definedName name="h" localSheetId="27">'[1]15-library'!#REF!</definedName>
    <definedName name="h" localSheetId="25">'[1]15-library'!#REF!</definedName>
    <definedName name="h" localSheetId="23">'[1]15-library'!#REF!</definedName>
    <definedName name="h" localSheetId="36">'[1]15-library'!#REF!</definedName>
    <definedName name="h" localSheetId="6">'[1]15-library'!#REF!</definedName>
    <definedName name="h" localSheetId="18">'[1]15-library'!#REF!</definedName>
    <definedName name="h" localSheetId="11">'[1]15-library'!#REF!</definedName>
    <definedName name="h" localSheetId="19">'[1]15-library'!#REF!</definedName>
    <definedName name="h" localSheetId="7">'[1]15-library'!#REF!</definedName>
    <definedName name="h" localSheetId="50">'[1]15-library'!#REF!</definedName>
    <definedName name="h" localSheetId="16">'[1]15-library'!#REF!</definedName>
    <definedName name="h" localSheetId="12">'[1]15-library'!#REF!</definedName>
    <definedName name="h" localSheetId="41">'[1]15-library'!#REF!</definedName>
    <definedName name="h">'[1]15-library'!#REF!</definedName>
    <definedName name="help" localSheetId="42">'[1]15-library'!#REF!</definedName>
    <definedName name="help" localSheetId="46">'[1]15-library'!#REF!</definedName>
    <definedName name="help" localSheetId="8">'[1]15-library'!#REF!</definedName>
    <definedName name="help" localSheetId="9">'[1]15-library'!#REF!</definedName>
    <definedName name="help" localSheetId="39">'[1]15-library'!#REF!</definedName>
    <definedName name="help" localSheetId="32">'[1]15-library'!#REF!</definedName>
    <definedName name="help" localSheetId="0">'[1]15-library'!#REF!</definedName>
    <definedName name="help" localSheetId="22">'[1]15-library'!#REF!</definedName>
    <definedName name="help" localSheetId="5">'[1]15-library'!#REF!</definedName>
    <definedName name="help" localSheetId="24">'[1]15-library'!#REF!</definedName>
    <definedName name="help" localSheetId="44">'[1]15-library'!#REF!</definedName>
    <definedName name="help" localSheetId="47">'[1]15-library'!#REF!</definedName>
    <definedName name="help" localSheetId="30">'[1]15-library'!#REF!</definedName>
    <definedName name="help" localSheetId="26">'[1]15-library'!#REF!</definedName>
    <definedName name="help" localSheetId="28">'[1]15-library'!#REF!</definedName>
    <definedName name="help" localSheetId="29">'[1]15-library'!#REF!</definedName>
    <definedName name="help" localSheetId="27">'[1]15-library'!#REF!</definedName>
    <definedName name="help" localSheetId="4">'[1]15-library'!#REF!</definedName>
    <definedName name="help" localSheetId="31">'[1]15-library'!#REF!</definedName>
    <definedName name="help" localSheetId="15">'[1]15-library'!#REF!</definedName>
    <definedName name="help" localSheetId="25">'[1]15-library'!#REF!</definedName>
    <definedName name="help" localSheetId="23">'[1]15-library'!#REF!</definedName>
    <definedName name="help" localSheetId="36">'[1]15-library'!#REF!</definedName>
    <definedName name="help" localSheetId="6">'[1]15-library'!#REF!</definedName>
    <definedName name="help" localSheetId="18">'[1]15-library'!#REF!</definedName>
    <definedName name="help" localSheetId="1">'[1]15-library'!#REF!</definedName>
    <definedName name="help" localSheetId="11">'[1]15-library'!#REF!</definedName>
    <definedName name="help" localSheetId="19">'[1]15-library'!#REF!</definedName>
    <definedName name="help" localSheetId="7">'[1]15-library'!#REF!</definedName>
    <definedName name="help" localSheetId="50">'[1]15-library'!#REF!</definedName>
    <definedName name="help" localSheetId="16">'[1]15-library'!#REF!</definedName>
    <definedName name="help" localSheetId="12">'[1]15-library'!#REF!</definedName>
    <definedName name="help" localSheetId="41">'[1]15-library'!#REF!</definedName>
    <definedName name="help">'[1]15-library'!#REF!</definedName>
    <definedName name="hh" localSheetId="5">'[1]15-library'!#REF!</definedName>
    <definedName name="hh" localSheetId="44">'[1]15-library'!#REF!</definedName>
    <definedName name="hh">'[1]15-library'!#REF!</definedName>
    <definedName name="hhh" localSheetId="5">'[1]15-library'!#REF!</definedName>
    <definedName name="hhh" localSheetId="44">'[1]15-library'!#REF!</definedName>
    <definedName name="hhh">'[1]15-library'!#REF!</definedName>
    <definedName name="hhhh" localSheetId="5">'[1]15-library'!#REF!</definedName>
    <definedName name="hhhh" localSheetId="44">'[1]15-library'!#REF!</definedName>
    <definedName name="hhhh">'[1]15-library'!#REF!</definedName>
    <definedName name="hhhhh" localSheetId="5">'[1]15-library'!#REF!</definedName>
    <definedName name="hhhhh" localSheetId="44">'[1]15-library'!#REF!</definedName>
    <definedName name="hhhhh">'[1]15-library'!#REF!</definedName>
    <definedName name="hhhhhh" localSheetId="5">'[1]15-library'!#REF!</definedName>
    <definedName name="hhhhhh" localSheetId="44">'[1]15-library'!#REF!</definedName>
    <definedName name="hhhhhh">'[1]15-library'!#REF!</definedName>
    <definedName name="hhhhhhh" localSheetId="5">'[1]15-library'!#REF!</definedName>
    <definedName name="hhhhhhh" localSheetId="44">'[1]15-library'!#REF!</definedName>
    <definedName name="hhhhhhh">'[1]15-library'!#REF!</definedName>
    <definedName name="hhhhhhhh" localSheetId="5">'[1]15-library'!#REF!</definedName>
    <definedName name="hhhhhhhh" localSheetId="44">'[1]15-library'!#REF!</definedName>
    <definedName name="hhhhhhhh">'[1]15-library'!#REF!</definedName>
    <definedName name="hhhhhhhhhh" localSheetId="5">'[1]15-library'!#REF!</definedName>
    <definedName name="hhhhhhhhhh" localSheetId="44">'[1]15-library'!#REF!</definedName>
    <definedName name="hhhhhhhhhh">'[1]15-library'!#REF!</definedName>
    <definedName name="hhhhhhhhhhhhh" localSheetId="5">'[1]15-library'!#REF!</definedName>
    <definedName name="hhhhhhhhhhhhh" localSheetId="44">'[1]15-library'!#REF!</definedName>
    <definedName name="hhhhhhhhhhhhh">'[1]15-library'!#REF!</definedName>
    <definedName name="hhhhhhhhhhhhhhh" localSheetId="5">'[1]15-library'!#REF!</definedName>
    <definedName name="hhhhhhhhhhhhhhh" localSheetId="44">'[1]15-library'!#REF!</definedName>
    <definedName name="hhhhhhhhhhhhhhh">'[1]15-library'!#REF!</definedName>
    <definedName name="hhhhhhhhhhhhhhhhhhhh" localSheetId="5">'[1]15-library'!#REF!</definedName>
    <definedName name="hhhhhhhhhhhhhhhhhhhh" localSheetId="44">'[1]15-library'!#REF!</definedName>
    <definedName name="hhhhhhhhhhhhhhhhhhhh">'[1]15-library'!#REF!</definedName>
    <definedName name="hhhhhhhhhhhhhhhhhhhhhhh" localSheetId="5">'[1]15-library'!#REF!</definedName>
    <definedName name="hhhhhhhhhhhhhhhhhhhhhhh" localSheetId="44">'[1]15-library'!#REF!</definedName>
    <definedName name="hhhhhhhhhhhhhhhhhhhhhhh">'[1]15-library'!#REF!</definedName>
    <definedName name="hhhhhhhhhhhhhhhhhhhhhhhhhhhhhh" localSheetId="5">'[1]15-library'!#REF!</definedName>
    <definedName name="hhhhhhhhhhhhhhhhhhhhhhhhhhhhhh" localSheetId="44">'[1]15-library'!#REF!</definedName>
    <definedName name="hhhhhhhhhhhhhhhhhhhhhhhhhhhhhh">'[1]15-library'!#REF!</definedName>
    <definedName name="hhhhhhhhhhhhhhhhhhhhhhhhhhhhhhhhhh" localSheetId="5">'[1]15-library'!#REF!</definedName>
    <definedName name="hhhhhhhhhhhhhhhhhhhhhhhhhhhhhhhhhh" localSheetId="44">'[1]15-library'!#REF!</definedName>
    <definedName name="hhhhhhhhhhhhhhhhhhhhhhhhhhhhhhhhhh">'[1]15-library'!#REF!</definedName>
    <definedName name="iiiiiiiiiiiii" localSheetId="5">'[1]15-library'!#REF!</definedName>
    <definedName name="iiiiiiiiiiiii" localSheetId="44">'[1]15-library'!#REF!</definedName>
    <definedName name="iiiiiiiiiiiii">'[1]15-library'!#REF!</definedName>
    <definedName name="j" localSheetId="42">'[1]15-library'!#REF!</definedName>
    <definedName name="j" localSheetId="46">'[1]15-library'!#REF!</definedName>
    <definedName name="j" localSheetId="8">'[1]15-library'!#REF!</definedName>
    <definedName name="j" localSheetId="9">'[1]15-library'!#REF!</definedName>
    <definedName name="j" localSheetId="39">'[1]15-library'!#REF!</definedName>
    <definedName name="j" localSheetId="0">'[1]15-library'!#REF!</definedName>
    <definedName name="j" localSheetId="22">'[1]15-library'!#REF!</definedName>
    <definedName name="j" localSheetId="5">'[1]15-library'!#REF!</definedName>
    <definedName name="j" localSheetId="24">'[1]15-library'!#REF!</definedName>
    <definedName name="j" localSheetId="44">'[1]15-library'!#REF!</definedName>
    <definedName name="j" localSheetId="47">'[1]15-library'!#REF!</definedName>
    <definedName name="j" localSheetId="26">'[1]15-library'!#REF!</definedName>
    <definedName name="j" localSheetId="27">'[1]15-library'!#REF!</definedName>
    <definedName name="j" localSheetId="25">'[1]15-library'!#REF!</definedName>
    <definedName name="j" localSheetId="23">'[1]15-library'!#REF!</definedName>
    <definedName name="j" localSheetId="36">'[1]15-library'!#REF!</definedName>
    <definedName name="j" localSheetId="6">'[1]15-library'!#REF!</definedName>
    <definedName name="j" localSheetId="18">'[1]15-library'!#REF!</definedName>
    <definedName name="j" localSheetId="11">'[1]15-library'!#REF!</definedName>
    <definedName name="j" localSheetId="19">'[1]15-library'!#REF!</definedName>
    <definedName name="j" localSheetId="7">'[1]15-library'!#REF!</definedName>
    <definedName name="j" localSheetId="50">'[1]15-library'!#REF!</definedName>
    <definedName name="j" localSheetId="16">'[1]15-library'!#REF!</definedName>
    <definedName name="j" localSheetId="12">'[1]15-library'!#REF!</definedName>
    <definedName name="j" localSheetId="41">'[1]15-library'!#REF!</definedName>
    <definedName name="j">'[1]15-library'!#REF!</definedName>
    <definedName name="jjjjjjjjjjjjj" localSheetId="5">'[1]15-library'!#REF!</definedName>
    <definedName name="jjjjjjjjjjjjj" localSheetId="44">'[1]15-library'!#REF!</definedName>
    <definedName name="jjjjjjjjjjjjj">'[1]15-library'!#REF!</definedName>
    <definedName name="k" localSheetId="42">'[1]15-library'!#REF!</definedName>
    <definedName name="k" localSheetId="46">'[1]15-library'!#REF!</definedName>
    <definedName name="k" localSheetId="8">'[1]15-library'!#REF!</definedName>
    <definedName name="k" localSheetId="9">'[1]15-library'!#REF!</definedName>
    <definedName name="k" localSheetId="39">'[1]15-library'!#REF!</definedName>
    <definedName name="k" localSheetId="0">'[1]15-library'!#REF!</definedName>
    <definedName name="k" localSheetId="22">'[1]15-library'!#REF!</definedName>
    <definedName name="k" localSheetId="5">'[1]15-library'!#REF!</definedName>
    <definedName name="k" localSheetId="24">'[1]15-library'!#REF!</definedName>
    <definedName name="k" localSheetId="44">'[1]15-library'!#REF!</definedName>
    <definedName name="k" localSheetId="47">'[1]15-library'!#REF!</definedName>
    <definedName name="k" localSheetId="26">'[1]15-library'!#REF!</definedName>
    <definedName name="k" localSheetId="27">'[1]15-library'!#REF!</definedName>
    <definedName name="k" localSheetId="25">'[1]15-library'!#REF!</definedName>
    <definedName name="k" localSheetId="23">'[1]15-library'!#REF!</definedName>
    <definedName name="k" localSheetId="36">'[1]15-library'!#REF!</definedName>
    <definedName name="k" localSheetId="6">'[1]15-library'!#REF!</definedName>
    <definedName name="k" localSheetId="18">'[1]15-library'!#REF!</definedName>
    <definedName name="k" localSheetId="11">'[1]15-library'!#REF!</definedName>
    <definedName name="k" localSheetId="19">'[1]15-library'!#REF!</definedName>
    <definedName name="k" localSheetId="7">'[1]15-library'!#REF!</definedName>
    <definedName name="k" localSheetId="50">'[1]15-library'!#REF!</definedName>
    <definedName name="k" localSheetId="16">'[1]15-library'!#REF!</definedName>
    <definedName name="k" localSheetId="12">'[1]15-library'!#REF!</definedName>
    <definedName name="k" localSheetId="41">'[1]15-library'!#REF!</definedName>
    <definedName name="k">'[1]15-library'!#REF!</definedName>
    <definedName name="kkkkkkkkkkkk" localSheetId="5">'[1]15-library'!#REF!</definedName>
    <definedName name="kkkkkkkkkkkk" localSheetId="44">'[1]15-library'!#REF!</definedName>
    <definedName name="kkkkkkkkkkkk">'[1]15-library'!#REF!</definedName>
    <definedName name="l" localSheetId="42">'[1]15-library'!#REF!</definedName>
    <definedName name="l" localSheetId="46">'[1]15-library'!#REF!</definedName>
    <definedName name="l" localSheetId="8">'[1]15-library'!#REF!</definedName>
    <definedName name="l" localSheetId="9">'[1]15-library'!#REF!</definedName>
    <definedName name="l" localSheetId="39">'[1]15-library'!#REF!</definedName>
    <definedName name="l" localSheetId="0">'[1]15-library'!#REF!</definedName>
    <definedName name="l" localSheetId="22">'[1]15-library'!#REF!</definedName>
    <definedName name="l" localSheetId="5">'[1]15-library'!#REF!</definedName>
    <definedName name="l" localSheetId="24">'[1]15-library'!#REF!</definedName>
    <definedName name="l" localSheetId="44">'[1]15-library'!#REF!</definedName>
    <definedName name="l" localSheetId="47">'[1]15-library'!#REF!</definedName>
    <definedName name="l" localSheetId="26">'[1]15-library'!#REF!</definedName>
    <definedName name="l" localSheetId="27">'[1]15-library'!#REF!</definedName>
    <definedName name="l" localSheetId="25">'[1]15-library'!#REF!</definedName>
    <definedName name="l" localSheetId="23">'[1]15-library'!#REF!</definedName>
    <definedName name="l" localSheetId="36">'[1]15-library'!#REF!</definedName>
    <definedName name="l" localSheetId="6">'[1]15-library'!#REF!</definedName>
    <definedName name="l" localSheetId="18">'[1]15-library'!#REF!</definedName>
    <definedName name="l" localSheetId="11">'[1]15-library'!#REF!</definedName>
    <definedName name="l" localSheetId="19">'[1]15-library'!#REF!</definedName>
    <definedName name="l" localSheetId="7">'[1]15-library'!#REF!</definedName>
    <definedName name="l" localSheetId="50">'[1]15-library'!#REF!</definedName>
    <definedName name="l" localSheetId="16">'[1]15-library'!#REF!</definedName>
    <definedName name="l" localSheetId="12">'[1]15-library'!#REF!</definedName>
    <definedName name="l" localSheetId="41">'[1]15-library'!#REF!</definedName>
    <definedName name="l">'[1]15-library'!#REF!</definedName>
    <definedName name="library1" localSheetId="42">'[1]15-library'!#REF!</definedName>
    <definedName name="library1" localSheetId="46">'[1]15-library'!#REF!</definedName>
    <definedName name="library1" localSheetId="8">'[1]15-library'!#REF!</definedName>
    <definedName name="library1" localSheetId="9">'[1]15-library'!#REF!</definedName>
    <definedName name="library1" localSheetId="39">'[1]15-library'!#REF!</definedName>
    <definedName name="library1" localSheetId="0">'[1]15-library'!#REF!</definedName>
    <definedName name="library1" localSheetId="22">'[1]15-library'!#REF!</definedName>
    <definedName name="library1" localSheetId="5">'[1]15-library'!#REF!</definedName>
    <definedName name="library1" localSheetId="24">'[1]15-library'!#REF!</definedName>
    <definedName name="library1" localSheetId="44">'[1]15-library'!#REF!</definedName>
    <definedName name="library1" localSheetId="47">'[1]15-library'!#REF!</definedName>
    <definedName name="library1" localSheetId="30">'[1]15-library'!#REF!</definedName>
    <definedName name="library1" localSheetId="26">'[1]15-library'!#REF!</definedName>
    <definedName name="library1" localSheetId="28">'[1]15-library'!#REF!</definedName>
    <definedName name="library1" localSheetId="29">'[1]15-library'!#REF!</definedName>
    <definedName name="library1" localSheetId="27">'[1]15-library'!#REF!</definedName>
    <definedName name="library1" localSheetId="31">'[1]15-library'!#REF!</definedName>
    <definedName name="library1" localSheetId="25">'[1]15-library'!#REF!</definedName>
    <definedName name="library1" localSheetId="23">'[1]15-library'!#REF!</definedName>
    <definedName name="library1" localSheetId="36">'[1]15-library'!#REF!</definedName>
    <definedName name="library1" localSheetId="6">'[1]15-library'!#REF!</definedName>
    <definedName name="library1" localSheetId="18">'[1]15-library'!#REF!</definedName>
    <definedName name="library1" localSheetId="1">'[1]15-library'!#REF!</definedName>
    <definedName name="library1" localSheetId="11">'[1]15-library'!#REF!</definedName>
    <definedName name="library1" localSheetId="19">'[1]15-library'!#REF!</definedName>
    <definedName name="library1" localSheetId="7">'[1]15-library'!#REF!</definedName>
    <definedName name="library1" localSheetId="50">'[1]15-library'!#REF!</definedName>
    <definedName name="library1" localSheetId="16">'[1]15-library'!#REF!</definedName>
    <definedName name="library1" localSheetId="12">'[1]15-library'!#REF!</definedName>
    <definedName name="library1" localSheetId="41">'[1]15-library'!#REF!</definedName>
    <definedName name="library1">'[1]15-library'!#REF!</definedName>
    <definedName name="LibraryGraniteSteps" localSheetId="42">'[1]15-library'!#REF!</definedName>
    <definedName name="LibraryGraniteSteps" localSheetId="46">'[1]15-library'!#REF!</definedName>
    <definedName name="LibraryGraniteSteps" localSheetId="8">'[1]15-library'!#REF!</definedName>
    <definedName name="LibraryGraniteSteps" localSheetId="9">'[1]15-library'!#REF!</definedName>
    <definedName name="LibraryGraniteSteps" localSheetId="39">'[1]15-library'!#REF!</definedName>
    <definedName name="LibraryGraniteSteps" localSheetId="0">'[1]15-library'!#REF!</definedName>
    <definedName name="LibraryGraniteSteps" localSheetId="22">'[1]15-library'!#REF!</definedName>
    <definedName name="LibraryGraniteSteps" localSheetId="5">'[1]15-library'!#REF!</definedName>
    <definedName name="LibraryGraniteSteps" localSheetId="24">'[1]15-library'!#REF!</definedName>
    <definedName name="LibraryGraniteSteps" localSheetId="44">'[1]15-library'!#REF!</definedName>
    <definedName name="LibraryGraniteSteps" localSheetId="47">'[1]15-library'!#REF!</definedName>
    <definedName name="LibraryGraniteSteps" localSheetId="30">'[1]15-library'!#REF!</definedName>
    <definedName name="LibraryGraniteSteps" localSheetId="26">'[1]15-library'!#REF!</definedName>
    <definedName name="LibraryGraniteSteps" localSheetId="28">'[1]15-library'!#REF!</definedName>
    <definedName name="LibraryGraniteSteps" localSheetId="29">'[1]15-library'!#REF!</definedName>
    <definedName name="LibraryGraniteSteps" localSheetId="27">'[1]15-library'!#REF!</definedName>
    <definedName name="LibraryGraniteSteps" localSheetId="31">'[1]15-library'!#REF!</definedName>
    <definedName name="LibraryGraniteSteps" localSheetId="25">'[1]15-library'!#REF!</definedName>
    <definedName name="LibraryGraniteSteps" localSheetId="23">'[1]15-library'!#REF!</definedName>
    <definedName name="LibraryGraniteSteps" localSheetId="36">'[1]15-library'!#REF!</definedName>
    <definedName name="LibraryGraniteSteps" localSheetId="6">'[1]15-library'!#REF!</definedName>
    <definedName name="LibraryGraniteSteps" localSheetId="18">'[1]15-library'!#REF!</definedName>
    <definedName name="LibraryGraniteSteps" localSheetId="11">'[1]15-library'!#REF!</definedName>
    <definedName name="LibraryGraniteSteps" localSheetId="19">'[1]15-library'!#REF!</definedName>
    <definedName name="LibraryGraniteSteps" localSheetId="7">'[1]15-library'!#REF!</definedName>
    <definedName name="LibraryGraniteSteps" localSheetId="50">'[1]15-library'!#REF!</definedName>
    <definedName name="LibraryGraniteSteps" localSheetId="16">'[1]15-library'!#REF!</definedName>
    <definedName name="LibraryGraniteSteps" localSheetId="12">'[1]15-library'!#REF!</definedName>
    <definedName name="LibraryGraniteSteps" localSheetId="41">'[1]15-library'!#REF!</definedName>
    <definedName name="LibraryGraniteSteps">'[1]15-library'!#REF!</definedName>
    <definedName name="llllllllllll" localSheetId="5">'[1]15-library'!#REF!</definedName>
    <definedName name="llllllllllll" localSheetId="44">'[1]15-library'!#REF!</definedName>
    <definedName name="llllllllllll">'[1]15-library'!#REF!</definedName>
    <definedName name="m" localSheetId="42">'[1]15-library'!#REF!</definedName>
    <definedName name="m" localSheetId="46">'[1]15-library'!#REF!</definedName>
    <definedName name="m" localSheetId="8">'[1]15-library'!#REF!</definedName>
    <definedName name="m" localSheetId="9">'[1]15-library'!#REF!</definedName>
    <definedName name="m" localSheetId="39">'[1]15-library'!#REF!</definedName>
    <definedName name="m" localSheetId="0">'[1]15-library'!#REF!</definedName>
    <definedName name="m" localSheetId="22">'[1]15-library'!#REF!</definedName>
    <definedName name="m" localSheetId="5">'[1]15-library'!#REF!</definedName>
    <definedName name="m" localSheetId="24">'[1]15-library'!#REF!</definedName>
    <definedName name="m" localSheetId="44">'[1]15-library'!#REF!</definedName>
    <definedName name="m" localSheetId="47">'[1]15-library'!#REF!</definedName>
    <definedName name="m" localSheetId="26">'[1]15-library'!#REF!</definedName>
    <definedName name="m" localSheetId="27">'[1]15-library'!#REF!</definedName>
    <definedName name="m" localSheetId="25">'[1]15-library'!#REF!</definedName>
    <definedName name="m" localSheetId="23">'[1]15-library'!#REF!</definedName>
    <definedName name="m" localSheetId="36">'[1]15-library'!#REF!</definedName>
    <definedName name="m" localSheetId="6">'[1]15-library'!#REF!</definedName>
    <definedName name="m" localSheetId="18">'[1]15-library'!#REF!</definedName>
    <definedName name="m" localSheetId="11">'[1]15-library'!#REF!</definedName>
    <definedName name="m" localSheetId="19">'[1]15-library'!#REF!</definedName>
    <definedName name="m" localSheetId="7">'[1]15-library'!#REF!</definedName>
    <definedName name="m" localSheetId="50">'[1]15-library'!#REF!</definedName>
    <definedName name="m" localSheetId="16">'[1]15-library'!#REF!</definedName>
    <definedName name="m" localSheetId="12">'[1]15-library'!#REF!</definedName>
    <definedName name="m" localSheetId="41">'[1]15-library'!#REF!</definedName>
    <definedName name="m">'[1]15-library'!#REF!</definedName>
    <definedName name="meeting" localSheetId="42">'[1]15-library'!#REF!</definedName>
    <definedName name="meeting" localSheetId="46">'[1]15-library'!#REF!</definedName>
    <definedName name="meeting" localSheetId="8">'[1]15-library'!#REF!</definedName>
    <definedName name="meeting" localSheetId="9">'[1]15-library'!#REF!</definedName>
    <definedName name="meeting" localSheetId="39">'[1]15-library'!#REF!</definedName>
    <definedName name="meeting" localSheetId="32">'[1]15-library'!#REF!</definedName>
    <definedName name="meeting" localSheetId="0">'[1]15-library'!#REF!</definedName>
    <definedName name="meeting" localSheetId="22">'[1]15-library'!#REF!</definedName>
    <definedName name="meeting" localSheetId="5">'[1]15-library'!#REF!</definedName>
    <definedName name="meeting" localSheetId="24">'[1]15-library'!#REF!</definedName>
    <definedName name="meeting" localSheetId="44">'[1]15-library'!#REF!</definedName>
    <definedName name="meeting" localSheetId="47">'[1]15-library'!#REF!</definedName>
    <definedName name="meeting" localSheetId="30">'[1]15-library'!#REF!</definedName>
    <definedName name="meeting" localSheetId="26">'[1]15-library'!#REF!</definedName>
    <definedName name="meeting" localSheetId="28">'[1]15-library'!#REF!</definedName>
    <definedName name="meeting" localSheetId="29">'[1]15-library'!#REF!</definedName>
    <definedName name="meeting" localSheetId="27">'[1]15-library'!#REF!</definedName>
    <definedName name="meeting" localSheetId="4">'[1]15-library'!#REF!</definedName>
    <definedName name="meeting" localSheetId="31">'[1]15-library'!#REF!</definedName>
    <definedName name="meeting" localSheetId="15">'[1]15-library'!#REF!</definedName>
    <definedName name="meeting" localSheetId="25">'[1]15-library'!#REF!</definedName>
    <definedName name="meeting" localSheetId="23">'[1]15-library'!#REF!</definedName>
    <definedName name="meeting" localSheetId="36">'[1]15-library'!#REF!</definedName>
    <definedName name="meeting" localSheetId="6">'[1]15-library'!#REF!</definedName>
    <definedName name="meeting" localSheetId="18">'[1]15-library'!#REF!</definedName>
    <definedName name="meeting" localSheetId="1">'[1]15-library'!#REF!</definedName>
    <definedName name="meeting" localSheetId="11">'[1]15-library'!#REF!</definedName>
    <definedName name="meeting" localSheetId="19">'[1]15-library'!#REF!</definedName>
    <definedName name="meeting" localSheetId="7">'[1]15-library'!#REF!</definedName>
    <definedName name="meeting" localSheetId="50">'[1]15-library'!#REF!</definedName>
    <definedName name="meeting" localSheetId="16">'[1]15-library'!#REF!</definedName>
    <definedName name="meeting" localSheetId="12">'[1]15-library'!#REF!</definedName>
    <definedName name="meeting" localSheetId="41">'[1]15-library'!#REF!</definedName>
    <definedName name="meeting">'[1]15-library'!#REF!</definedName>
    <definedName name="mgr" localSheetId="42">'[1]15-library'!#REF!</definedName>
    <definedName name="mgr" localSheetId="46">'[1]15-library'!#REF!</definedName>
    <definedName name="mgr" localSheetId="8">'[1]15-library'!#REF!</definedName>
    <definedName name="mgr" localSheetId="9">'[1]15-library'!#REF!</definedName>
    <definedName name="mgr" localSheetId="39">'[1]15-library'!#REF!</definedName>
    <definedName name="mgr" localSheetId="32">'[1]15-library'!#REF!</definedName>
    <definedName name="mgr" localSheetId="0">'[1]15-library'!#REF!</definedName>
    <definedName name="mgr" localSheetId="22">'[1]15-library'!#REF!</definedName>
    <definedName name="mgr" localSheetId="5">'[1]15-library'!#REF!</definedName>
    <definedName name="mgr" localSheetId="24">'[1]15-library'!#REF!</definedName>
    <definedName name="mgr" localSheetId="44">'[1]15-library'!#REF!</definedName>
    <definedName name="mgr" localSheetId="47">'[1]15-library'!#REF!</definedName>
    <definedName name="mgr" localSheetId="30">'[1]15-library'!#REF!</definedName>
    <definedName name="mgr" localSheetId="26">'[1]15-library'!#REF!</definedName>
    <definedName name="mgr" localSheetId="28">'[1]15-library'!#REF!</definedName>
    <definedName name="mgr" localSheetId="29">'[1]15-library'!#REF!</definedName>
    <definedName name="mgr" localSheetId="27">'[1]15-library'!#REF!</definedName>
    <definedName name="mgr" localSheetId="4">'[1]15-library'!#REF!</definedName>
    <definedName name="mgr" localSheetId="31">'[1]15-library'!#REF!</definedName>
    <definedName name="mgr" localSheetId="15">'[1]15-library'!#REF!</definedName>
    <definedName name="mgr" localSheetId="25">'[1]15-library'!#REF!</definedName>
    <definedName name="mgr" localSheetId="23">'[1]15-library'!#REF!</definedName>
    <definedName name="mgr" localSheetId="36">'[1]15-library'!#REF!</definedName>
    <definedName name="mgr" localSheetId="6">'[1]15-library'!#REF!</definedName>
    <definedName name="mgr" localSheetId="18">'[1]15-library'!#REF!</definedName>
    <definedName name="mgr" localSheetId="1">'[1]15-library'!#REF!</definedName>
    <definedName name="mgr" localSheetId="11">'[1]15-library'!#REF!</definedName>
    <definedName name="mgr" localSheetId="19">'[1]15-library'!#REF!</definedName>
    <definedName name="mgr" localSheetId="7">'[1]15-library'!#REF!</definedName>
    <definedName name="mgr" localSheetId="50">'[1]15-library'!#REF!</definedName>
    <definedName name="mgr" localSheetId="16">'[1]15-library'!#REF!</definedName>
    <definedName name="mgr" localSheetId="12">'[1]15-library'!#REF!</definedName>
    <definedName name="mgr" localSheetId="41">'[1]15-library'!#REF!</definedName>
    <definedName name="mgr">'[1]15-library'!#REF!</definedName>
    <definedName name="MiksA" localSheetId="42">'[1]15-library'!#REF!</definedName>
    <definedName name="MiksA" localSheetId="46">'[1]15-library'!#REF!</definedName>
    <definedName name="MiksA" localSheetId="8">'[1]15-library'!#REF!</definedName>
    <definedName name="MiksA" localSheetId="9">'[1]15-library'!#REF!</definedName>
    <definedName name="MiksA" localSheetId="39">'[1]15-library'!#REF!</definedName>
    <definedName name="MiksA" localSheetId="0">'[1]15-library'!#REF!</definedName>
    <definedName name="MiksA" localSheetId="22">'[1]15-library'!#REF!</definedName>
    <definedName name="MiksA" localSheetId="5">'[1]15-library'!#REF!</definedName>
    <definedName name="MiksA" localSheetId="24">'[1]15-library'!#REF!</definedName>
    <definedName name="MiksA" localSheetId="44">'[1]15-library'!#REF!</definedName>
    <definedName name="MiksA" localSheetId="47">'[1]15-library'!#REF!</definedName>
    <definedName name="MiksA" localSheetId="30">'[1]15-library'!#REF!</definedName>
    <definedName name="MiksA" localSheetId="26">'[1]15-library'!#REF!</definedName>
    <definedName name="MiksA" localSheetId="28">'[1]15-library'!#REF!</definedName>
    <definedName name="MiksA" localSheetId="29">'[1]15-library'!#REF!</definedName>
    <definedName name="MiksA" localSheetId="27">'[1]15-library'!#REF!</definedName>
    <definedName name="MiksA" localSheetId="31">'[1]15-library'!#REF!</definedName>
    <definedName name="MiksA" localSheetId="25">'[1]15-library'!#REF!</definedName>
    <definedName name="MiksA" localSheetId="23">'[1]15-library'!#REF!</definedName>
    <definedName name="MiksA" localSheetId="36">'[1]15-library'!#REF!</definedName>
    <definedName name="MiksA" localSheetId="6">'[1]15-library'!#REF!</definedName>
    <definedName name="MiksA" localSheetId="18">'[1]15-library'!#REF!</definedName>
    <definedName name="MiksA" localSheetId="1">'[1]15-library'!#REF!</definedName>
    <definedName name="MiksA" localSheetId="11">'[1]15-library'!#REF!</definedName>
    <definedName name="MiksA" localSheetId="19">'[1]15-library'!#REF!</definedName>
    <definedName name="MiksA" localSheetId="7">'[1]15-library'!#REF!</definedName>
    <definedName name="MiksA" localSheetId="50">'[1]15-library'!#REF!</definedName>
    <definedName name="MiksA" localSheetId="16">'[1]15-library'!#REF!</definedName>
    <definedName name="MiksA" localSheetId="12">'[1]15-library'!#REF!</definedName>
    <definedName name="MiksA" localSheetId="41">'[1]15-library'!#REF!</definedName>
    <definedName name="MiksA">'[1]15-library'!#REF!</definedName>
    <definedName name="mmmmmmmmmm" localSheetId="5">'[1]15-library'!#REF!</definedName>
    <definedName name="mmmmmmmmmm" localSheetId="44">'[1]15-library'!#REF!</definedName>
    <definedName name="mmmmmmmmmm">'[1]15-library'!#REF!</definedName>
    <definedName name="n" localSheetId="42">'[1]15-library'!#REF!</definedName>
    <definedName name="n" localSheetId="46">'[1]15-library'!#REF!</definedName>
    <definedName name="n" localSheetId="8">'[1]15-library'!#REF!</definedName>
    <definedName name="n" localSheetId="9">'[1]15-library'!#REF!</definedName>
    <definedName name="n" localSheetId="39">'[1]15-library'!#REF!</definedName>
    <definedName name="n" localSheetId="0">'[1]15-library'!#REF!</definedName>
    <definedName name="n" localSheetId="22">'[1]15-library'!#REF!</definedName>
    <definedName name="n" localSheetId="5">'[1]15-library'!#REF!</definedName>
    <definedName name="n" localSheetId="24">'[1]15-library'!#REF!</definedName>
    <definedName name="n" localSheetId="44">'[1]15-library'!#REF!</definedName>
    <definedName name="n" localSheetId="47">'[1]15-library'!#REF!</definedName>
    <definedName name="n" localSheetId="30">'[1]15-library'!#REF!</definedName>
    <definedName name="n" localSheetId="26">'[1]15-library'!#REF!</definedName>
    <definedName name="n" localSheetId="28">'[1]15-library'!#REF!</definedName>
    <definedName name="n" localSheetId="29">'[1]15-library'!#REF!</definedName>
    <definedName name="n" localSheetId="27">'[1]15-library'!#REF!</definedName>
    <definedName name="n" localSheetId="31">'[1]15-library'!#REF!</definedName>
    <definedName name="n" localSheetId="25">'[1]15-library'!#REF!</definedName>
    <definedName name="n" localSheetId="23">'[1]15-library'!#REF!</definedName>
    <definedName name="n" localSheetId="36">'[1]15-library'!#REF!</definedName>
    <definedName name="n" localSheetId="6">'[1]15-library'!#REF!</definedName>
    <definedName name="n" localSheetId="18">'[1]15-library'!#REF!</definedName>
    <definedName name="n" localSheetId="1">'[1]15-library'!#REF!</definedName>
    <definedName name="n" localSheetId="11">'[1]15-library'!#REF!</definedName>
    <definedName name="n" localSheetId="19">'[1]15-library'!#REF!</definedName>
    <definedName name="n" localSheetId="7">'[1]15-library'!#REF!</definedName>
    <definedName name="n" localSheetId="50">'[1]15-library'!#REF!</definedName>
    <definedName name="n" localSheetId="16">'[1]15-library'!#REF!</definedName>
    <definedName name="n" localSheetId="12">'[1]15-library'!#REF!</definedName>
    <definedName name="n" localSheetId="41">'[1]15-library'!#REF!</definedName>
    <definedName name="n">'[1]15-library'!#REF!</definedName>
    <definedName name="ooooooooooooo" localSheetId="5">'[1]15-library'!#REF!</definedName>
    <definedName name="ooooooooooooo" localSheetId="44">'[1]15-library'!#REF!</definedName>
    <definedName name="ooooooooooooo">'[1]15-library'!#REF!</definedName>
    <definedName name="ooop" localSheetId="42">'[1]15-library'!#REF!</definedName>
    <definedName name="ooop" localSheetId="46">'[1]15-library'!#REF!</definedName>
    <definedName name="ooop" localSheetId="8">'[1]15-library'!#REF!</definedName>
    <definedName name="ooop" localSheetId="9">'[1]15-library'!#REF!</definedName>
    <definedName name="ooop" localSheetId="39">'[1]15-library'!#REF!</definedName>
    <definedName name="ooop" localSheetId="32">'[1]15-library'!#REF!</definedName>
    <definedName name="ooop" localSheetId="0">'[1]15-library'!#REF!</definedName>
    <definedName name="ooop" localSheetId="22">'[1]15-library'!#REF!</definedName>
    <definedName name="ooop" localSheetId="5">'[1]15-library'!#REF!</definedName>
    <definedName name="ooop" localSheetId="24">'[1]15-library'!#REF!</definedName>
    <definedName name="ooop" localSheetId="44">'[1]15-library'!#REF!</definedName>
    <definedName name="ooop" localSheetId="47">'[1]15-library'!#REF!</definedName>
    <definedName name="ooop" localSheetId="30">'[1]15-library'!#REF!</definedName>
    <definedName name="ooop" localSheetId="26">'[1]15-library'!#REF!</definedName>
    <definedName name="ooop" localSheetId="28">'[1]15-library'!#REF!</definedName>
    <definedName name="ooop" localSheetId="29">'[1]15-library'!#REF!</definedName>
    <definedName name="ooop" localSheetId="27">'[1]15-library'!#REF!</definedName>
    <definedName name="ooop" localSheetId="4">'[1]15-library'!#REF!</definedName>
    <definedName name="ooop" localSheetId="31">'[1]15-library'!#REF!</definedName>
    <definedName name="ooop" localSheetId="15">'[1]15-library'!#REF!</definedName>
    <definedName name="ooop" localSheetId="25">'[1]15-library'!#REF!</definedName>
    <definedName name="ooop" localSheetId="23">'[1]15-library'!#REF!</definedName>
    <definedName name="ooop" localSheetId="36">'[1]15-library'!#REF!</definedName>
    <definedName name="ooop" localSheetId="6">'[1]15-library'!#REF!</definedName>
    <definedName name="ooop" localSheetId="18">'[1]15-library'!#REF!</definedName>
    <definedName name="ooop" localSheetId="1">'[1]15-library'!#REF!</definedName>
    <definedName name="ooop" localSheetId="11">'[1]15-library'!#REF!</definedName>
    <definedName name="ooop" localSheetId="19">'[1]15-library'!#REF!</definedName>
    <definedName name="ooop" localSheetId="7">'[1]15-library'!#REF!</definedName>
    <definedName name="ooop" localSheetId="50">'[1]15-library'!#REF!</definedName>
    <definedName name="ooop" localSheetId="16">'[1]15-library'!#REF!</definedName>
    <definedName name="ooop" localSheetId="12">'[1]15-library'!#REF!</definedName>
    <definedName name="ooop" localSheetId="41">'[1]15-library'!#REF!</definedName>
    <definedName name="ooop">'[1]15-library'!#REF!</definedName>
    <definedName name="ooou" localSheetId="42">'[1]15-library'!#REF!</definedName>
    <definedName name="ooou" localSheetId="46">'[1]15-library'!#REF!</definedName>
    <definedName name="ooou" localSheetId="8">'[1]15-library'!#REF!</definedName>
    <definedName name="ooou" localSheetId="9">'[1]15-library'!#REF!</definedName>
    <definedName name="ooou" localSheetId="39">'[1]15-library'!#REF!</definedName>
    <definedName name="ooou" localSheetId="32">'[1]15-library'!#REF!</definedName>
    <definedName name="ooou" localSheetId="0">'[1]15-library'!#REF!</definedName>
    <definedName name="ooou" localSheetId="22">'[1]15-library'!#REF!</definedName>
    <definedName name="ooou" localSheetId="5">'[1]15-library'!#REF!</definedName>
    <definedName name="ooou" localSheetId="24">'[1]15-library'!#REF!</definedName>
    <definedName name="ooou" localSheetId="44">'[1]15-library'!#REF!</definedName>
    <definedName name="ooou" localSheetId="47">'[1]15-library'!#REF!</definedName>
    <definedName name="ooou" localSheetId="30">'[1]15-library'!#REF!</definedName>
    <definedName name="ooou" localSheetId="26">'[1]15-library'!#REF!</definedName>
    <definedName name="ooou" localSheetId="28">'[1]15-library'!#REF!</definedName>
    <definedName name="ooou" localSheetId="29">'[1]15-library'!#REF!</definedName>
    <definedName name="ooou" localSheetId="27">'[1]15-library'!#REF!</definedName>
    <definedName name="ooou" localSheetId="4">'[1]15-library'!#REF!</definedName>
    <definedName name="ooou" localSheetId="31">'[1]15-library'!#REF!</definedName>
    <definedName name="ooou" localSheetId="15">'[1]15-library'!#REF!</definedName>
    <definedName name="ooou" localSheetId="25">'[1]15-library'!#REF!</definedName>
    <definedName name="ooou" localSheetId="23">'[1]15-library'!#REF!</definedName>
    <definedName name="ooou" localSheetId="36">'[1]15-library'!#REF!</definedName>
    <definedName name="ooou" localSheetId="6">'[1]15-library'!#REF!</definedName>
    <definedName name="ooou" localSheetId="18">'[1]15-library'!#REF!</definedName>
    <definedName name="ooou" localSheetId="1">'[1]15-library'!#REF!</definedName>
    <definedName name="ooou" localSheetId="11">'[1]15-library'!#REF!</definedName>
    <definedName name="ooou" localSheetId="19">'[1]15-library'!#REF!</definedName>
    <definedName name="ooou" localSheetId="7">'[1]15-library'!#REF!</definedName>
    <definedName name="ooou" localSheetId="50">'[1]15-library'!#REF!</definedName>
    <definedName name="ooou" localSheetId="16">'[1]15-library'!#REF!</definedName>
    <definedName name="ooou" localSheetId="12">'[1]15-library'!#REF!</definedName>
    <definedName name="ooou" localSheetId="41">'[1]15-library'!#REF!</definedName>
    <definedName name="ooou">'[1]15-library'!#REF!</definedName>
    <definedName name="ppppppppppp" localSheetId="5">'[1]15-library'!#REF!</definedName>
    <definedName name="ppppppppppp" localSheetId="44">'[1]15-library'!#REF!</definedName>
    <definedName name="ppppppppppp">'[1]15-library'!#REF!</definedName>
    <definedName name="_xlnm.Print_Area" localSheetId="42">'Agitator PLC Upgrade'!$A$1:$B$46</definedName>
    <definedName name="_xlnm.Print_Area" localSheetId="33">'Athletic Field Dev 23-24'!$A$1:$B$55</definedName>
    <definedName name="_xlnm.Print_Area" localSheetId="46">'Body Worn Cameras'!$A$1:$B$50</definedName>
    <definedName name="_xlnm.Print_Area" localSheetId="8">'Bridge-US 3 Baboosic'!$A$1:$B$45</definedName>
    <definedName name="_xlnm.Print_Area" localSheetId="9">'Bridge-US 3 Chamberlain (2)'!$A$2:$B$48</definedName>
    <definedName name="_xlnm.Print_Area" localSheetId="39">'Burt St PS'!$A$1:$B$46</definedName>
    <definedName name="_xlnm.Print_Area" localSheetId="32">'CD - 2025 Master Plan Updat (2'!$A$1:$B$46</definedName>
    <definedName name="_xlnm.Print_Area" localSheetId="0">'ciptax (opt 2)'!$A$1:$AC$71</definedName>
    <definedName name="_xlnm.Print_Area" localSheetId="22">'depot street boat  ramp'!$A$1:$B$46</definedName>
    <definedName name="_xlnm.Print_Area" localSheetId="20">'DWH Sidewalk 2021 TAP'!$A$1:$B$46</definedName>
    <definedName name="_xlnm.Print_Area" localSheetId="34">'Executive Park Dr. PS'!$A$1:$B$46</definedName>
    <definedName name="_xlnm.Print_Area" localSheetId="5">'Fire House Location Study'!$A$1:$B$45</definedName>
    <definedName name="_xlnm.Print_Area" localSheetId="40">'Heron Cove PS'!$A$1:$B$46</definedName>
    <definedName name="_xlnm.Print_Area" localSheetId="44">'Hypo Feed System Upgrade'!$A$1:$B$46</definedName>
    <definedName name="_xlnm.Print_Area" localSheetId="47">'Library Carpet'!$A$1:$B$50</definedName>
    <definedName name="_xlnm.Print_Area" localSheetId="30">'Library Elevator'!$A$1:$B$50</definedName>
    <definedName name="_xlnm.Print_Area" localSheetId="26">'Library HVAC'!$A$1:$B$50</definedName>
    <definedName name="_xlnm.Print_Area" localSheetId="28">'Library Sidewalk'!$A$1:$B$50</definedName>
    <definedName name="_xlnm.Print_Area" localSheetId="29">'Library Slate Roof'!$A$1:$B$50</definedName>
    <definedName name="_xlnm.Print_Area" localSheetId="27">'Library Sprinklers'!$A$1:$B$50</definedName>
    <definedName name="_xlnm.Print_Area" localSheetId="2">'Major with comments funding'!$A$1:$N$84</definedName>
    <definedName name="_xlnm.Print_Area" localSheetId="17">'Merrimack River Boat ramp'!$A$1:$B$46</definedName>
    <definedName name="_xlnm.Print_Area" localSheetId="3">'Minor Projects'!$A$1:$Q$219</definedName>
    <definedName name="_xlnm.Print_Area" localSheetId="31">'New Library'!$A$1:$B$50</definedName>
    <definedName name="_xlnm.Print_Area" localSheetId="38">'Pearson Road PS'!$A$1:$B$47</definedName>
    <definedName name="_xlnm.Print_Area" localSheetId="23">'ped bridge'!$A$1:$B$46</definedName>
    <definedName name="_xlnm.Print_Area" localSheetId="37">'Pennichuck Square PS'!$A$1:$B$46</definedName>
    <definedName name="_xlnm.Print_Area" localSheetId="35">'Phase III &amp; PS'!$A$1:$B$46</definedName>
    <definedName name="_xlnm.Print_Area" localSheetId="36">'Phase III-B'!$A$1:$B$48</definedName>
    <definedName name="_xlnm.Print_Area" localSheetId="6">'Safety Complex'!$A$1:$B$46</definedName>
    <definedName name="_xlnm.Print_Area" localSheetId="18">'Seaverns Bridge Slope Stabilzat'!$A$1:$B$46</definedName>
    <definedName name="_xlnm.Print_Area" localSheetId="21">'Sewer Line Ext'!$A$1:$B$46</definedName>
    <definedName name="_xlnm.Print_Area" localSheetId="1">Sheet16!$A$1:$W$89</definedName>
    <definedName name="_xlnm.Print_Area" localSheetId="11">Sidewalks!$A$1:$B$46</definedName>
    <definedName name="_xlnm.Print_Area" localSheetId="19">'Souhegan Trail 2014 TAP'!$A$1:$B$46</definedName>
    <definedName name="_xlnm.Print_Area" localSheetId="7">'South Fire Station'!$A$1:$B$45</definedName>
    <definedName name="_xlnm.Print_Area" localSheetId="10">StormwaterDrainage!$A$1:$B$46</definedName>
    <definedName name="_xlnm.Print_Area" localSheetId="16">'Wire@DWIntersection'!$A$1:$B$46</definedName>
    <definedName name="_xlnm.Print_Area" localSheetId="12">'Woodland Dr. Ph II'!$A$1:$B$46</definedName>
    <definedName name="_xlnm.Print_Area" localSheetId="43">'WWTF Nutrient Removal'!$A$1:$B$46</definedName>
    <definedName name="_xlnm.Print_Area" localSheetId="41">'WWTF Telemetry'!$A$1:$B$45</definedName>
    <definedName name="_xlnm.Print_Titles" localSheetId="0">'ciptax (opt 2)'!$1:$2</definedName>
    <definedName name="_xlnm.Print_Titles" localSheetId="3">'Minor Projects'!$1:$6</definedName>
    <definedName name="pwq" localSheetId="42">'[1]15-library'!#REF!</definedName>
    <definedName name="pwq" localSheetId="46">'[1]15-library'!#REF!</definedName>
    <definedName name="pwq" localSheetId="8">'[1]15-library'!#REF!</definedName>
    <definedName name="pwq" localSheetId="9">'[1]15-library'!#REF!</definedName>
    <definedName name="pwq" localSheetId="39">'[1]15-library'!#REF!</definedName>
    <definedName name="pwq" localSheetId="32">'[1]15-library'!#REF!</definedName>
    <definedName name="pwq" localSheetId="0">'[1]15-library'!#REF!</definedName>
    <definedName name="pwq" localSheetId="22">'[1]15-library'!#REF!</definedName>
    <definedName name="pwq" localSheetId="5">'[1]15-library'!#REF!</definedName>
    <definedName name="pwq" localSheetId="24">'[1]15-library'!#REF!</definedName>
    <definedName name="pwq" localSheetId="44">'[1]15-library'!#REF!</definedName>
    <definedName name="pwq" localSheetId="47">'[1]15-library'!#REF!</definedName>
    <definedName name="pwq" localSheetId="30">'[1]15-library'!#REF!</definedName>
    <definedName name="pwq" localSheetId="26">'[1]15-library'!#REF!</definedName>
    <definedName name="pwq" localSheetId="28">'[1]15-library'!#REF!</definedName>
    <definedName name="pwq" localSheetId="29">'[1]15-library'!#REF!</definedName>
    <definedName name="pwq" localSheetId="27">'[1]15-library'!#REF!</definedName>
    <definedName name="pwq" localSheetId="4">'[1]15-library'!#REF!</definedName>
    <definedName name="pwq" localSheetId="31">'[1]15-library'!#REF!</definedName>
    <definedName name="pwq" localSheetId="15">'[1]15-library'!#REF!</definedName>
    <definedName name="pwq" localSheetId="25">'[1]15-library'!#REF!</definedName>
    <definedName name="pwq" localSheetId="23">'[1]15-library'!#REF!</definedName>
    <definedName name="pwq" localSheetId="36">'[1]15-library'!#REF!</definedName>
    <definedName name="pwq" localSheetId="6">'[1]15-library'!#REF!</definedName>
    <definedName name="pwq" localSheetId="18">'[1]15-library'!#REF!</definedName>
    <definedName name="pwq" localSheetId="1">'[1]15-library'!#REF!</definedName>
    <definedName name="pwq" localSheetId="11">'[1]15-library'!#REF!</definedName>
    <definedName name="pwq" localSheetId="19">'[1]15-library'!#REF!</definedName>
    <definedName name="pwq" localSheetId="7">'[1]15-library'!#REF!</definedName>
    <definedName name="pwq" localSheetId="50">'[1]15-library'!#REF!</definedName>
    <definedName name="pwq" localSheetId="16">'[1]15-library'!#REF!</definedName>
    <definedName name="pwq" localSheetId="12">'[1]15-library'!#REF!</definedName>
    <definedName name="pwq" localSheetId="41">'[1]15-library'!#REF!</definedName>
    <definedName name="pwq">'[1]15-library'!#REF!</definedName>
    <definedName name="pwqa" localSheetId="42">'[1]15-library'!#REF!</definedName>
    <definedName name="pwqa" localSheetId="46">'[1]15-library'!#REF!</definedName>
    <definedName name="pwqa" localSheetId="8">'[1]15-library'!#REF!</definedName>
    <definedName name="pwqa" localSheetId="9">'[1]15-library'!#REF!</definedName>
    <definedName name="pwqa" localSheetId="39">'[1]15-library'!#REF!</definedName>
    <definedName name="pwqa" localSheetId="0">'[1]15-library'!#REF!</definedName>
    <definedName name="pwqa" localSheetId="22">'[1]15-library'!#REF!</definedName>
    <definedName name="pwqa" localSheetId="5">'[1]15-library'!#REF!</definedName>
    <definedName name="pwqa" localSheetId="24">'[1]15-library'!#REF!</definedName>
    <definedName name="pwqa" localSheetId="44">'[1]15-library'!#REF!</definedName>
    <definedName name="pwqa" localSheetId="47">'[1]15-library'!#REF!</definedName>
    <definedName name="pwqa" localSheetId="30">'[1]15-library'!#REF!</definedName>
    <definedName name="pwqa" localSheetId="26">'[1]15-library'!#REF!</definedName>
    <definedName name="pwqa" localSheetId="28">'[1]15-library'!#REF!</definedName>
    <definedName name="pwqa" localSheetId="29">'[1]15-library'!#REF!</definedName>
    <definedName name="pwqa" localSheetId="27">'[1]15-library'!#REF!</definedName>
    <definedName name="pwqa" localSheetId="31">'[1]15-library'!#REF!</definedName>
    <definedName name="pwqa" localSheetId="25">'[1]15-library'!#REF!</definedName>
    <definedName name="pwqa" localSheetId="23">'[1]15-library'!#REF!</definedName>
    <definedName name="pwqa" localSheetId="36">'[1]15-library'!#REF!</definedName>
    <definedName name="pwqa" localSheetId="6">'[1]15-library'!#REF!</definedName>
    <definedName name="pwqa" localSheetId="18">'[1]15-library'!#REF!</definedName>
    <definedName name="pwqa" localSheetId="1">'[1]15-library'!#REF!</definedName>
    <definedName name="pwqa" localSheetId="11">'[1]15-library'!#REF!</definedName>
    <definedName name="pwqa" localSheetId="19">'[1]15-library'!#REF!</definedName>
    <definedName name="pwqa" localSheetId="7">'[1]15-library'!#REF!</definedName>
    <definedName name="pwqa" localSheetId="50">'[1]15-library'!#REF!</definedName>
    <definedName name="pwqa" localSheetId="16">'[1]15-library'!#REF!</definedName>
    <definedName name="pwqa" localSheetId="12">'[1]15-library'!#REF!</definedName>
    <definedName name="pwqa" localSheetId="41">'[1]15-library'!#REF!</definedName>
    <definedName name="pwqa">'[1]15-library'!#REF!</definedName>
    <definedName name="q" localSheetId="42">'[1]15-library'!#REF!</definedName>
    <definedName name="q" localSheetId="46">'[1]15-library'!#REF!</definedName>
    <definedName name="q" localSheetId="8">'[1]15-library'!#REF!</definedName>
    <definedName name="q" localSheetId="9">'[1]15-library'!#REF!</definedName>
    <definedName name="q" localSheetId="39">'[1]15-library'!#REF!</definedName>
    <definedName name="q" localSheetId="0">'[1]15-library'!#REF!</definedName>
    <definedName name="q" localSheetId="22">'[1]15-library'!#REF!</definedName>
    <definedName name="q" localSheetId="5">'[1]15-library'!#REF!</definedName>
    <definedName name="q" localSheetId="24">'[1]15-library'!#REF!</definedName>
    <definedName name="q" localSheetId="44">'[1]15-library'!#REF!</definedName>
    <definedName name="q" localSheetId="47">'[1]15-library'!#REF!</definedName>
    <definedName name="q" localSheetId="26">'[1]15-library'!#REF!</definedName>
    <definedName name="q" localSheetId="27">'[1]15-library'!#REF!</definedName>
    <definedName name="q" localSheetId="25">'[1]15-library'!#REF!</definedName>
    <definedName name="q" localSheetId="23">'[1]15-library'!#REF!</definedName>
    <definedName name="q" localSheetId="36">'[1]15-library'!#REF!</definedName>
    <definedName name="q" localSheetId="6">'[1]15-library'!#REF!</definedName>
    <definedName name="q" localSheetId="18">'[1]15-library'!#REF!</definedName>
    <definedName name="q" localSheetId="11">'[1]15-library'!#REF!</definedName>
    <definedName name="q" localSheetId="19">'[1]15-library'!#REF!</definedName>
    <definedName name="q" localSheetId="7">'[1]15-library'!#REF!</definedName>
    <definedName name="q" localSheetId="50">'[1]15-library'!#REF!</definedName>
    <definedName name="q" localSheetId="16">'[1]15-library'!#REF!</definedName>
    <definedName name="q" localSheetId="12">'[1]15-library'!#REF!</definedName>
    <definedName name="q" localSheetId="41">'[1]15-library'!#REF!</definedName>
    <definedName name="q">'[1]15-library'!#REF!</definedName>
    <definedName name="qqqqqqqqq" localSheetId="5">'[1]15-library'!#REF!</definedName>
    <definedName name="qqqqqqqqq" localSheetId="44">'[1]15-library'!#REF!</definedName>
    <definedName name="qqqqqqqqq">'[1]15-library'!#REF!</definedName>
    <definedName name="rrrrrrrrrrrr" localSheetId="5">'[1]15-library'!#REF!</definedName>
    <definedName name="rrrrrrrrrrrr" localSheetId="44">'[1]15-library'!#REF!</definedName>
    <definedName name="rrrrrrrrrrrr">'[1]15-library'!#REF!</definedName>
    <definedName name="rtl" localSheetId="42">'[1]15-library'!#REF!</definedName>
    <definedName name="rtl" localSheetId="46">'[1]15-library'!#REF!</definedName>
    <definedName name="rtl" localSheetId="8">'[1]15-library'!#REF!</definedName>
    <definedName name="rtl" localSheetId="9">'[1]15-library'!#REF!</definedName>
    <definedName name="rtl" localSheetId="39">'[1]15-library'!#REF!</definedName>
    <definedName name="rtl" localSheetId="32">'[1]15-library'!#REF!</definedName>
    <definedName name="rtl" localSheetId="0">'[1]15-library'!#REF!</definedName>
    <definedName name="rtl" localSheetId="22">'[1]15-library'!#REF!</definedName>
    <definedName name="rtl" localSheetId="5">'[1]15-library'!#REF!</definedName>
    <definedName name="rtl" localSheetId="24">'[1]15-library'!#REF!</definedName>
    <definedName name="rtl" localSheetId="44">'[1]15-library'!#REF!</definedName>
    <definedName name="rtl" localSheetId="47">'[1]15-library'!#REF!</definedName>
    <definedName name="rtl" localSheetId="30">'[1]15-library'!#REF!</definedName>
    <definedName name="rtl" localSheetId="26">'[1]15-library'!#REF!</definedName>
    <definedName name="rtl" localSheetId="28">'[1]15-library'!#REF!</definedName>
    <definedName name="rtl" localSheetId="29">'[1]15-library'!#REF!</definedName>
    <definedName name="rtl" localSheetId="27">'[1]15-library'!#REF!</definedName>
    <definedName name="rtl" localSheetId="4">'[1]15-library'!#REF!</definedName>
    <definedName name="rtl" localSheetId="31">'[1]15-library'!#REF!</definedName>
    <definedName name="rtl" localSheetId="15">'[1]15-library'!#REF!</definedName>
    <definedName name="rtl" localSheetId="25">'[1]15-library'!#REF!</definedName>
    <definedName name="rtl" localSheetId="23">'[1]15-library'!#REF!</definedName>
    <definedName name="rtl" localSheetId="36">'[1]15-library'!#REF!</definedName>
    <definedName name="rtl" localSheetId="6">'[1]15-library'!#REF!</definedName>
    <definedName name="rtl" localSheetId="18">'[1]15-library'!#REF!</definedName>
    <definedName name="rtl" localSheetId="1">'[1]15-library'!#REF!</definedName>
    <definedName name="rtl" localSheetId="11">'[1]15-library'!#REF!</definedName>
    <definedName name="rtl" localSheetId="19">'[1]15-library'!#REF!</definedName>
    <definedName name="rtl" localSheetId="7">'[1]15-library'!#REF!</definedName>
    <definedName name="rtl" localSheetId="50">'[1]15-library'!#REF!</definedName>
    <definedName name="rtl" localSheetId="16">'[1]15-library'!#REF!</definedName>
    <definedName name="rtl" localSheetId="12">'[1]15-library'!#REF!</definedName>
    <definedName name="rtl" localSheetId="41">'[1]15-library'!#REF!</definedName>
    <definedName name="rtl">'[1]15-library'!#REF!</definedName>
    <definedName name="s" localSheetId="42">'[1]15-library'!#REF!</definedName>
    <definedName name="s" localSheetId="46">'[1]15-library'!#REF!</definedName>
    <definedName name="s" localSheetId="8">'[1]15-library'!#REF!</definedName>
    <definedName name="s" localSheetId="9">'[1]15-library'!#REF!</definedName>
    <definedName name="s" localSheetId="39">'[1]15-library'!#REF!</definedName>
    <definedName name="s" localSheetId="0">'[1]15-library'!#REF!</definedName>
    <definedName name="s" localSheetId="22">'[1]15-library'!#REF!</definedName>
    <definedName name="s" localSheetId="5">'[1]15-library'!#REF!</definedName>
    <definedName name="s" localSheetId="24">'[1]15-library'!#REF!</definedName>
    <definedName name="s" localSheetId="44">'[1]15-library'!#REF!</definedName>
    <definedName name="s" localSheetId="47">'[1]15-library'!#REF!</definedName>
    <definedName name="s" localSheetId="26">'[1]15-library'!#REF!</definedName>
    <definedName name="s" localSheetId="27">'[1]15-library'!#REF!</definedName>
    <definedName name="s" localSheetId="25">'[1]15-library'!#REF!</definedName>
    <definedName name="s" localSheetId="23">'[1]15-library'!#REF!</definedName>
    <definedName name="s" localSheetId="36">'[1]15-library'!#REF!</definedName>
    <definedName name="s" localSheetId="6">'[1]15-library'!#REF!</definedName>
    <definedName name="s" localSheetId="18">'[1]15-library'!#REF!</definedName>
    <definedName name="s" localSheetId="11">'[1]15-library'!#REF!</definedName>
    <definedName name="s" localSheetId="19">'[1]15-library'!#REF!</definedName>
    <definedName name="s" localSheetId="7">'[1]15-library'!#REF!</definedName>
    <definedName name="s" localSheetId="50">'[1]15-library'!#REF!</definedName>
    <definedName name="s" localSheetId="16">'[1]15-library'!#REF!</definedName>
    <definedName name="s" localSheetId="12">'[1]15-library'!#REF!</definedName>
    <definedName name="s" localSheetId="41">'[1]15-library'!#REF!</definedName>
    <definedName name="s">'[1]15-library'!#REF!</definedName>
    <definedName name="ssg" localSheetId="42">'[1]15-library'!#REF!</definedName>
    <definedName name="ssg" localSheetId="46">'[1]15-library'!#REF!</definedName>
    <definedName name="ssg" localSheetId="8">'[1]15-library'!#REF!</definedName>
    <definedName name="ssg" localSheetId="9">'[1]15-library'!#REF!</definedName>
    <definedName name="ssg" localSheetId="39">'[1]15-library'!#REF!</definedName>
    <definedName name="ssg" localSheetId="32">'[1]15-library'!#REF!</definedName>
    <definedName name="ssg" localSheetId="0">'[1]15-library'!#REF!</definedName>
    <definedName name="ssg" localSheetId="22">'[1]15-library'!#REF!</definedName>
    <definedName name="ssg" localSheetId="5">'[1]15-library'!#REF!</definedName>
    <definedName name="ssg" localSheetId="24">'[1]15-library'!#REF!</definedName>
    <definedName name="ssg" localSheetId="44">'[1]15-library'!#REF!</definedName>
    <definedName name="ssg" localSheetId="47">'[1]15-library'!#REF!</definedName>
    <definedName name="ssg" localSheetId="30">'[1]15-library'!#REF!</definedName>
    <definedName name="ssg" localSheetId="26">'[1]15-library'!#REF!</definedName>
    <definedName name="ssg" localSheetId="28">'[1]15-library'!#REF!</definedName>
    <definedName name="ssg" localSheetId="29">'[1]15-library'!#REF!</definedName>
    <definedName name="ssg" localSheetId="27">'[1]15-library'!#REF!</definedName>
    <definedName name="ssg" localSheetId="4">'[1]15-library'!#REF!</definedName>
    <definedName name="ssg" localSheetId="31">'[1]15-library'!#REF!</definedName>
    <definedName name="ssg" localSheetId="15">'[1]15-library'!#REF!</definedName>
    <definedName name="ssg" localSheetId="25">'[1]15-library'!#REF!</definedName>
    <definedName name="ssg" localSheetId="23">'[1]15-library'!#REF!</definedName>
    <definedName name="ssg" localSheetId="36">'[1]15-library'!#REF!</definedName>
    <definedName name="ssg" localSheetId="6">'[1]15-library'!#REF!</definedName>
    <definedName name="ssg" localSheetId="18">'[1]15-library'!#REF!</definedName>
    <definedName name="ssg" localSheetId="1">'[1]15-library'!#REF!</definedName>
    <definedName name="ssg" localSheetId="11">'[1]15-library'!#REF!</definedName>
    <definedName name="ssg" localSheetId="19">'[1]15-library'!#REF!</definedName>
    <definedName name="ssg" localSheetId="7">'[1]15-library'!#REF!</definedName>
    <definedName name="ssg" localSheetId="50">'[1]15-library'!#REF!</definedName>
    <definedName name="ssg" localSheetId="16">'[1]15-library'!#REF!</definedName>
    <definedName name="ssg" localSheetId="12">'[1]15-library'!#REF!</definedName>
    <definedName name="ssg" localSheetId="41">'[1]15-library'!#REF!</definedName>
    <definedName name="ssg">'[1]15-library'!#REF!</definedName>
    <definedName name="sssssssssss" localSheetId="5">'[1]15-library'!#REF!</definedName>
    <definedName name="sssssssssss" localSheetId="44">'[1]15-library'!#REF!</definedName>
    <definedName name="sssssssssss">'[1]15-library'!#REF!</definedName>
    <definedName name="test" localSheetId="42">'[1]15-library'!#REF!</definedName>
    <definedName name="test" localSheetId="46">'[1]15-library'!#REF!</definedName>
    <definedName name="test" localSheetId="8">'[1]15-library'!#REF!</definedName>
    <definedName name="test" localSheetId="9">'[1]15-library'!#REF!</definedName>
    <definedName name="test" localSheetId="39">'[1]15-library'!#REF!</definedName>
    <definedName name="test" localSheetId="0">'[1]15-library'!#REF!</definedName>
    <definedName name="test" localSheetId="22">'[1]15-library'!#REF!</definedName>
    <definedName name="test" localSheetId="5">'[1]15-library'!#REF!</definedName>
    <definedName name="test" localSheetId="24">'[1]15-library'!#REF!</definedName>
    <definedName name="test" localSheetId="44">'[1]15-library'!#REF!</definedName>
    <definedName name="test" localSheetId="47">'[1]15-library'!#REF!</definedName>
    <definedName name="test" localSheetId="30">'[1]15-library'!#REF!</definedName>
    <definedName name="test" localSheetId="26">'[1]15-library'!#REF!</definedName>
    <definedName name="test" localSheetId="28">'[1]15-library'!#REF!</definedName>
    <definedName name="test" localSheetId="29">'[1]15-library'!#REF!</definedName>
    <definedName name="test" localSheetId="27">'[1]15-library'!#REF!</definedName>
    <definedName name="test" localSheetId="31">'[1]15-library'!#REF!</definedName>
    <definedName name="test" localSheetId="25">'[1]15-library'!#REF!</definedName>
    <definedName name="test" localSheetId="23">'[1]15-library'!#REF!</definedName>
    <definedName name="test" localSheetId="36">'[1]15-library'!#REF!</definedName>
    <definedName name="test" localSheetId="6">'[1]15-library'!#REF!</definedName>
    <definedName name="test" localSheetId="18">'[1]15-library'!#REF!</definedName>
    <definedName name="test" localSheetId="1">'[1]15-library'!#REF!</definedName>
    <definedName name="test" localSheetId="11">'[1]15-library'!#REF!</definedName>
    <definedName name="test" localSheetId="19">'[1]15-library'!#REF!</definedName>
    <definedName name="test" localSheetId="7">'[1]15-library'!#REF!</definedName>
    <definedName name="test" localSheetId="50">'[1]15-library'!#REF!</definedName>
    <definedName name="test" localSheetId="16">'[1]15-library'!#REF!</definedName>
    <definedName name="test" localSheetId="12">'[1]15-library'!#REF!</definedName>
    <definedName name="test" localSheetId="41">'[1]15-library'!#REF!</definedName>
    <definedName name="test">'[1]15-library'!#REF!</definedName>
    <definedName name="test1" localSheetId="42">'[1]15-library'!#REF!</definedName>
    <definedName name="test1" localSheetId="46">'[1]15-library'!#REF!</definedName>
    <definedName name="test1" localSheetId="8">'[1]15-library'!#REF!</definedName>
    <definedName name="test1" localSheetId="9">'[1]15-library'!#REF!</definedName>
    <definedName name="test1" localSheetId="39">'[1]15-library'!#REF!</definedName>
    <definedName name="test1" localSheetId="0">'[1]15-library'!#REF!</definedName>
    <definedName name="test1" localSheetId="22">'[1]15-library'!#REF!</definedName>
    <definedName name="test1" localSheetId="5">'[1]15-library'!#REF!</definedName>
    <definedName name="test1" localSheetId="24">'[1]15-library'!#REF!</definedName>
    <definedName name="test1" localSheetId="44">'[1]15-library'!#REF!</definedName>
    <definedName name="test1" localSheetId="47">'[1]15-library'!#REF!</definedName>
    <definedName name="test1" localSheetId="30">'[1]15-library'!#REF!</definedName>
    <definedName name="test1" localSheetId="26">'[1]15-library'!#REF!</definedName>
    <definedName name="test1" localSheetId="28">'[1]15-library'!#REF!</definedName>
    <definedName name="test1" localSheetId="29">'[1]15-library'!#REF!</definedName>
    <definedName name="test1" localSheetId="27">'[1]15-library'!#REF!</definedName>
    <definedName name="test1" localSheetId="31">'[1]15-library'!#REF!</definedName>
    <definedName name="test1" localSheetId="25">'[1]15-library'!#REF!</definedName>
    <definedName name="test1" localSheetId="23">'[1]15-library'!#REF!</definedName>
    <definedName name="test1" localSheetId="36">'[1]15-library'!#REF!</definedName>
    <definedName name="test1" localSheetId="6">'[1]15-library'!#REF!</definedName>
    <definedName name="test1" localSheetId="18">'[1]15-library'!#REF!</definedName>
    <definedName name="test1" localSheetId="1">'[1]15-library'!#REF!</definedName>
    <definedName name="test1" localSheetId="11">'[1]15-library'!#REF!</definedName>
    <definedName name="test1" localSheetId="19">'[1]15-library'!#REF!</definedName>
    <definedName name="test1" localSheetId="7">'[1]15-library'!#REF!</definedName>
    <definedName name="test1" localSheetId="50">'[1]15-library'!#REF!</definedName>
    <definedName name="test1" localSheetId="16">'[1]15-library'!#REF!</definedName>
    <definedName name="test1" localSheetId="12">'[1]15-library'!#REF!</definedName>
    <definedName name="test1" localSheetId="41">'[1]15-library'!#REF!</definedName>
    <definedName name="test1">'[1]15-library'!#REF!</definedName>
    <definedName name="ttttttttttt" localSheetId="5">'[1]15-library'!#REF!</definedName>
    <definedName name="ttttttttttt" localSheetId="44">'[1]15-library'!#REF!</definedName>
    <definedName name="ttttttttttt">'[1]15-library'!#REF!</definedName>
    <definedName name="uuuuuuuuuuuu" localSheetId="5">'[1]15-library'!#REF!</definedName>
    <definedName name="uuuuuuuuuuuu" localSheetId="44">'[1]15-library'!#REF!</definedName>
    <definedName name="uuuuuuuuuuuu">'[1]15-library'!#REF!</definedName>
    <definedName name="v" localSheetId="42">'[1]15-library'!#REF!</definedName>
    <definedName name="v" localSheetId="46">'[1]15-library'!#REF!</definedName>
    <definedName name="v" localSheetId="8">'[1]15-library'!#REF!</definedName>
    <definedName name="v" localSheetId="9">'[1]15-library'!#REF!</definedName>
    <definedName name="v" localSheetId="39">'[1]15-library'!#REF!</definedName>
    <definedName name="v" localSheetId="0">'[1]15-library'!#REF!</definedName>
    <definedName name="v" localSheetId="22">'[1]15-library'!#REF!</definedName>
    <definedName name="v" localSheetId="5">'[1]15-library'!#REF!</definedName>
    <definedName name="v" localSheetId="24">'[1]15-library'!#REF!</definedName>
    <definedName name="v" localSheetId="44">'[1]15-library'!#REF!</definedName>
    <definedName name="v" localSheetId="47">'[1]15-library'!#REF!</definedName>
    <definedName name="v" localSheetId="26">'[1]15-library'!#REF!</definedName>
    <definedName name="v" localSheetId="27">'[1]15-library'!#REF!</definedName>
    <definedName name="v" localSheetId="25">'[1]15-library'!#REF!</definedName>
    <definedName name="v" localSheetId="23">'[1]15-library'!#REF!</definedName>
    <definedName name="v" localSheetId="36">'[1]15-library'!#REF!</definedName>
    <definedName name="v" localSheetId="6">'[1]15-library'!#REF!</definedName>
    <definedName name="v" localSheetId="18">'[1]15-library'!#REF!</definedName>
    <definedName name="v" localSheetId="11">'[1]15-library'!#REF!</definedName>
    <definedName name="v" localSheetId="19">'[1]15-library'!#REF!</definedName>
    <definedName name="v" localSheetId="7">'[1]15-library'!#REF!</definedName>
    <definedName name="v" localSheetId="50">'[1]15-library'!#REF!</definedName>
    <definedName name="v" localSheetId="16">'[1]15-library'!#REF!</definedName>
    <definedName name="v" localSheetId="12">'[1]15-library'!#REF!</definedName>
    <definedName name="v" localSheetId="41">'[1]15-library'!#REF!</definedName>
    <definedName name="v">'[1]15-library'!#REF!</definedName>
    <definedName name="voted" localSheetId="42">'[1]15-library'!#REF!</definedName>
    <definedName name="voted" localSheetId="46">'[1]15-library'!#REF!</definedName>
    <definedName name="voted" localSheetId="8">'[1]15-library'!#REF!</definedName>
    <definedName name="voted" localSheetId="9">'[1]15-library'!#REF!</definedName>
    <definedName name="voted" localSheetId="39">'[1]15-library'!#REF!</definedName>
    <definedName name="voted" localSheetId="32">'[1]15-library'!#REF!</definedName>
    <definedName name="voted" localSheetId="0">'[1]15-library'!#REF!</definedName>
    <definedName name="voted" localSheetId="22">'[1]15-library'!#REF!</definedName>
    <definedName name="voted" localSheetId="5">'[1]15-library'!#REF!</definedName>
    <definedName name="voted" localSheetId="24">'[1]15-library'!#REF!</definedName>
    <definedName name="voted" localSheetId="44">'[1]15-library'!#REF!</definedName>
    <definedName name="voted" localSheetId="47">'[1]15-library'!#REF!</definedName>
    <definedName name="voted" localSheetId="30">'[1]15-library'!#REF!</definedName>
    <definedName name="voted" localSheetId="26">'[1]15-library'!#REF!</definedName>
    <definedName name="voted" localSheetId="28">'[1]15-library'!#REF!</definedName>
    <definedName name="voted" localSheetId="29">'[1]15-library'!#REF!</definedName>
    <definedName name="voted" localSheetId="27">'[1]15-library'!#REF!</definedName>
    <definedName name="voted" localSheetId="4">'[1]15-library'!#REF!</definedName>
    <definedName name="voted" localSheetId="31">'[1]15-library'!#REF!</definedName>
    <definedName name="voted" localSheetId="15">'[1]15-library'!#REF!</definedName>
    <definedName name="voted" localSheetId="25">'[1]15-library'!#REF!</definedName>
    <definedName name="voted" localSheetId="23">'[1]15-library'!#REF!</definedName>
    <definedName name="voted" localSheetId="36">'[1]15-library'!#REF!</definedName>
    <definedName name="voted" localSheetId="6">'[1]15-library'!#REF!</definedName>
    <definedName name="voted" localSheetId="18">'[1]15-library'!#REF!</definedName>
    <definedName name="voted" localSheetId="1">'[1]15-library'!#REF!</definedName>
    <definedName name="voted" localSheetId="11">'[1]15-library'!#REF!</definedName>
    <definedName name="voted" localSheetId="19">'[1]15-library'!#REF!</definedName>
    <definedName name="voted" localSheetId="7">'[1]15-library'!#REF!</definedName>
    <definedName name="voted" localSheetId="50">'[1]15-library'!#REF!</definedName>
    <definedName name="voted" localSheetId="16">'[1]15-library'!#REF!</definedName>
    <definedName name="voted" localSheetId="12">'[1]15-library'!#REF!</definedName>
    <definedName name="voted" localSheetId="41">'[1]15-library'!#REF!</definedName>
    <definedName name="voted">'[1]15-library'!#REF!</definedName>
    <definedName name="vvvvvvv" localSheetId="5">'[1]15-library'!#REF!</definedName>
    <definedName name="vvvvvvv" localSheetId="44">'[1]15-library'!#REF!</definedName>
    <definedName name="vvvvvvv">'[1]15-library'!#REF!</definedName>
    <definedName name="w" localSheetId="42">'[1]15-library'!#REF!</definedName>
    <definedName name="w" localSheetId="46">'[1]15-library'!#REF!</definedName>
    <definedName name="w" localSheetId="8">'[1]15-library'!#REF!</definedName>
    <definedName name="w" localSheetId="9">'[1]15-library'!#REF!</definedName>
    <definedName name="w" localSheetId="39">'[1]15-library'!#REF!</definedName>
    <definedName name="w" localSheetId="0">'[1]15-library'!#REF!</definedName>
    <definedName name="w" localSheetId="22">'[1]15-library'!#REF!</definedName>
    <definedName name="w" localSheetId="5">'[1]15-library'!#REF!</definedName>
    <definedName name="w" localSheetId="24">'[1]15-library'!#REF!</definedName>
    <definedName name="w" localSheetId="44">'[1]15-library'!#REF!</definedName>
    <definedName name="w" localSheetId="47">'[1]15-library'!#REF!</definedName>
    <definedName name="w" localSheetId="26">'[1]15-library'!#REF!</definedName>
    <definedName name="w" localSheetId="27">'[1]15-library'!#REF!</definedName>
    <definedName name="w" localSheetId="25">'[1]15-library'!#REF!</definedName>
    <definedName name="w" localSheetId="23">'[1]15-library'!#REF!</definedName>
    <definedName name="w" localSheetId="36">'[1]15-library'!#REF!</definedName>
    <definedName name="w" localSheetId="6">'[1]15-library'!#REF!</definedName>
    <definedName name="w" localSheetId="18">'[1]15-library'!#REF!</definedName>
    <definedName name="w" localSheetId="11">'[1]15-library'!#REF!</definedName>
    <definedName name="w" localSheetId="19">'[1]15-library'!#REF!</definedName>
    <definedName name="w" localSheetId="7">'[1]15-library'!#REF!</definedName>
    <definedName name="w" localSheetId="50">'[1]15-library'!#REF!</definedName>
    <definedName name="w" localSheetId="16">'[1]15-library'!#REF!</definedName>
    <definedName name="w" localSheetId="12">'[1]15-library'!#REF!</definedName>
    <definedName name="w" localSheetId="41">'[1]15-library'!#REF!</definedName>
    <definedName name="w">'[1]15-library'!#REF!</definedName>
    <definedName name="www" localSheetId="42">'[1]15-library'!#REF!</definedName>
    <definedName name="www" localSheetId="46">'[1]15-library'!#REF!</definedName>
    <definedName name="www" localSheetId="8">'[1]15-library'!#REF!</definedName>
    <definedName name="www" localSheetId="9">'[1]15-library'!#REF!</definedName>
    <definedName name="www" localSheetId="39">'[1]15-library'!#REF!</definedName>
    <definedName name="www" localSheetId="32">'[1]15-library'!#REF!</definedName>
    <definedName name="www" localSheetId="0">'[1]15-library'!#REF!</definedName>
    <definedName name="www" localSheetId="22">'[1]15-library'!#REF!</definedName>
    <definedName name="www" localSheetId="5">'[1]15-library'!#REF!</definedName>
    <definedName name="www" localSheetId="24">'[1]15-library'!#REF!</definedName>
    <definedName name="www" localSheetId="44">'[1]15-library'!#REF!</definedName>
    <definedName name="www" localSheetId="47">'[1]15-library'!#REF!</definedName>
    <definedName name="www" localSheetId="30">'[1]15-library'!#REF!</definedName>
    <definedName name="www" localSheetId="26">'[1]15-library'!#REF!</definedName>
    <definedName name="www" localSheetId="28">'[1]15-library'!#REF!</definedName>
    <definedName name="www" localSheetId="29">'[1]15-library'!#REF!</definedName>
    <definedName name="www" localSheetId="27">'[1]15-library'!#REF!</definedName>
    <definedName name="www" localSheetId="4">'[1]15-library'!#REF!</definedName>
    <definedName name="www" localSheetId="31">'[1]15-library'!#REF!</definedName>
    <definedName name="www" localSheetId="15">'[1]15-library'!#REF!</definedName>
    <definedName name="www" localSheetId="25">'[1]15-library'!#REF!</definedName>
    <definedName name="www" localSheetId="23">'[1]15-library'!#REF!</definedName>
    <definedName name="www" localSheetId="36">'[1]15-library'!#REF!</definedName>
    <definedName name="www" localSheetId="6">'[1]15-library'!#REF!</definedName>
    <definedName name="www" localSheetId="18">'[1]15-library'!#REF!</definedName>
    <definedName name="www" localSheetId="1">'[1]15-library'!#REF!</definedName>
    <definedName name="www" localSheetId="11">'[1]15-library'!#REF!</definedName>
    <definedName name="www" localSheetId="19">'[1]15-library'!#REF!</definedName>
    <definedName name="www" localSheetId="7">'[1]15-library'!#REF!</definedName>
    <definedName name="www" localSheetId="50">'[1]15-library'!#REF!</definedName>
    <definedName name="www" localSheetId="16">'[1]15-library'!#REF!</definedName>
    <definedName name="www" localSheetId="12">'[1]15-library'!#REF!</definedName>
    <definedName name="www" localSheetId="41">'[1]15-library'!#REF!</definedName>
    <definedName name="www">'[1]15-library'!#REF!</definedName>
    <definedName name="wwwwwwww" localSheetId="5">'[1]15-library'!#REF!</definedName>
    <definedName name="wwwwwwww" localSheetId="44">'[1]15-library'!#REF!</definedName>
    <definedName name="wwwwwwww">'[1]15-library'!#REF!</definedName>
    <definedName name="x" localSheetId="42">'[1]15-library'!#REF!</definedName>
    <definedName name="x" localSheetId="46">'[1]15-library'!#REF!</definedName>
    <definedName name="x" localSheetId="8">'[1]15-library'!#REF!</definedName>
    <definedName name="x" localSheetId="9">'[1]15-library'!#REF!</definedName>
    <definedName name="x" localSheetId="39">'[1]15-library'!#REF!</definedName>
    <definedName name="x" localSheetId="0">'[1]15-library'!#REF!</definedName>
    <definedName name="x" localSheetId="22">'[1]15-library'!#REF!</definedName>
    <definedName name="x" localSheetId="5">'[1]15-library'!#REF!</definedName>
    <definedName name="x" localSheetId="24">'[1]15-library'!#REF!</definedName>
    <definedName name="x" localSheetId="44">'[1]15-library'!#REF!</definedName>
    <definedName name="x" localSheetId="47">'[1]15-library'!#REF!</definedName>
    <definedName name="x" localSheetId="26">'[1]15-library'!#REF!</definedName>
    <definedName name="x" localSheetId="27">'[1]15-library'!#REF!</definedName>
    <definedName name="x" localSheetId="25">'[1]15-library'!#REF!</definedName>
    <definedName name="x" localSheetId="23">'[1]15-library'!#REF!</definedName>
    <definedName name="x" localSheetId="36">'[1]15-library'!#REF!</definedName>
    <definedName name="x" localSheetId="6">'[1]15-library'!#REF!</definedName>
    <definedName name="x" localSheetId="18">'[1]15-library'!#REF!</definedName>
    <definedName name="x" localSheetId="11">'[1]15-library'!#REF!</definedName>
    <definedName name="x" localSheetId="19">'[1]15-library'!#REF!</definedName>
    <definedName name="x" localSheetId="7">'[1]15-library'!#REF!</definedName>
    <definedName name="x" localSheetId="50">'[1]15-library'!#REF!</definedName>
    <definedName name="x" localSheetId="16">'[1]15-library'!#REF!</definedName>
    <definedName name="x" localSheetId="12">'[1]15-library'!#REF!</definedName>
    <definedName name="x" localSheetId="41">'[1]15-library'!#REF!</definedName>
    <definedName name="x">'[1]15-library'!#REF!</definedName>
    <definedName name="Xc" localSheetId="42">'[1]15-library'!#REF!</definedName>
    <definedName name="Xc" localSheetId="46">'[1]15-library'!#REF!</definedName>
    <definedName name="Xc" localSheetId="8">'[1]15-library'!#REF!</definedName>
    <definedName name="Xc" localSheetId="9">'[1]15-library'!#REF!</definedName>
    <definedName name="Xc" localSheetId="39">'[1]15-library'!#REF!</definedName>
    <definedName name="Xc" localSheetId="0">'[1]15-library'!#REF!</definedName>
    <definedName name="Xc" localSheetId="22">'[1]15-library'!#REF!</definedName>
    <definedName name="Xc" localSheetId="5">'[1]15-library'!#REF!</definedName>
    <definedName name="Xc" localSheetId="24">'[1]15-library'!#REF!</definedName>
    <definedName name="Xc" localSheetId="44">'[1]15-library'!#REF!</definedName>
    <definedName name="Xc" localSheetId="47">'[1]15-library'!#REF!</definedName>
    <definedName name="Xc" localSheetId="30">'[1]15-library'!#REF!</definedName>
    <definedName name="Xc" localSheetId="26">'[1]15-library'!#REF!</definedName>
    <definedName name="Xc" localSheetId="28">'[1]15-library'!#REF!</definedName>
    <definedName name="Xc" localSheetId="29">'[1]15-library'!#REF!</definedName>
    <definedName name="Xc" localSheetId="27">'[1]15-library'!#REF!</definedName>
    <definedName name="Xc" localSheetId="31">'[1]15-library'!#REF!</definedName>
    <definedName name="Xc" localSheetId="25">'[1]15-library'!#REF!</definedName>
    <definedName name="Xc" localSheetId="23">'[1]15-library'!#REF!</definedName>
    <definedName name="Xc" localSheetId="36">'[1]15-library'!#REF!</definedName>
    <definedName name="Xc" localSheetId="6">'[1]15-library'!#REF!</definedName>
    <definedName name="Xc" localSheetId="18">'[1]15-library'!#REF!</definedName>
    <definedName name="Xc" localSheetId="1">'[1]15-library'!#REF!</definedName>
    <definedName name="Xc" localSheetId="11">'[1]15-library'!#REF!</definedName>
    <definedName name="Xc" localSheetId="19">'[1]15-library'!#REF!</definedName>
    <definedName name="Xc" localSheetId="7">'[1]15-library'!#REF!</definedName>
    <definedName name="Xc" localSheetId="50">'[1]15-library'!#REF!</definedName>
    <definedName name="Xc" localSheetId="16">'[1]15-library'!#REF!</definedName>
    <definedName name="Xc" localSheetId="12">'[1]15-library'!#REF!</definedName>
    <definedName name="Xc" localSheetId="41">'[1]15-library'!#REF!</definedName>
    <definedName name="Xc">'[1]15-library'!#REF!</definedName>
    <definedName name="xxx" localSheetId="42">'[1]15-library'!#REF!</definedName>
    <definedName name="xxx" localSheetId="46">'[1]15-library'!#REF!</definedName>
    <definedName name="xxx" localSheetId="8">'[1]15-library'!#REF!</definedName>
    <definedName name="xxx" localSheetId="9">'[1]15-library'!#REF!</definedName>
    <definedName name="xxx" localSheetId="39">'[1]15-library'!#REF!</definedName>
    <definedName name="xxx" localSheetId="0">'[1]15-library'!#REF!</definedName>
    <definedName name="xxx" localSheetId="22">'[1]15-library'!#REF!</definedName>
    <definedName name="xxx" localSheetId="5">'[1]15-library'!#REF!</definedName>
    <definedName name="xxx" localSheetId="24">'[1]15-library'!#REF!</definedName>
    <definedName name="xxx" localSheetId="44">'[1]15-library'!#REF!</definedName>
    <definedName name="xxx" localSheetId="47">'[1]15-library'!#REF!</definedName>
    <definedName name="xxx" localSheetId="30">'[1]15-library'!#REF!</definedName>
    <definedName name="xxx" localSheetId="26">'[1]15-library'!#REF!</definedName>
    <definedName name="xxx" localSheetId="28">'[1]15-library'!#REF!</definedName>
    <definedName name="xxx" localSheetId="29">'[1]15-library'!#REF!</definedName>
    <definedName name="xxx" localSheetId="27">'[1]15-library'!#REF!</definedName>
    <definedName name="xxx" localSheetId="31">'[1]15-library'!#REF!</definedName>
    <definedName name="xxx" localSheetId="25">'[1]15-library'!#REF!</definedName>
    <definedName name="xxx" localSheetId="23">'[1]15-library'!#REF!</definedName>
    <definedName name="xxx" localSheetId="36">'[1]15-library'!#REF!</definedName>
    <definedName name="xxx" localSheetId="6">'[1]15-library'!#REF!</definedName>
    <definedName name="xxx" localSheetId="18">'[1]15-library'!#REF!</definedName>
    <definedName name="xxx" localSheetId="1">'[1]15-library'!#REF!</definedName>
    <definedName name="xxx" localSheetId="11">'[1]15-library'!#REF!</definedName>
    <definedName name="xxx" localSheetId="19">'[1]15-library'!#REF!</definedName>
    <definedName name="xxx" localSheetId="7">'[1]15-library'!#REF!</definedName>
    <definedName name="xxx" localSheetId="50">'[1]15-library'!#REF!</definedName>
    <definedName name="xxx" localSheetId="16">'[1]15-library'!#REF!</definedName>
    <definedName name="xxx" localSheetId="12">'[1]15-library'!#REF!</definedName>
    <definedName name="xxx" localSheetId="41">'[1]15-library'!#REF!</definedName>
    <definedName name="xxx">'[1]15-library'!#REF!</definedName>
    <definedName name="xxxx" localSheetId="42">'[1]15-library'!#REF!</definedName>
    <definedName name="xxxx" localSheetId="46">'[1]15-library'!#REF!</definedName>
    <definedName name="xxxx" localSheetId="8">'[1]15-library'!#REF!</definedName>
    <definedName name="xxxx" localSheetId="9">'[1]15-library'!#REF!</definedName>
    <definedName name="xxxx" localSheetId="39">'[1]15-library'!#REF!</definedName>
    <definedName name="xxxx" localSheetId="0">'[1]15-library'!#REF!</definedName>
    <definedName name="xxxx" localSheetId="22">'[1]15-library'!#REF!</definedName>
    <definedName name="xxxx" localSheetId="5">'[1]15-library'!#REF!</definedName>
    <definedName name="xxxx" localSheetId="24">'[1]15-library'!#REF!</definedName>
    <definedName name="xxxx" localSheetId="44">'[1]15-library'!#REF!</definedName>
    <definedName name="xxxx" localSheetId="47">'[1]15-library'!#REF!</definedName>
    <definedName name="xxxx" localSheetId="30">'[1]15-library'!#REF!</definedName>
    <definedName name="xxxx" localSheetId="26">'[1]15-library'!#REF!</definedName>
    <definedName name="xxxx" localSheetId="28">'[1]15-library'!#REF!</definedName>
    <definedName name="xxxx" localSheetId="29">'[1]15-library'!#REF!</definedName>
    <definedName name="xxxx" localSheetId="27">'[1]15-library'!#REF!</definedName>
    <definedName name="xxxx" localSheetId="31">'[1]15-library'!#REF!</definedName>
    <definedName name="xxxx" localSheetId="25">'[1]15-library'!#REF!</definedName>
    <definedName name="xxxx" localSheetId="23">'[1]15-library'!#REF!</definedName>
    <definedName name="xxxx" localSheetId="36">'[1]15-library'!#REF!</definedName>
    <definedName name="xxxx" localSheetId="6">'[1]15-library'!#REF!</definedName>
    <definedName name="xxxx" localSheetId="18">'[1]15-library'!#REF!</definedName>
    <definedName name="xxxx" localSheetId="1">'[1]15-library'!#REF!</definedName>
    <definedName name="xxxx" localSheetId="11">'[1]15-library'!#REF!</definedName>
    <definedName name="xxxx" localSheetId="19">'[1]15-library'!#REF!</definedName>
    <definedName name="xxxx" localSheetId="7">'[1]15-library'!#REF!</definedName>
    <definedName name="xxxx" localSheetId="50">'[1]15-library'!#REF!</definedName>
    <definedName name="xxxx" localSheetId="16">'[1]15-library'!#REF!</definedName>
    <definedName name="xxxx" localSheetId="12">'[1]15-library'!#REF!</definedName>
    <definedName name="xxxx" localSheetId="41">'[1]15-library'!#REF!</definedName>
    <definedName name="xxxx">'[1]15-library'!#REF!</definedName>
    <definedName name="xxxxxx" localSheetId="42">'[1]15-library'!#REF!</definedName>
    <definedName name="xxxxxx" localSheetId="46">'[1]15-library'!#REF!</definedName>
    <definedName name="xxxxxx" localSheetId="8">'[1]15-library'!#REF!</definedName>
    <definedName name="xxxxxx" localSheetId="9">'[1]15-library'!#REF!</definedName>
    <definedName name="xxxxxx" localSheetId="39">'[1]15-library'!#REF!</definedName>
    <definedName name="xxxxxx" localSheetId="0">'[1]15-library'!#REF!</definedName>
    <definedName name="xxxxxx" localSheetId="22">'[1]15-library'!#REF!</definedName>
    <definedName name="xxxxxx" localSheetId="5">'[1]15-library'!#REF!</definedName>
    <definedName name="xxxxxx" localSheetId="24">'[1]15-library'!#REF!</definedName>
    <definedName name="xxxxxx" localSheetId="44">'[1]15-library'!#REF!</definedName>
    <definedName name="xxxxxx" localSheetId="47">'[1]15-library'!#REF!</definedName>
    <definedName name="xxxxxx" localSheetId="30">'[1]15-library'!#REF!</definedName>
    <definedName name="xxxxxx" localSheetId="26">'[1]15-library'!#REF!</definedName>
    <definedName name="xxxxxx" localSheetId="28">'[1]15-library'!#REF!</definedName>
    <definedName name="xxxxxx" localSheetId="29">'[1]15-library'!#REF!</definedName>
    <definedName name="xxxxxx" localSheetId="27">'[1]15-library'!#REF!</definedName>
    <definedName name="xxxxxx" localSheetId="31">'[1]15-library'!#REF!</definedName>
    <definedName name="xxxxxx" localSheetId="25">'[1]15-library'!#REF!</definedName>
    <definedName name="xxxxxx" localSheetId="23">'[1]15-library'!#REF!</definedName>
    <definedName name="xxxxxx" localSheetId="36">'[1]15-library'!#REF!</definedName>
    <definedName name="xxxxxx" localSheetId="6">'[1]15-library'!#REF!</definedName>
    <definedName name="xxxxxx" localSheetId="18">'[1]15-library'!#REF!</definedName>
    <definedName name="xxxxxx" localSheetId="1">'[1]15-library'!#REF!</definedName>
    <definedName name="xxxxxx" localSheetId="11">'[1]15-library'!#REF!</definedName>
    <definedName name="xxxxxx" localSheetId="19">'[1]15-library'!#REF!</definedName>
    <definedName name="xxxxxx" localSheetId="7">'[1]15-library'!#REF!</definedName>
    <definedName name="xxxxxx" localSheetId="50">'[1]15-library'!#REF!</definedName>
    <definedName name="xxxxxx" localSheetId="16">'[1]15-library'!#REF!</definedName>
    <definedName name="xxxxxx" localSheetId="12">'[1]15-library'!#REF!</definedName>
    <definedName name="xxxxxx" localSheetId="41">'[1]15-library'!#REF!</definedName>
    <definedName name="xxxxxx">'[1]15-library'!#REF!</definedName>
    <definedName name="xxxxxxxxxxx" localSheetId="5">'[1]15-library'!#REF!</definedName>
    <definedName name="xxxxxxxxxxx" localSheetId="44">'[1]15-library'!#REF!</definedName>
    <definedName name="xxxxxxxxxxx">'[1]15-library'!#REF!</definedName>
    <definedName name="yyyyyyyyyy" localSheetId="5">'[1]15-library'!#REF!</definedName>
    <definedName name="yyyyyyyyyy" localSheetId="44">'[1]15-library'!#REF!</definedName>
    <definedName name="yyyyyyyyyy">'[1]15-library'!#REF!</definedName>
    <definedName name="z" localSheetId="42">'[1]15-library'!#REF!</definedName>
    <definedName name="z" localSheetId="46">'[1]15-library'!#REF!</definedName>
    <definedName name="z" localSheetId="8">'[1]15-library'!#REF!</definedName>
    <definedName name="z" localSheetId="9">'[1]15-library'!#REF!</definedName>
    <definedName name="z" localSheetId="39">'[1]15-library'!#REF!</definedName>
    <definedName name="z" localSheetId="0">'[1]15-library'!#REF!</definedName>
    <definedName name="z" localSheetId="22">'[1]15-library'!#REF!</definedName>
    <definedName name="z" localSheetId="5">'[1]15-library'!#REF!</definedName>
    <definedName name="z" localSheetId="24">'[1]15-library'!#REF!</definedName>
    <definedName name="z" localSheetId="44">'[1]15-library'!#REF!</definedName>
    <definedName name="z" localSheetId="47">'[1]15-library'!#REF!</definedName>
    <definedName name="z" localSheetId="26">'[1]15-library'!#REF!</definedName>
    <definedName name="z" localSheetId="27">'[1]15-library'!#REF!</definedName>
    <definedName name="z" localSheetId="25">'[1]15-library'!#REF!</definedName>
    <definedName name="z" localSheetId="23">'[1]15-library'!#REF!</definedName>
    <definedName name="z" localSheetId="36">'[1]15-library'!#REF!</definedName>
    <definedName name="z" localSheetId="6">'[1]15-library'!#REF!</definedName>
    <definedName name="z" localSheetId="18">'[1]15-library'!#REF!</definedName>
    <definedName name="z" localSheetId="11">'[1]15-library'!#REF!</definedName>
    <definedName name="z" localSheetId="19">'[1]15-library'!#REF!</definedName>
    <definedName name="z" localSheetId="7">'[1]15-library'!#REF!</definedName>
    <definedName name="z" localSheetId="50">'[1]15-library'!#REF!</definedName>
    <definedName name="z" localSheetId="16">'[1]15-library'!#REF!</definedName>
    <definedName name="z" localSheetId="12">'[1]15-library'!#REF!</definedName>
    <definedName name="z" localSheetId="41">'[1]15-library'!#REF!</definedName>
    <definedName name="z">'[1]15-library'!#REF!</definedName>
    <definedName name="zz" localSheetId="5">'[1]15-library'!#REF!</definedName>
    <definedName name="zz" localSheetId="44">'[1]15-library'!#REF!</definedName>
    <definedName name="zz">'[1]15-library'!#REF!</definedName>
    <definedName name="zzz" localSheetId="5">'[1]15-library'!#REF!</definedName>
    <definedName name="zzz" localSheetId="44">'[1]15-library'!#REF!</definedName>
    <definedName name="zzz">'[1]15-library'!#REF!</definedName>
    <definedName name="zzzzzzzzzz" localSheetId="5">'[1]15-library'!#REF!</definedName>
    <definedName name="zzzzzzzzzz" localSheetId="44">'[1]15-library'!#REF!</definedName>
    <definedName name="zzzzzzzzzz">'[1]15-library'!#REF!</definedName>
    <definedName name="zzzzzzzzzzzzzzzzzzzzzzz" localSheetId="5">'[1]15-library'!#REF!</definedName>
    <definedName name="zzzzzzzzzzzzzzzzzzzzzzz" localSheetId="44">'[1]15-library'!#REF!</definedName>
    <definedName name="zzzzzzzzzzzzzzzzzzzzzzz">'[1]15-library'!#REF!</definedName>
  </definedNames>
  <calcPr calcId="152511"/>
</workbook>
</file>

<file path=xl/calcChain.xml><?xml version="1.0" encoding="utf-8"?>
<calcChain xmlns="http://schemas.openxmlformats.org/spreadsheetml/2006/main">
  <c r="AC54" i="265" l="1"/>
  <c r="AC58" i="265" s="1"/>
  <c r="V71" i="265"/>
  <c r="W71" i="265"/>
  <c r="X71" i="265"/>
  <c r="Y71" i="265"/>
  <c r="Z71" i="265"/>
  <c r="AA71" i="265"/>
  <c r="AC63" i="265" l="1"/>
  <c r="Y8" i="265"/>
  <c r="B55" i="287" l="1"/>
  <c r="I75" i="31" l="1"/>
  <c r="I80" i="31" l="1"/>
  <c r="I78" i="31"/>
  <c r="I74" i="31"/>
  <c r="I73" i="31"/>
  <c r="I79" i="31"/>
  <c r="I77" i="31"/>
  <c r="B45" i="293"/>
  <c r="B35" i="293"/>
  <c r="B28" i="293"/>
  <c r="B19" i="293"/>
  <c r="F73" i="31"/>
  <c r="L50" i="31"/>
  <c r="K50" i="31"/>
  <c r="J50" i="31"/>
  <c r="I50" i="31"/>
  <c r="H50" i="31"/>
  <c r="G50" i="31"/>
  <c r="F50" i="31"/>
  <c r="T212" i="249"/>
  <c r="R212" i="249" l="1"/>
  <c r="M212" i="249"/>
  <c r="U160" i="249"/>
  <c r="T160" i="249"/>
  <c r="S160" i="249"/>
  <c r="R160" i="249"/>
  <c r="Q160" i="249"/>
  <c r="P160" i="249"/>
  <c r="O160" i="249"/>
  <c r="N160" i="249"/>
  <c r="M160" i="249"/>
  <c r="L160" i="249"/>
  <c r="K160" i="249"/>
  <c r="A8" i="249"/>
  <c r="P211" i="249"/>
  <c r="L211" i="249"/>
  <c r="U211" i="249"/>
  <c r="T211" i="249"/>
  <c r="S211" i="249"/>
  <c r="R211" i="249"/>
  <c r="Q211" i="249"/>
  <c r="O211" i="249"/>
  <c r="N211" i="249"/>
  <c r="M211" i="249"/>
  <c r="K211" i="249"/>
  <c r="L212" i="249" l="1"/>
  <c r="K212" i="249"/>
  <c r="A54" i="31" l="1"/>
  <c r="A55" i="31" s="1"/>
  <c r="A59" i="31" s="1"/>
  <c r="A61" i="31" s="1"/>
  <c r="A63" i="31" s="1"/>
  <c r="A65" i="31" s="1"/>
  <c r="A66" i="31" s="1"/>
  <c r="A68" i="31" s="1"/>
  <c r="A69" i="31" s="1"/>
  <c r="A70" i="31" s="1"/>
  <c r="B38" i="244" l="1"/>
  <c r="E20" i="244"/>
  <c r="B16" i="244"/>
  <c r="E15" i="244"/>
  <c r="E22" i="244" s="1"/>
  <c r="B46" i="242"/>
  <c r="B36" i="242"/>
  <c r="B29" i="242"/>
  <c r="B19" i="242"/>
  <c r="B45" i="279"/>
  <c r="B36" i="279"/>
  <c r="B29" i="279"/>
  <c r="B19" i="279"/>
  <c r="B45" i="269"/>
  <c r="B36" i="269"/>
  <c r="B19" i="269"/>
  <c r="B26" i="269" s="1"/>
  <c r="B46" i="274"/>
  <c r="B36" i="274"/>
  <c r="B29" i="274"/>
  <c r="B19" i="274"/>
  <c r="B46" i="241"/>
  <c r="B36" i="241"/>
  <c r="B45" i="240"/>
  <c r="B41" i="240"/>
  <c r="B46" i="240" s="1"/>
  <c r="B36" i="240"/>
  <c r="B15" i="240"/>
  <c r="B19" i="240" s="1"/>
  <c r="B46" i="278"/>
  <c r="B41" i="278"/>
  <c r="B40" i="278"/>
  <c r="B36" i="278"/>
  <c r="B19" i="278"/>
  <c r="B26" i="278" s="1"/>
  <c r="B46" i="275"/>
  <c r="B36" i="275"/>
  <c r="B29" i="275"/>
  <c r="B19" i="275"/>
  <c r="B46" i="239"/>
  <c r="B36" i="239"/>
  <c r="B29" i="239"/>
  <c r="B19" i="239"/>
  <c r="B44" i="273"/>
  <c r="B43" i="273"/>
  <c r="B46" i="273" s="1"/>
  <c r="B36" i="273"/>
  <c r="B26" i="273"/>
  <c r="B22" i="273"/>
  <c r="B29" i="273" s="1"/>
  <c r="B19" i="273"/>
  <c r="B15" i="273"/>
  <c r="B46" i="237"/>
  <c r="B36" i="237"/>
  <c r="B29" i="237"/>
  <c r="B19" i="237"/>
  <c r="B46" i="236"/>
  <c r="B36" i="236"/>
  <c r="B29" i="236"/>
  <c r="B19" i="236"/>
  <c r="B16" i="236"/>
  <c r="B42" i="235"/>
  <c r="B46" i="235" s="1"/>
  <c r="B28" i="235" s="1"/>
  <c r="B29" i="235" s="1"/>
  <c r="B36" i="235"/>
  <c r="B19" i="235"/>
  <c r="B45" i="234"/>
  <c r="B29" i="234"/>
  <c r="B19" i="234"/>
  <c r="B45" i="272"/>
  <c r="B36" i="272"/>
  <c r="B29" i="272"/>
  <c r="B19" i="272"/>
  <c r="B46" i="232"/>
  <c r="B36" i="232"/>
  <c r="B29" i="232"/>
  <c r="B16" i="232"/>
  <c r="B19" i="232" s="1"/>
  <c r="B46" i="263"/>
  <c r="B37" i="263"/>
  <c r="B20" i="263"/>
  <c r="B27" i="263" s="1"/>
  <c r="B39" i="230"/>
  <c r="B45" i="230" s="1"/>
  <c r="B36" i="230"/>
  <c r="B26" i="230"/>
  <c r="B22" i="230"/>
  <c r="B29" i="230" s="1"/>
  <c r="B19" i="230"/>
  <c r="L71" i="31"/>
  <c r="K71" i="31"/>
  <c r="J71" i="31"/>
  <c r="I71" i="31"/>
  <c r="H71" i="31"/>
  <c r="G71" i="31"/>
  <c r="F71" i="31"/>
  <c r="L39" i="31"/>
  <c r="L78" i="31" s="1"/>
  <c r="K39" i="31"/>
  <c r="K78" i="31" s="1"/>
  <c r="L38" i="31"/>
  <c r="K38" i="31"/>
  <c r="I36" i="31"/>
  <c r="L35" i="31"/>
  <c r="H35" i="31"/>
  <c r="L34" i="31"/>
  <c r="H34" i="31"/>
  <c r="H73" i="31" s="1"/>
  <c r="H33" i="31"/>
  <c r="G33" i="31"/>
  <c r="H32" i="31"/>
  <c r="G32" i="31"/>
  <c r="G73" i="31" s="1"/>
  <c r="L222" i="249" s="1"/>
  <c r="K28" i="31"/>
  <c r="J28" i="31"/>
  <c r="K27" i="31"/>
  <c r="J27" i="31"/>
  <c r="I15" i="31"/>
  <c r="I14" i="31"/>
  <c r="U212" i="249"/>
  <c r="S212" i="249"/>
  <c r="Q212" i="249"/>
  <c r="P212" i="249"/>
  <c r="O212" i="249"/>
  <c r="N212" i="249"/>
  <c r="L73" i="31" l="1"/>
  <c r="K73" i="31"/>
  <c r="E24" i="244"/>
  <c r="E25" i="244"/>
  <c r="E27" i="244"/>
  <c r="B17" i="244" s="1"/>
  <c r="E26" i="244"/>
  <c r="B22" i="269"/>
  <c r="B29" i="269" s="1"/>
  <c r="B26" i="240"/>
  <c r="B22" i="240"/>
  <c r="B29" i="240" s="1"/>
  <c r="B22" i="278"/>
  <c r="B29" i="278" s="1"/>
  <c r="B23" i="263"/>
  <c r="B30" i="263" s="1"/>
  <c r="B21" i="244" l="1"/>
  <c r="B29" i="244" s="1"/>
  <c r="B31" i="244" s="1"/>
  <c r="B43" i="244" s="1"/>
  <c r="B48" i="244" s="1"/>
  <c r="E30" i="244"/>
  <c r="B18" i="244"/>
  <c r="L74" i="31" l="1"/>
  <c r="J74" i="31"/>
  <c r="N222" i="249" l="1"/>
  <c r="H74" i="31"/>
  <c r="A12" i="31" l="1"/>
  <c r="A195" i="249"/>
  <c r="A196" i="249" s="1"/>
  <c r="A197" i="249" s="1"/>
  <c r="A198" i="249" s="1"/>
  <c r="A199" i="249" s="1"/>
  <c r="A200" i="249" s="1"/>
  <c r="A201" i="249" s="1"/>
  <c r="A202" i="249" s="1"/>
  <c r="A203" i="249" s="1"/>
  <c r="A204" i="249" s="1"/>
  <c r="A205" i="249" s="1"/>
  <c r="A206" i="249" s="1"/>
  <c r="A163" i="249"/>
  <c r="A164" i="249" s="1"/>
  <c r="A165" i="249" s="1"/>
  <c r="A166" i="249" s="1"/>
  <c r="A167" i="249" s="1"/>
  <c r="A168" i="249" s="1"/>
  <c r="A169" i="249" s="1"/>
  <c r="A170" i="249" s="1"/>
  <c r="A171" i="249" s="1"/>
  <c r="A172" i="249" s="1"/>
  <c r="A173" i="249" s="1"/>
  <c r="A174" i="249" s="1"/>
  <c r="A175" i="249" s="1"/>
  <c r="A176" i="249" s="1"/>
  <c r="A177" i="249" s="1"/>
  <c r="A178" i="249" s="1"/>
  <c r="A179" i="249" s="1"/>
  <c r="A180" i="249" s="1"/>
  <c r="A181" i="249" s="1"/>
  <c r="A182" i="249" s="1"/>
  <c r="A183" i="249" s="1"/>
  <c r="A184" i="249" s="1"/>
  <c r="A185" i="249" s="1"/>
  <c r="A186" i="249" s="1"/>
  <c r="A187" i="249" s="1"/>
  <c r="A188" i="249" s="1"/>
  <c r="A189" i="249" s="1"/>
  <c r="A190" i="249" s="1"/>
  <c r="B54" i="291"/>
  <c r="B46" i="291"/>
  <c r="B39" i="291"/>
  <c r="B29" i="291"/>
  <c r="B54" i="290" l="1"/>
  <c r="B46" i="290"/>
  <c r="B39" i="290"/>
  <c r="B29" i="290"/>
  <c r="B54" i="289"/>
  <c r="B46" i="289"/>
  <c r="B39" i="289"/>
  <c r="B29" i="289"/>
  <c r="B54" i="288"/>
  <c r="B46" i="288"/>
  <c r="B39" i="288"/>
  <c r="B29" i="288"/>
  <c r="B46" i="287"/>
  <c r="B39" i="287"/>
  <c r="B29" i="287"/>
  <c r="B54" i="286"/>
  <c r="B46" i="286"/>
  <c r="B39" i="286"/>
  <c r="B29" i="286"/>
  <c r="B54" i="285"/>
  <c r="B46" i="285"/>
  <c r="B39" i="285"/>
  <c r="B29" i="285"/>
  <c r="B54" i="284"/>
  <c r="B46" i="284"/>
  <c r="B39" i="284"/>
  <c r="B29" i="284"/>
  <c r="B54" i="283"/>
  <c r="B46" i="283"/>
  <c r="B39" i="283"/>
  <c r="B29" i="283"/>
  <c r="B54" i="282"/>
  <c r="B46" i="282"/>
  <c r="B39" i="282"/>
  <c r="B29" i="282"/>
  <c r="P222" i="249"/>
  <c r="U216" i="249"/>
  <c r="T216" i="249"/>
  <c r="U215" i="249"/>
  <c r="T215" i="249"/>
  <c r="S215" i="249"/>
  <c r="R215" i="249"/>
  <c r="Q215" i="249"/>
  <c r="P215" i="249"/>
  <c r="O215" i="249"/>
  <c r="M215" i="249"/>
  <c r="L215" i="249"/>
  <c r="U213" i="249"/>
  <c r="T213" i="249"/>
  <c r="S213" i="249"/>
  <c r="R213" i="249"/>
  <c r="Q213" i="249"/>
  <c r="P213" i="249"/>
  <c r="O213" i="249"/>
  <c r="N213" i="249"/>
  <c r="M213" i="249"/>
  <c r="L213" i="249"/>
  <c r="Q222" i="249"/>
  <c r="M222" i="249"/>
  <c r="L192" i="249" l="1"/>
  <c r="L214" i="249" s="1"/>
  <c r="L77" i="31" l="1"/>
  <c r="L76" i="31"/>
  <c r="L75" i="31"/>
  <c r="K74" i="31"/>
  <c r="J77" i="31"/>
  <c r="J76" i="31"/>
  <c r="J75" i="31"/>
  <c r="H75" i="31"/>
  <c r="H78" i="31"/>
  <c r="H77" i="31"/>
  <c r="H76" i="31"/>
  <c r="G74" i="31"/>
  <c r="G78" i="31"/>
  <c r="G77" i="31"/>
  <c r="G76" i="31"/>
  <c r="G75" i="31"/>
  <c r="F79" i="31"/>
  <c r="K222" i="249"/>
  <c r="F74" i="31"/>
  <c r="B46" i="281"/>
  <c r="B36" i="281"/>
  <c r="B29" i="281"/>
  <c r="B19" i="281"/>
  <c r="B46" i="248"/>
  <c r="B36" i="248"/>
  <c r="B29" i="248"/>
  <c r="B19" i="248"/>
  <c r="B45" i="276"/>
  <c r="B35" i="276"/>
  <c r="B28" i="276"/>
  <c r="B18" i="276"/>
  <c r="B45" i="268"/>
  <c r="B35" i="268"/>
  <c r="B28" i="268"/>
  <c r="B18" i="268"/>
  <c r="B46" i="247"/>
  <c r="B36" i="247"/>
  <c r="B29" i="247"/>
  <c r="B19" i="247"/>
  <c r="B46" i="262"/>
  <c r="B36" i="262"/>
  <c r="B29" i="262"/>
  <c r="B19" i="262"/>
  <c r="B47" i="246"/>
  <c r="B37" i="246"/>
  <c r="B30" i="246"/>
  <c r="B19" i="246"/>
  <c r="B46" i="245"/>
  <c r="B36" i="245"/>
  <c r="B29" i="245"/>
  <c r="B19" i="245"/>
  <c r="B46" i="243"/>
  <c r="B36" i="243"/>
  <c r="B29" i="243"/>
  <c r="B19" i="243"/>
  <c r="B55" i="196"/>
  <c r="B46" i="196"/>
  <c r="B39" i="196"/>
  <c r="B29" i="196"/>
  <c r="B46" i="280"/>
  <c r="B36" i="280"/>
  <c r="B29" i="280"/>
  <c r="B19" i="280"/>
  <c r="J80" i="31" l="1"/>
  <c r="H80" i="31"/>
  <c r="L80" i="31"/>
  <c r="L79" i="31"/>
  <c r="J73" i="31"/>
  <c r="O222" i="249" s="1"/>
  <c r="K79" i="31"/>
  <c r="J78" i="31"/>
  <c r="E16" i="263"/>
  <c r="E17" i="263" s="1"/>
  <c r="J79" i="31" l="1"/>
  <c r="L81" i="31"/>
  <c r="G79" i="31"/>
  <c r="H79" i="31"/>
  <c r="L85" i="31" l="1"/>
  <c r="B46" i="277"/>
  <c r="B46" i="271"/>
  <c r="B45" i="270"/>
  <c r="B50" i="250"/>
  <c r="B50" i="251"/>
  <c r="B50" i="184"/>
  <c r="B50" i="185"/>
  <c r="B50" i="186"/>
  <c r="B50" i="187"/>
  <c r="B46" i="183"/>
  <c r="B46" i="253" l="1"/>
  <c r="B50" i="252"/>
  <c r="B51" i="220"/>
  <c r="B36" i="277" l="1"/>
  <c r="B29" i="277"/>
  <c r="B19" i="277"/>
  <c r="B29" i="271" l="1"/>
  <c r="B36" i="271"/>
  <c r="B19" i="271"/>
  <c r="B35" i="270" l="1"/>
  <c r="B28" i="270"/>
  <c r="B19" i="270"/>
  <c r="O7" i="265" l="1"/>
  <c r="N7" i="265"/>
  <c r="M7" i="265"/>
  <c r="I54" i="265"/>
  <c r="O54" i="265"/>
  <c r="O58" i="265" s="1"/>
  <c r="O63" i="265" s="1"/>
  <c r="O19" i="265"/>
  <c r="L8" i="265" l="1"/>
  <c r="AB71" i="265"/>
  <c r="AB54" i="265"/>
  <c r="AB58" i="265" s="1"/>
  <c r="X8" i="265" s="1"/>
  <c r="Y19" i="265"/>
  <c r="Y9" i="265" s="1"/>
  <c r="Y10" i="265" s="1"/>
  <c r="AB63" i="265" l="1"/>
  <c r="AA54" i="265"/>
  <c r="AA58" i="265" s="1"/>
  <c r="W8" i="265" s="1"/>
  <c r="Z54" i="265"/>
  <c r="Z58" i="265" s="1"/>
  <c r="V8" i="265" s="1"/>
  <c r="Y54" i="265"/>
  <c r="Y58" i="265" s="1"/>
  <c r="U8" i="265" s="1"/>
  <c r="X54" i="265"/>
  <c r="X58" i="265" s="1"/>
  <c r="T8" i="265" s="1"/>
  <c r="W54" i="265"/>
  <c r="W58" i="265" s="1"/>
  <c r="S8" i="265" s="1"/>
  <c r="U54" i="265"/>
  <c r="U58" i="265" s="1"/>
  <c r="T54" i="265"/>
  <c r="T58" i="265" s="1"/>
  <c r="S54" i="265"/>
  <c r="S58" i="265" s="1"/>
  <c r="R54" i="265"/>
  <c r="R58" i="265" s="1"/>
  <c r="O8" i="265" s="1"/>
  <c r="O10" i="265" s="1"/>
  <c r="Q54" i="265"/>
  <c r="Q58" i="265" s="1"/>
  <c r="N8" i="265" s="1"/>
  <c r="P54" i="265"/>
  <c r="P58" i="265" s="1"/>
  <c r="M8" i="265" s="1"/>
  <c r="N54" i="265"/>
  <c r="N58" i="265" s="1"/>
  <c r="N63" i="265" s="1"/>
  <c r="M54" i="265"/>
  <c r="M58" i="265" s="1"/>
  <c r="M63" i="265" s="1"/>
  <c r="L54" i="265"/>
  <c r="L58" i="265" s="1"/>
  <c r="L63" i="265" s="1"/>
  <c r="K54" i="265"/>
  <c r="K63" i="265" s="1"/>
  <c r="J54" i="265"/>
  <c r="J63" i="265" s="1"/>
  <c r="H54" i="265"/>
  <c r="G54" i="265"/>
  <c r="F54" i="265"/>
  <c r="E54" i="265"/>
  <c r="D54" i="265"/>
  <c r="V47" i="265"/>
  <c r="V54" i="265" s="1"/>
  <c r="V58" i="265" s="1"/>
  <c r="X19" i="265"/>
  <c r="X9" i="265" s="1"/>
  <c r="X10" i="265" s="1"/>
  <c r="W19" i="265"/>
  <c r="W9" i="265" s="1"/>
  <c r="V19" i="265"/>
  <c r="V9" i="265" s="1"/>
  <c r="U19" i="265"/>
  <c r="U9" i="265" s="1"/>
  <c r="T19" i="265"/>
  <c r="T9" i="265" s="1"/>
  <c r="S19" i="265"/>
  <c r="S9" i="265" s="1"/>
  <c r="R19" i="265"/>
  <c r="R9" i="265" s="1"/>
  <c r="Q19" i="265"/>
  <c r="P19" i="265"/>
  <c r="P9" i="265" s="1"/>
  <c r="N19" i="265"/>
  <c r="N9" i="265" s="1"/>
  <c r="M19" i="265"/>
  <c r="M9" i="265" s="1"/>
  <c r="L19" i="265"/>
  <c r="L9" i="265" s="1"/>
  <c r="K19" i="265"/>
  <c r="K9" i="265" s="1"/>
  <c r="J9" i="265"/>
  <c r="J10" i="265" s="1"/>
  <c r="K215" i="249"/>
  <c r="K213" i="249"/>
  <c r="K75" i="31"/>
  <c r="F75" i="31"/>
  <c r="F78" i="31"/>
  <c r="K77" i="31"/>
  <c r="F77" i="31"/>
  <c r="K76" i="31"/>
  <c r="I76" i="31"/>
  <c r="F76" i="31"/>
  <c r="U10" i="265" l="1"/>
  <c r="V10" i="265"/>
  <c r="S10" i="265"/>
  <c r="T10" i="265"/>
  <c r="W10" i="265"/>
  <c r="S63" i="265"/>
  <c r="P8" i="265"/>
  <c r="P10" i="265" s="1"/>
  <c r="Q63" i="265"/>
  <c r="R63" i="265"/>
  <c r="N10" i="265"/>
  <c r="T63" i="265"/>
  <c r="Q8" i="265"/>
  <c r="Q10" i="265" s="1"/>
  <c r="U63" i="265"/>
  <c r="R8" i="265"/>
  <c r="R10" i="265" s="1"/>
  <c r="AA63" i="265"/>
  <c r="M10" i="265"/>
  <c r="L10" i="265"/>
  <c r="V63" i="265"/>
  <c r="W63" i="265"/>
  <c r="Y63" i="265"/>
  <c r="Z63" i="265"/>
  <c r="P63" i="265"/>
  <c r="K8" i="265"/>
  <c r="K10" i="265" s="1"/>
  <c r="X63" i="265"/>
  <c r="K207" i="249" l="1"/>
  <c r="L207" i="249"/>
  <c r="L216" i="249" s="1"/>
  <c r="M207" i="249"/>
  <c r="M216" i="249" s="1"/>
  <c r="N207" i="249"/>
  <c r="N216" i="249" s="1"/>
  <c r="O207" i="249"/>
  <c r="O216" i="249" s="1"/>
  <c r="P207" i="249"/>
  <c r="P216" i="249" s="1"/>
  <c r="S207" i="249"/>
  <c r="S216" i="249" s="1"/>
  <c r="R207" i="249"/>
  <c r="R216" i="249" s="1"/>
  <c r="Q207" i="249"/>
  <c r="Q216" i="249" s="1"/>
  <c r="A9" i="249" l="1"/>
  <c r="A10" i="249" s="1"/>
  <c r="A11" i="249" s="1"/>
  <c r="A12" i="249" s="1"/>
  <c r="A13" i="249" s="1"/>
  <c r="A14" i="249" s="1"/>
  <c r="A15" i="249" s="1"/>
  <c r="A16" i="249" s="1"/>
  <c r="A17" i="249" s="1"/>
  <c r="A18" i="249" s="1"/>
  <c r="A19" i="249" s="1"/>
  <c r="A20" i="249" s="1"/>
  <c r="A21" i="249" s="1"/>
  <c r="A22" i="249" s="1"/>
  <c r="A23" i="249" s="1"/>
  <c r="A24" i="249" s="1"/>
  <c r="A25" i="249" s="1"/>
  <c r="A26" i="249" s="1"/>
  <c r="A27" i="249" s="1"/>
  <c r="A28" i="249" s="1"/>
  <c r="A29" i="249" s="1"/>
  <c r="A30" i="249" s="1"/>
  <c r="A31" i="249" s="1"/>
  <c r="A32" i="249" s="1"/>
  <c r="A33" i="249" s="1"/>
  <c r="A34" i="249" s="1"/>
  <c r="A35" i="249" s="1"/>
  <c r="A36" i="249" s="1"/>
  <c r="A37" i="249" s="1"/>
  <c r="A38" i="249" s="1"/>
  <c r="A39" i="249" s="1"/>
  <c r="A40" i="249" s="1"/>
  <c r="A41" i="249" s="1"/>
  <c r="A42" i="249" s="1"/>
  <c r="A43" i="249" s="1"/>
  <c r="A44" i="249" s="1"/>
  <c r="A45" i="249" s="1"/>
  <c r="A46" i="249" s="1"/>
  <c r="A47" i="249" s="1"/>
  <c r="A48" i="249" s="1"/>
  <c r="A49" i="249" s="1"/>
  <c r="A50" i="249" s="1"/>
  <c r="A51" i="249" s="1"/>
  <c r="A52" i="249" s="1"/>
  <c r="A53" i="249" s="1"/>
  <c r="A54" i="249" s="1"/>
  <c r="A55" i="249" s="1"/>
  <c r="A56" i="249" s="1"/>
  <c r="A57" i="249" s="1"/>
  <c r="A58" i="249" s="1"/>
  <c r="A59" i="249" s="1"/>
  <c r="A60" i="249" s="1"/>
  <c r="A61" i="249" s="1"/>
  <c r="A62" i="249" s="1"/>
  <c r="A63" i="249" s="1"/>
  <c r="A64" i="249" s="1"/>
  <c r="A65" i="249" s="1"/>
  <c r="A66" i="249" s="1"/>
  <c r="A67" i="249" s="1"/>
  <c r="A68" i="249" s="1"/>
  <c r="A69" i="249" s="1"/>
  <c r="A70" i="249" s="1"/>
  <c r="A71" i="249" s="1"/>
  <c r="A72" i="249" s="1"/>
  <c r="A73" i="249" s="1"/>
  <c r="A74" i="249" s="1"/>
  <c r="A75" i="249" s="1"/>
  <c r="A76" i="249" s="1"/>
  <c r="A77" i="249" s="1"/>
  <c r="A78" i="249" s="1"/>
  <c r="A79" i="249" s="1"/>
  <c r="A80" i="249" s="1"/>
  <c r="A81" i="249" s="1"/>
  <c r="A82" i="249" s="1"/>
  <c r="A83" i="249" s="1"/>
  <c r="A84" i="249" s="1"/>
  <c r="A85" i="249" s="1"/>
  <c r="A86" i="249" s="1"/>
  <c r="A87" i="249" s="1"/>
  <c r="A88" i="249" s="1"/>
  <c r="A89" i="249" s="1"/>
  <c r="A90" i="249" s="1"/>
  <c r="A91" i="249" s="1"/>
  <c r="A92" i="249" s="1"/>
  <c r="A93" i="249" s="1"/>
  <c r="A94" i="249" s="1"/>
  <c r="A95" i="249" s="1"/>
  <c r="A96" i="249" s="1"/>
  <c r="A97" i="249" s="1"/>
  <c r="A98" i="249" s="1"/>
  <c r="A99" i="249" s="1"/>
  <c r="A100" i="249" s="1"/>
  <c r="A101" i="249" s="1"/>
  <c r="A102" i="249" s="1"/>
  <c r="A103" i="249" s="1"/>
  <c r="A104" i="249" s="1"/>
  <c r="A105" i="249" s="1"/>
  <c r="A106" i="249" s="1"/>
  <c r="A107" i="249" s="1"/>
  <c r="A108" i="249" s="1"/>
  <c r="A109" i="249" s="1"/>
  <c r="A110" i="249" s="1"/>
  <c r="A111" i="249" s="1"/>
  <c r="A112" i="249" s="1"/>
  <c r="A113" i="249" s="1"/>
  <c r="A114" i="249" s="1"/>
  <c r="A115" i="249" s="1"/>
  <c r="A116" i="249" s="1"/>
  <c r="A117" i="249" s="1"/>
  <c r="A118" i="249" s="1"/>
  <c r="A119" i="249" s="1"/>
  <c r="A120" i="249" s="1"/>
  <c r="A121" i="249" s="1"/>
  <c r="A122" i="249" s="1"/>
  <c r="A123" i="249" s="1"/>
  <c r="A124" i="249" s="1"/>
  <c r="A125" i="249" s="1"/>
  <c r="A126" i="249" s="1"/>
  <c r="A127" i="249" s="1"/>
  <c r="A128" i="249" s="1"/>
  <c r="A129" i="249" s="1"/>
  <c r="A130" i="249" s="1"/>
  <c r="A131" i="249" s="1"/>
  <c r="A132" i="249" s="1"/>
  <c r="A133" i="249" s="1"/>
  <c r="A134" i="249" s="1"/>
  <c r="A135" i="249" s="1"/>
  <c r="A136" i="249" s="1"/>
  <c r="A137" i="249" s="1"/>
  <c r="A138" i="249" s="1"/>
  <c r="A139" i="249" s="1"/>
  <c r="A140" i="249" s="1"/>
  <c r="A141" i="249" s="1"/>
  <c r="A142" i="249" s="1"/>
  <c r="A143" i="249" s="1"/>
  <c r="A144" i="249" s="1"/>
  <c r="A145" i="249" s="1"/>
  <c r="A146" i="249" s="1"/>
  <c r="A147" i="249" s="1"/>
  <c r="A148" i="249" s="1"/>
  <c r="A149" i="249" s="1"/>
  <c r="A150" i="249" s="1"/>
  <c r="A151" i="249" s="1"/>
  <c r="A152" i="249" s="1"/>
  <c r="A153" i="249" s="1"/>
  <c r="A154" i="249" s="1"/>
  <c r="A155" i="249" s="1"/>
  <c r="A156" i="249" s="1"/>
  <c r="A157" i="249" s="1"/>
  <c r="A158" i="249" s="1"/>
  <c r="A159" i="249" s="1"/>
  <c r="B36" i="253" l="1"/>
  <c r="B29" i="253"/>
  <c r="B23" i="253"/>
  <c r="B40" i="252" l="1"/>
  <c r="B23" i="252"/>
  <c r="B40" i="251"/>
  <c r="B33" i="251"/>
  <c r="B23" i="251"/>
  <c r="B40" i="250"/>
  <c r="B33" i="250"/>
  <c r="B23" i="250"/>
  <c r="U192" i="249"/>
  <c r="T192" i="249"/>
  <c r="S192" i="249"/>
  <c r="R192" i="249"/>
  <c r="K216" i="249"/>
  <c r="Q192" i="249"/>
  <c r="Q214" i="249" s="1"/>
  <c r="P192" i="249"/>
  <c r="P214" i="249" s="1"/>
  <c r="O192" i="249"/>
  <c r="O214" i="249" s="1"/>
  <c r="N192" i="249"/>
  <c r="N214" i="249" s="1"/>
  <c r="M192" i="249"/>
  <c r="M214" i="249" s="1"/>
  <c r="K192" i="249"/>
  <c r="K214" i="249" s="1"/>
  <c r="S214" i="249" l="1"/>
  <c r="S217" i="249" s="1"/>
  <c r="R214" i="249"/>
  <c r="R217" i="249" s="1"/>
  <c r="T214" i="249"/>
  <c r="T217" i="249" s="1"/>
  <c r="T209" i="249"/>
  <c r="U214" i="249"/>
  <c r="U217" i="249" s="1"/>
  <c r="U209" i="249"/>
  <c r="K217" i="249"/>
  <c r="K209" i="249"/>
  <c r="O217" i="249"/>
  <c r="M217" i="249"/>
  <c r="Q217" i="249"/>
  <c r="Q209" i="249"/>
  <c r="N217" i="249"/>
  <c r="R209" i="249"/>
  <c r="P217" i="249"/>
  <c r="S209" i="249"/>
  <c r="L217" i="249"/>
  <c r="L209" i="249"/>
  <c r="M209" i="249"/>
  <c r="N209" i="249"/>
  <c r="O209" i="249"/>
  <c r="P209" i="249"/>
  <c r="U219" i="249" l="1"/>
  <c r="T219" i="249"/>
  <c r="S219" i="249"/>
  <c r="R219" i="249"/>
  <c r="P219" i="249"/>
  <c r="K219" i="249"/>
  <c r="Q219" i="249"/>
  <c r="L219" i="249"/>
  <c r="N219" i="249"/>
  <c r="O219" i="249"/>
  <c r="M219" i="249"/>
  <c r="F80" i="31"/>
  <c r="G80" i="31"/>
  <c r="K80" i="31"/>
  <c r="F81" i="31" l="1"/>
  <c r="F85" i="31" s="1"/>
  <c r="G81" i="31" l="1"/>
  <c r="B41" i="220" l="1"/>
  <c r="B34" i="220"/>
  <c r="B24" i="220"/>
  <c r="B40" i="187" l="1"/>
  <c r="B33" i="187"/>
  <c r="B23" i="187"/>
  <c r="B40" i="186"/>
  <c r="B33" i="186"/>
  <c r="B23" i="186"/>
  <c r="B40" i="185"/>
  <c r="B33" i="185"/>
  <c r="B23" i="185"/>
  <c r="B40" i="184"/>
  <c r="B33" i="184"/>
  <c r="B23" i="184"/>
  <c r="B36" i="183"/>
  <c r="B29" i="183"/>
  <c r="B19" i="183"/>
  <c r="K81" i="31" l="1"/>
  <c r="I81" i="31"/>
  <c r="H81" i="31"/>
  <c r="J81" i="31"/>
  <c r="G85" i="31" l="1"/>
  <c r="I85" i="31"/>
  <c r="H85" i="31"/>
  <c r="J85" i="31"/>
  <c r="K85" i="31"/>
</calcChain>
</file>

<file path=xl/sharedStrings.xml><?xml version="1.0" encoding="utf-8"?>
<sst xmlns="http://schemas.openxmlformats.org/spreadsheetml/2006/main" count="3823" uniqueCount="831">
  <si>
    <t>Capital Improvements Program</t>
  </si>
  <si>
    <t>PROJECT REQUEST FORM</t>
  </si>
  <si>
    <t xml:space="preserve"> </t>
  </si>
  <si>
    <t xml:space="preserve">  Design  </t>
  </si>
  <si>
    <t xml:space="preserve">   </t>
  </si>
  <si>
    <t xml:space="preserve">  Construction</t>
  </si>
  <si>
    <t xml:space="preserve">  Trade-In Allowance</t>
  </si>
  <si>
    <t xml:space="preserve">  Total</t>
  </si>
  <si>
    <t xml:space="preserve">   Sale of Replaced Asset </t>
  </si>
  <si>
    <t xml:space="preserve">   Bond Proceeds </t>
  </si>
  <si>
    <t xml:space="preserve">   Property Tax </t>
  </si>
  <si>
    <t xml:space="preserve">   Total </t>
  </si>
  <si>
    <t xml:space="preserve">  Personnel</t>
  </si>
  <si>
    <t xml:space="preserve">  Maintenance</t>
  </si>
  <si>
    <t xml:space="preserve">  Insurance</t>
  </si>
  <si>
    <t xml:space="preserve">  Utilities</t>
  </si>
  <si>
    <t>Estimated Cost:</t>
  </si>
  <si>
    <t>Financing:</t>
  </si>
  <si>
    <t>Impact on Operating Budget:</t>
  </si>
  <si>
    <t xml:space="preserve">Project Period: </t>
  </si>
  <si>
    <t xml:space="preserve">   User Fees (Sewer/Water) </t>
  </si>
  <si>
    <t xml:space="preserve">   Federal/State Grant  </t>
  </si>
  <si>
    <t xml:space="preserve">   Private Grant </t>
  </si>
  <si>
    <t xml:space="preserve">   Capital Reserve Fund  </t>
  </si>
  <si>
    <r>
      <t>Explanation and Need:</t>
    </r>
    <r>
      <rPr>
        <sz val="12"/>
        <rFont val="Times New Roman"/>
        <family val="1"/>
      </rPr>
      <t xml:space="preserve">  See attached information sheet. </t>
    </r>
  </si>
  <si>
    <t xml:space="preserve">  Engineering - including wetlands mitigation, ROW acquisitions, permits</t>
  </si>
  <si>
    <t xml:space="preserve">  Equipment</t>
  </si>
  <si>
    <t>Project same as reflected in prior CIP?  Yes: X   No:</t>
  </si>
  <si>
    <t xml:space="preserve">been made: Cost:    Year:     Scope:     None:     (Check all that apply). </t>
  </si>
  <si>
    <t>Project same as reflected in prior CIP?  Yes:    No: X</t>
  </si>
  <si>
    <t xml:space="preserve">If No, indicate area of significant change reflected and briefly explain why the changes have </t>
  </si>
  <si>
    <t>Project: Stormwater Drainage Improvements</t>
  </si>
  <si>
    <t>Paving - Infrastructure Improvements</t>
  </si>
  <si>
    <t>New Project.</t>
  </si>
  <si>
    <t>Financing: (ANNUAL)</t>
  </si>
  <si>
    <r>
      <t>Explanation and Need:</t>
    </r>
    <r>
      <rPr>
        <sz val="12"/>
        <rFont val="Times New Roman"/>
        <family val="1"/>
      </rPr>
      <t xml:space="preserve">  See attached information sheet</t>
    </r>
  </si>
  <si>
    <t xml:space="preserve">  Engineering - </t>
  </si>
  <si>
    <t>Contingency</t>
  </si>
  <si>
    <t>Project: Phase III plant  and TF and Souhgan pump station improvements</t>
  </si>
  <si>
    <t xml:space="preserve">   User Fees (Sewer/Water) State Revolving Loan Fund or Bond</t>
  </si>
  <si>
    <t xml:space="preserve">If No, indicate area of significant change reflected and briefly explain why the  </t>
  </si>
  <si>
    <t xml:space="preserve">Souhegan pump station projects and adjusted costs for project.  </t>
  </si>
  <si>
    <t xml:space="preserve">changes have been made: Cost: X  Year: FY 19/20    Scope: Added TF and           </t>
  </si>
  <si>
    <t xml:space="preserve">Project same as reflected in prior CIP?  Yes: X   No: </t>
  </si>
  <si>
    <t xml:space="preserve">   User Fees (Unearned Impact Fees) (Reeds Ferry Crossing)</t>
  </si>
  <si>
    <t>NEW PROJECT</t>
  </si>
  <si>
    <t>Schedule 2</t>
  </si>
  <si>
    <t>CAPITAL IMPROVEMENTS PROGRAM</t>
  </si>
  <si>
    <t>MAJOR PROJECTS</t>
  </si>
  <si>
    <t xml:space="preserve">  No </t>
  </si>
  <si>
    <t xml:space="preserve">             Department             </t>
  </si>
  <si>
    <t xml:space="preserve">                            Project Description                            </t>
  </si>
  <si>
    <t>Funding Source</t>
  </si>
  <si>
    <t>Fire</t>
  </si>
  <si>
    <t>R</t>
  </si>
  <si>
    <t>Fire Station CRF (South)</t>
  </si>
  <si>
    <t>Bond</t>
  </si>
  <si>
    <t>Private Donation</t>
  </si>
  <si>
    <t>A</t>
  </si>
  <si>
    <t>Road Infrastructure CRF</t>
  </si>
  <si>
    <t>State Funding</t>
  </si>
  <si>
    <t>DW Highway CRF</t>
  </si>
  <si>
    <t>Road Improvement (Registration Fee)</t>
  </si>
  <si>
    <t>Budget</t>
  </si>
  <si>
    <t>Admin/Engineering</t>
  </si>
  <si>
    <t>Parks &amp; Recreation</t>
  </si>
  <si>
    <t>Library</t>
  </si>
  <si>
    <t>TOTAL GENERAL FUND</t>
  </si>
  <si>
    <t xml:space="preserve">Wastewater </t>
  </si>
  <si>
    <t>User Fees State Loan SRF</t>
  </si>
  <si>
    <t xml:space="preserve">Wastewater Treatment Plant Phase III and Pump Station Upgrades </t>
  </si>
  <si>
    <t>TOTAL SEWER FUND</t>
  </si>
  <si>
    <t>CRF</t>
  </si>
  <si>
    <t>Funded through Budget</t>
  </si>
  <si>
    <t>Bonds</t>
  </si>
  <si>
    <t>Road Improvement (RSA261:153)</t>
  </si>
  <si>
    <t xml:space="preserve">been made: Cost: X  Year:     Scope:     None:    (Check all that apply). </t>
  </si>
  <si>
    <t>Project: Bridge Replacement - US 3 (DW Highway) @ Baboosic Brook</t>
  </si>
  <si>
    <t xml:space="preserve">been made: Cost:    Year:     Scope:     None:    (Check all that apply). </t>
  </si>
  <si>
    <t>2020-21</t>
  </si>
  <si>
    <t>Project: Paving - Gravel Roads</t>
  </si>
  <si>
    <t>2b. If 2a = yes, indicate areas of significant changes reflected in this Project Request Form</t>
  </si>
  <si>
    <t>(check all that apply)</t>
  </si>
  <si>
    <t>5. Estimated Cost:</t>
  </si>
  <si>
    <t xml:space="preserve">  Design</t>
  </si>
  <si>
    <t xml:space="preserve">  Engineering</t>
  </si>
  <si>
    <t xml:space="preserve">  Bond issue costs</t>
  </si>
  <si>
    <t xml:space="preserve">  Temporary housing</t>
  </si>
  <si>
    <t>6. Financing:</t>
  </si>
  <si>
    <t xml:space="preserve">  Federal/State Grant</t>
  </si>
  <si>
    <t xml:space="preserve">  Private Grant</t>
  </si>
  <si>
    <t xml:space="preserve">   User Fees (Sewer/Water)</t>
  </si>
  <si>
    <t xml:space="preserve">  Sale of Replaced Asset</t>
  </si>
  <si>
    <t xml:space="preserve">  Capital Reserve Fund</t>
  </si>
  <si>
    <t xml:space="preserve">  Bond Proceeds</t>
  </si>
  <si>
    <t xml:space="preserve">  Property Tax</t>
  </si>
  <si>
    <t>7. Impact on Operating Budget:</t>
  </si>
  <si>
    <t>8. Project Period:</t>
  </si>
  <si>
    <t>New Library (place holder)</t>
  </si>
  <si>
    <t>New Athletic Fields (place holder)</t>
  </si>
  <si>
    <t>Library Maintenance CRF</t>
  </si>
  <si>
    <t>2021-22</t>
  </si>
  <si>
    <t>2022-23</t>
  </si>
  <si>
    <t xml:space="preserve">  2021-22 </t>
  </si>
  <si>
    <t xml:space="preserve">   Federal/State Grant </t>
  </si>
  <si>
    <t xml:space="preserve">   Capital Reserve Fund </t>
  </si>
  <si>
    <t>Community Development</t>
  </si>
  <si>
    <t xml:space="preserve">changes have been made: Cost:   Year: FY    Scope:            </t>
  </si>
  <si>
    <t xml:space="preserve">  Design  Final</t>
  </si>
  <si>
    <t>Federal Funding</t>
  </si>
  <si>
    <t>Project same as reflected in prior CIP?  Yes:      No:  X</t>
  </si>
  <si>
    <t xml:space="preserve">   2022-23</t>
  </si>
  <si>
    <t>Explanation and Need:  See Attached Information Sheet</t>
  </si>
  <si>
    <t>Paving - Infrastructure Improvements - Gravel Roads</t>
  </si>
  <si>
    <t xml:space="preserve">Project same as reflected in prior CIP?  Yes: X  No:  </t>
  </si>
  <si>
    <t xml:space="preserve">   Capital Reserve Fund  (20%) (Infrastructure CRF)</t>
  </si>
  <si>
    <t xml:space="preserve">   Capital Reserve Fund  (Infrastructure CRF)</t>
  </si>
  <si>
    <t>Project: Merrimack River Boat Ramp Access Improvement</t>
  </si>
  <si>
    <t>Elevator</t>
  </si>
  <si>
    <t>Federal Aid</t>
  </si>
  <si>
    <t>State Aid</t>
  </si>
  <si>
    <t>* Included in CIP just in case we are a recipient of TAP Grant</t>
  </si>
  <si>
    <t>2023-24</t>
  </si>
  <si>
    <t>Relocate sewer connector under Everett Turnpike (FKA Exec. Pk. Pump Station)</t>
  </si>
  <si>
    <t>Wastewater CRF</t>
  </si>
  <si>
    <t>Sidewalk</t>
  </si>
  <si>
    <t>Slate roof</t>
  </si>
  <si>
    <r>
      <t xml:space="preserve">   </t>
    </r>
    <r>
      <rPr>
        <b/>
        <sz val="12"/>
        <rFont val="Times New Roman"/>
        <family val="1"/>
      </rPr>
      <t>State Grant (80% State Bridge Aid)</t>
    </r>
    <r>
      <rPr>
        <sz val="12"/>
        <rFont val="Times New Roman"/>
        <family val="1"/>
      </rPr>
      <t xml:space="preserve"> </t>
    </r>
  </si>
  <si>
    <t xml:space="preserve">   2023-24</t>
  </si>
  <si>
    <t>Project: Police Station Siding</t>
  </si>
  <si>
    <t xml:space="preserve">Project same as reflected in prior CIP?  Yes:     No: X </t>
  </si>
  <si>
    <r>
      <t>Explanation and Need:</t>
    </r>
    <r>
      <rPr>
        <sz val="12"/>
        <rFont val="Times New Roman"/>
        <family val="1"/>
      </rPr>
      <t xml:space="preserve">  The brick veneer is falling off of the police station</t>
    </r>
  </si>
  <si>
    <t xml:space="preserve">Project same as reflected in prior CIP?  Yes:    No: X </t>
  </si>
  <si>
    <t>Project same as reflected in prior CIP?  Yes:    No:X</t>
  </si>
  <si>
    <t xml:space="preserve">been made: Cost:  X  Year:     Scope:     None:    (Check all that apply). </t>
  </si>
  <si>
    <r>
      <t>Explanation and Need:</t>
    </r>
    <r>
      <rPr>
        <sz val="12"/>
        <rFont val="Times New Roman"/>
        <family val="1"/>
      </rPr>
      <t xml:space="preserve"> Engineering level assistance to assist staff in developing a</t>
    </r>
  </si>
  <si>
    <t>comprehensive condition assesment of the sewer system with the goal of</t>
  </si>
  <si>
    <t>planning future rehabilitation and upgrade projects utilizing Town generated videos</t>
  </si>
  <si>
    <t>and rating criteria based on industry standards and incorporating into VUEWorks</t>
  </si>
  <si>
    <t>asset management software. Estimated project costs will be developed from this information</t>
  </si>
  <si>
    <t>starting with the most critical needs.</t>
  </si>
  <si>
    <t xml:space="preserve">Project same as reflected in prior CIP?  Yes:  X  No: </t>
  </si>
  <si>
    <t>Project:  Library Slate Roof</t>
  </si>
  <si>
    <r>
      <t xml:space="preserve">Explanation and Need: </t>
    </r>
    <r>
      <rPr>
        <sz val="12"/>
        <rFont val="Times New Roman"/>
        <family val="1"/>
      </rPr>
      <t xml:space="preserve">Slate Roof needs to be repaired or replaced because of </t>
    </r>
  </si>
  <si>
    <t>leaks and ice dams.</t>
  </si>
  <si>
    <t>Project: New Library</t>
  </si>
  <si>
    <r>
      <t xml:space="preserve">Explanation and Need: </t>
    </r>
    <r>
      <rPr>
        <sz val="12"/>
        <rFont val="Times New Roman"/>
        <family val="1"/>
      </rPr>
      <t xml:space="preserve">Merrimack has outgrown the 1979 library addition. </t>
    </r>
  </si>
  <si>
    <t xml:space="preserve">Placeholder for new construction dependent on updated evaluation - see CIP for Library </t>
  </si>
  <si>
    <t>Evaluation.</t>
  </si>
  <si>
    <t>Project: Library Sidewalk Replacement</t>
  </si>
  <si>
    <r>
      <t>Explanation and Need:</t>
    </r>
    <r>
      <rPr>
        <sz val="12"/>
        <rFont val="Times New Roman"/>
        <family val="1"/>
      </rPr>
      <t xml:space="preserve"> replacement of all library sidewalks: along parking lot side of building; </t>
    </r>
  </si>
  <si>
    <t>Baboosic side and corner; DW side of building</t>
  </si>
  <si>
    <t>May coincide with future renovation proejcts</t>
  </si>
  <si>
    <t>Project: Library Elevator</t>
  </si>
  <si>
    <r>
      <t>Explanation and Need:</t>
    </r>
    <r>
      <rPr>
        <sz val="12"/>
        <rFont val="Times New Roman"/>
        <family val="1"/>
      </rPr>
      <t xml:space="preserve"> replacement of elevator</t>
    </r>
  </si>
  <si>
    <t>May coincide with future renovation projects.</t>
  </si>
  <si>
    <t>2024-25</t>
  </si>
  <si>
    <t xml:space="preserve">   2024-25</t>
  </si>
  <si>
    <t>Stormwater Drainage Improvements / Permit Compliance</t>
  </si>
  <si>
    <t>HVAC</t>
  </si>
  <si>
    <t xml:space="preserve">Sprinkler System </t>
  </si>
  <si>
    <t>Project same as reflected in prior CIP?  Yes:   No:  X</t>
  </si>
  <si>
    <t xml:space="preserve">   Federal/State Grant  (80%)</t>
  </si>
  <si>
    <t>Relocate Sewer Connector under FEET</t>
  </si>
  <si>
    <t xml:space="preserve">Project same as reflected in prior CIP?  Yes:  X No: </t>
  </si>
  <si>
    <t>Informational Sheets for Minor Projects</t>
  </si>
  <si>
    <t>Master Plan</t>
  </si>
  <si>
    <t>Project: 2025 Master Plan Update</t>
  </si>
  <si>
    <r>
      <t>Explanation and Need:</t>
    </r>
    <r>
      <rPr>
        <sz val="12"/>
        <rFont val="Times New Roman"/>
        <family val="1"/>
      </rPr>
      <t xml:space="preserve">  funding of professional planning consultant services to assist Planning Board in unpdting to the existing 2013 Master Plan. </t>
    </r>
  </si>
  <si>
    <t>Project: Sewer System Evaluation</t>
  </si>
  <si>
    <t>Depot Street Boat Ramp Repairs</t>
  </si>
  <si>
    <t>2025-26</t>
  </si>
  <si>
    <t xml:space="preserve">   2025-26</t>
  </si>
  <si>
    <r>
      <t>2a. Was this same project reflected in the prior CIP?</t>
    </r>
    <r>
      <rPr>
        <sz val="12"/>
        <rFont val="Arial"/>
        <family val="2"/>
      </rPr>
      <t xml:space="preserve">  No</t>
    </r>
  </si>
  <si>
    <r>
      <t>and briefly explain why the changes have been made:</t>
    </r>
    <r>
      <rPr>
        <sz val="12"/>
        <rFont val="Arial"/>
        <family val="2"/>
      </rPr>
      <t xml:space="preserve"> cost </t>
    </r>
    <r>
      <rPr>
        <u/>
        <sz val="12"/>
        <rFont val="Arial"/>
        <family val="2"/>
      </rPr>
      <t xml:space="preserve">   </t>
    </r>
    <r>
      <rPr>
        <sz val="12"/>
        <rFont val="Arial"/>
        <family val="2"/>
      </rPr>
      <t xml:space="preserve">; year </t>
    </r>
    <r>
      <rPr>
        <u/>
        <sz val="12"/>
        <rFont val="Arial"/>
        <family val="2"/>
      </rPr>
      <t xml:space="preserve">  </t>
    </r>
    <r>
      <rPr>
        <sz val="12"/>
        <rFont val="Arial"/>
        <family val="2"/>
      </rPr>
      <t>; scope _</t>
    </r>
    <r>
      <rPr>
        <sz val="12"/>
        <rFont val="Arial"/>
        <family val="2"/>
      </rPr>
      <t>_; none  __</t>
    </r>
  </si>
  <si>
    <t>1. Description of Project: Wasserman Park Cabin Roof Replacements</t>
  </si>
  <si>
    <r>
      <t xml:space="preserve">1. Description of Project: </t>
    </r>
    <r>
      <rPr>
        <sz val="12"/>
        <rFont val="Arial"/>
        <family val="2"/>
      </rPr>
      <t>Athletic Field Development: Greenfield Farms, Pearson Road</t>
    </r>
  </si>
  <si>
    <r>
      <t>Explanation:</t>
    </r>
    <r>
      <rPr>
        <sz val="12"/>
        <rFont val="Arial"/>
        <family val="2"/>
      </rPr>
      <t>Development of two athletic fields on the Greenfield Farms site on Pearson Road</t>
    </r>
  </si>
  <si>
    <r>
      <t xml:space="preserve">3. Expected Useful Life: </t>
    </r>
    <r>
      <rPr>
        <sz val="12"/>
        <rFont val="Arial"/>
        <family val="2"/>
      </rPr>
      <t>30 years</t>
    </r>
  </si>
  <si>
    <t>Project same as reflected in prior CIP?  Yes:   No: X</t>
  </si>
  <si>
    <t>Project: Woodland Drive Phase II Drainage Improvements</t>
  </si>
  <si>
    <t/>
  </si>
  <si>
    <r>
      <t>Explanation and Need:</t>
    </r>
    <r>
      <rPr>
        <sz val="12"/>
        <rFont val="Times New Roman"/>
        <family val="1"/>
      </rPr>
      <t xml:space="preserve"> The station was built in 1982.  The life expectancy of the pump station is 20-30 years.  The station is now 37 years old and all the components have begun to fail.   Remove and replace pumps, controls, and alarm system.  In addition, the flume would be relocated.  </t>
    </r>
  </si>
  <si>
    <t>Estimated Cost</t>
  </si>
  <si>
    <r>
      <t>Explanation and Need:</t>
    </r>
    <r>
      <rPr>
        <sz val="12"/>
        <rFont val="Times New Roman"/>
        <family val="1"/>
      </rPr>
      <t xml:space="preserve"> The station was built in early 1990's.  The life expectancy of the pump station is 20-30 years.  The station is now 29 years old and all the components have begun to fail.   Remove and replace pumps, controls, generator, and alarm system. Pour a new concrete pad for the foundation for the generator. </t>
    </r>
  </si>
  <si>
    <t xml:space="preserve">   Town of Bedford </t>
  </si>
  <si>
    <r>
      <t>Explanation and Need:</t>
    </r>
    <r>
      <rPr>
        <sz val="12"/>
        <rFont val="Times New Roman"/>
        <family val="1"/>
      </rPr>
      <t xml:space="preserve"> The station was built in early 1990's.  The life expectancy of the pump station is 20-30 years.  The station is now 29 years old and all the components have begun to fail.   Remove and replace pumps, controls, and alarm system. </t>
    </r>
  </si>
  <si>
    <t>Project: Nutrient Removal Design Project</t>
  </si>
  <si>
    <r>
      <t xml:space="preserve">Explanation and Need:  </t>
    </r>
    <r>
      <rPr>
        <sz val="12"/>
        <rFont val="Times New Roman"/>
        <family val="1"/>
      </rPr>
      <t xml:space="preserve">EPA has recently imposed nitrogen and lower phosphorous limits to municpal wastewater treatment facilities which discharge to the Merrimack River.  In addition, NHDES is currently, reviewing their nutrient load alternatives for establishing nutrient limits in WWTF discharge permits that do not use the 7Q10 low flow. Based on discussions both a nitrogen and lower phosphorus limit may be imposed in the future. The cost is a place holder for the next NPDES permit cycle.  A design project may be required. 
</t>
    </r>
  </si>
  <si>
    <t xml:space="preserve">Pennichick Square Pump Station </t>
  </si>
  <si>
    <t xml:space="preserve">Pearson Road Pump Station - Merrimack Contribution </t>
  </si>
  <si>
    <t xml:space="preserve">Heron Cove Pump Station </t>
  </si>
  <si>
    <t>Nutrient Removal (Placeholder)</t>
  </si>
  <si>
    <t xml:space="preserve">Bedford Contribution </t>
  </si>
  <si>
    <r>
      <t xml:space="preserve">WWTF </t>
    </r>
    <r>
      <rPr>
        <b/>
        <sz val="10"/>
        <color rgb="FFFF00FF"/>
        <rFont val="Times New Roman"/>
        <family val="1"/>
      </rPr>
      <t>User Fees</t>
    </r>
    <r>
      <rPr>
        <b/>
        <sz val="10"/>
        <color indexed="19"/>
        <rFont val="Times New Roman"/>
        <family val="1"/>
      </rPr>
      <t>/Bonds</t>
    </r>
  </si>
  <si>
    <t>Fire/police</t>
  </si>
  <si>
    <t xml:space="preserve">Project: Upgrade Heron Cove Pump Station </t>
  </si>
  <si>
    <t>Sidewalks</t>
  </si>
  <si>
    <t xml:space="preserve">Project: Ugrade Pennichuck Square Pump Station </t>
  </si>
  <si>
    <t xml:space="preserve">Project: Ugrade Pearson Road Pump Station </t>
  </si>
  <si>
    <t>Budget/Other</t>
  </si>
  <si>
    <r>
      <t>Budget/</t>
    </r>
    <r>
      <rPr>
        <b/>
        <sz val="10"/>
        <color rgb="FF0000FF"/>
        <rFont val="Times New Roman"/>
        <family val="1"/>
      </rPr>
      <t>Road Infrastructure CRF</t>
    </r>
  </si>
  <si>
    <t xml:space="preserve">Land Bank CRF </t>
  </si>
  <si>
    <t>South Fire Station ($650,000)</t>
  </si>
  <si>
    <t>2026-27</t>
  </si>
  <si>
    <t xml:space="preserve">   2026-27</t>
  </si>
  <si>
    <t>Burt Street Pump Station</t>
  </si>
  <si>
    <t>Telemetry Project (Pump Station Communications)</t>
  </si>
  <si>
    <t xml:space="preserve">   User Fees (Road Improvement Registration Fee) ($125K/YR)</t>
  </si>
  <si>
    <t>Schedule 3</t>
  </si>
  <si>
    <t>MINOR PROJECTS</t>
  </si>
  <si>
    <t xml:space="preserve">Year </t>
  </si>
  <si>
    <t>Replace SCH</t>
  </si>
  <si>
    <t xml:space="preserve">Model </t>
  </si>
  <si>
    <t>Vehicle Replacement Year</t>
  </si>
  <si>
    <t>Current Year</t>
  </si>
  <si>
    <t>YR 1</t>
  </si>
  <si>
    <t>YR 2</t>
  </si>
  <si>
    <t>YR 3</t>
  </si>
  <si>
    <t>YR 4</t>
  </si>
  <si>
    <t>YR 5</t>
  </si>
  <si>
    <t>YR 6</t>
  </si>
  <si>
    <t>YR 7</t>
  </si>
  <si>
    <t>YR 8</t>
  </si>
  <si>
    <t>YR 9</t>
  </si>
  <si>
    <t>YR 10</t>
  </si>
  <si>
    <t>2020/21</t>
  </si>
  <si>
    <t>2021/22</t>
  </si>
  <si>
    <t>2022/23</t>
  </si>
  <si>
    <t>2023/24</t>
  </si>
  <si>
    <t>2024/25</t>
  </si>
  <si>
    <t>2025/26</t>
  </si>
  <si>
    <t>2026/27</t>
  </si>
  <si>
    <t>2027/28</t>
  </si>
  <si>
    <t>2028/29</t>
  </si>
  <si>
    <t>2029/30</t>
  </si>
  <si>
    <t>2030/31</t>
  </si>
  <si>
    <t>Assessing</t>
  </si>
  <si>
    <t>Revaluation</t>
  </si>
  <si>
    <t>Revaluation CRF</t>
  </si>
  <si>
    <t>every 5 yrs</t>
  </si>
  <si>
    <t>Bld &amp; Grounds</t>
  </si>
  <si>
    <t>2014/15</t>
  </si>
  <si>
    <t>HVAC (PD)</t>
  </si>
  <si>
    <t>N</t>
  </si>
  <si>
    <t>Sprinkler System Town Hall</t>
  </si>
  <si>
    <t>Replace brick veneer siding (police) *(contingent on public safety complex)</t>
  </si>
  <si>
    <t>Communications</t>
  </si>
  <si>
    <t>Communications Recorder</t>
  </si>
  <si>
    <t>Communication CRF</t>
  </si>
  <si>
    <t>Fire Dispatch, Station 1, Radio Base Stations</t>
  </si>
  <si>
    <t>2016/17</t>
  </si>
  <si>
    <t>Access Control / Facility Monitoring</t>
  </si>
  <si>
    <t>Backup console fire/police</t>
  </si>
  <si>
    <t>CAD/RMS Server replacement/Dispatch upgrade</t>
  </si>
  <si>
    <t>GIS Update &amp; Maintenance Program</t>
  </si>
  <si>
    <t>GIS CRF</t>
  </si>
  <si>
    <t>Highway</t>
  </si>
  <si>
    <t>12yr</t>
  </si>
  <si>
    <t>SUV H-1</t>
  </si>
  <si>
    <t>Highway Equip CRF</t>
  </si>
  <si>
    <t>Pickup Truck H-2</t>
  </si>
  <si>
    <t>11 yr</t>
  </si>
  <si>
    <t>3/4 T Pickup H-3</t>
  </si>
  <si>
    <t>12 yr</t>
  </si>
  <si>
    <t>3/4 T Pickup H-4</t>
  </si>
  <si>
    <t>2019/20</t>
  </si>
  <si>
    <t>10 yr</t>
  </si>
  <si>
    <t>3/4 T Pickup H-5</t>
  </si>
  <si>
    <t>3/4 T Pickup H-6</t>
  </si>
  <si>
    <t>2018/19</t>
  </si>
  <si>
    <t>1 Ton Dump H-8</t>
  </si>
  <si>
    <t>1 Ton Dump H-9</t>
  </si>
  <si>
    <t>1 Ton Dump H-10</t>
  </si>
  <si>
    <t>1 Ton Dump H-11</t>
  </si>
  <si>
    <t>25 yr</t>
  </si>
  <si>
    <t>Grader H-12</t>
  </si>
  <si>
    <t>15 yr</t>
  </si>
  <si>
    <t>Backhoe/loader H-13</t>
  </si>
  <si>
    <t>Wood chipper H-15</t>
  </si>
  <si>
    <t>Loader H-16</t>
  </si>
  <si>
    <t>15yr</t>
  </si>
  <si>
    <t>Backhoe/loader H-17</t>
  </si>
  <si>
    <t>Bucket Truck H-18</t>
  </si>
  <si>
    <t>2017/18</t>
  </si>
  <si>
    <t>Catch Basin Cleaner H-19</t>
  </si>
  <si>
    <t>6 Wheel Dump H-20</t>
  </si>
  <si>
    <t>6 Wheel Dump H-21</t>
  </si>
  <si>
    <t>6 Wheel Dump H-22</t>
  </si>
  <si>
    <t>6 Wheel Dump H-23</t>
  </si>
  <si>
    <t>6 Wheel Dump H-24</t>
  </si>
  <si>
    <t>6 Wheel Dump H-25</t>
  </si>
  <si>
    <t>6 Wheel Dump H-26</t>
  </si>
  <si>
    <t>6 Wheel Dump H-27</t>
  </si>
  <si>
    <t>6 Wheel Dump H-28</t>
  </si>
  <si>
    <t>6 Wheel Truck H-29</t>
  </si>
  <si>
    <t>6 Wheel Dump H-30</t>
  </si>
  <si>
    <t>6 Wheel Dump H-31</t>
  </si>
  <si>
    <t>10 Wheel Dump H-33</t>
  </si>
  <si>
    <t>6 Wheel Dump H-34</t>
  </si>
  <si>
    <t>6 Wheel Dump H-35</t>
  </si>
  <si>
    <t>20 yr</t>
  </si>
  <si>
    <t>John Deere Tractor H-41</t>
  </si>
  <si>
    <t>Kubota Tractor H-42</t>
  </si>
  <si>
    <t>Trackless Sidewalk Tractor H-43</t>
  </si>
  <si>
    <t>MV Sidewalk tractor H-44</t>
  </si>
  <si>
    <t>Trailer Landscape MN-054</t>
  </si>
  <si>
    <t>2012/13</t>
  </si>
  <si>
    <t>Trailer, Roller MN-031</t>
  </si>
  <si>
    <t>Trailer Landscape MN-053</t>
  </si>
  <si>
    <t>Trailer, Brine MN-080</t>
  </si>
  <si>
    <t>Trailer - Black MN-143</t>
  </si>
  <si>
    <t>Utility MV Sidewalk Tractor H-44</t>
  </si>
  <si>
    <t>Drainage Trailer MN-255</t>
  </si>
  <si>
    <t>Backhoe/Loader H-17</t>
  </si>
  <si>
    <t>1 Ton Utility Truck, M-1</t>
  </si>
  <si>
    <t>Trailer - Black MN-122</t>
  </si>
  <si>
    <t>Roller, Steel Drum</t>
  </si>
  <si>
    <t>2035/36</t>
  </si>
  <si>
    <t>Hudson Trailer MN-063</t>
  </si>
  <si>
    <t>2040/41</t>
  </si>
  <si>
    <t>Athletic Field Groomer</t>
  </si>
  <si>
    <t>9 yr</t>
  </si>
  <si>
    <t>Mower, Exmark Master 166</t>
  </si>
  <si>
    <t>Mower, Exmark Master 175</t>
  </si>
  <si>
    <t>2013/14</t>
  </si>
  <si>
    <t>Mower, Exmark Master 176</t>
  </si>
  <si>
    <t>Mower, Exmark Master 148</t>
  </si>
  <si>
    <t>Mower, Exmark Master 167</t>
  </si>
  <si>
    <t>Cement Mixer</t>
  </si>
  <si>
    <t>30</t>
  </si>
  <si>
    <t>Calcium Tank (Liquid)</t>
  </si>
  <si>
    <t>Parks and Recreation</t>
  </si>
  <si>
    <t>F-150</t>
  </si>
  <si>
    <t>2015/16</t>
  </si>
  <si>
    <t>Dock Replacement</t>
  </si>
  <si>
    <t>Atheletic Field CRF</t>
  </si>
  <si>
    <t>Parks &amp; Recreation Office Improvements &amp; ada ramp</t>
  </si>
  <si>
    <t>Function Hall basement Retro fit</t>
  </si>
  <si>
    <t>Yearly</t>
  </si>
  <si>
    <t>Police</t>
  </si>
  <si>
    <t>Var</t>
  </si>
  <si>
    <t>Patrol Vehicles</t>
  </si>
  <si>
    <t>5 year</t>
  </si>
  <si>
    <t>Special Response Team Body Armor Replacement (10 team members)</t>
  </si>
  <si>
    <t>Administrative Vehicle</t>
  </si>
  <si>
    <t>Crime Scene vehicle replacement</t>
  </si>
  <si>
    <t>every 10 yrs</t>
  </si>
  <si>
    <t>Solid Waste Disposal</t>
  </si>
  <si>
    <t>10  yr</t>
  </si>
  <si>
    <t>100 CY Trailer, live floor T1</t>
  </si>
  <si>
    <t>Solid Waste CRF</t>
  </si>
  <si>
    <t>90 CY End Dump T2</t>
  </si>
  <si>
    <t>100 CY Trailer, live floor T3</t>
  </si>
  <si>
    <t>100 CY Trailer, live floor T4</t>
  </si>
  <si>
    <t>Truck Cab &amp; Chassis - International Tractor L6</t>
  </si>
  <si>
    <t>Truck Cab &amp; Chassis - International Tractor L7</t>
  </si>
  <si>
    <t>Fork Lift L11</t>
  </si>
  <si>
    <t>Transfer Station Loader L4</t>
  </si>
  <si>
    <t>Transfer Station Loader L5</t>
  </si>
  <si>
    <t>Skid Steer Loader L9</t>
  </si>
  <si>
    <t>Skid Steer Loader L10</t>
  </si>
  <si>
    <t>Pickup Truck w/ Plow L1</t>
  </si>
  <si>
    <t>Technology</t>
  </si>
  <si>
    <t>Licenses/ equipment upgrade</t>
  </si>
  <si>
    <t>Computer CRF</t>
  </si>
  <si>
    <t>Town Clerk/Tax Collector</t>
  </si>
  <si>
    <t>Computer Equipment</t>
  </si>
  <si>
    <t>Wastewater Treatment</t>
  </si>
  <si>
    <t>ongoing</t>
  </si>
  <si>
    <t xml:space="preserve">Manhole/Sewer Rehabilitation </t>
  </si>
  <si>
    <t xml:space="preserve">User Fees </t>
  </si>
  <si>
    <t>CCTV Camera Equipment for Sewer System</t>
  </si>
  <si>
    <t>8</t>
  </si>
  <si>
    <t>Bobcat Skid Steer Loaders-compost facility</t>
  </si>
  <si>
    <t>Bobcat Toolcat, trailer and accessories-X Country Sewer Maintenance</t>
  </si>
  <si>
    <t>20</t>
  </si>
  <si>
    <t>10</t>
  </si>
  <si>
    <t>User Fees</t>
  </si>
  <si>
    <t>Ford Explorer -Pretreatment Manager</t>
  </si>
  <si>
    <t>Cat 938 loader C-3-compost facility</t>
  </si>
  <si>
    <t>2031/32</t>
  </si>
  <si>
    <t>Ford F-250 4X4 Maintenance/plow vehicle</t>
  </si>
  <si>
    <t>Husquvarna Zero Turn riding mower</t>
  </si>
  <si>
    <t>User Fees - budget</t>
  </si>
  <si>
    <t>13</t>
  </si>
  <si>
    <t>Exmark walk behind mower</t>
  </si>
  <si>
    <t>Golf-cart E-260 (Bought Used 2017 in 2020)</t>
  </si>
  <si>
    <t xml:space="preserve">User Fees - budget </t>
  </si>
  <si>
    <t>Golf-cart E-261 (Bought Used 2017 in 2020)</t>
  </si>
  <si>
    <t>15</t>
  </si>
  <si>
    <t>Genie Lift (55 feet)</t>
  </si>
  <si>
    <t>Ford F-250 4X4 Pick-up w/plow (Operations/Collections)</t>
  </si>
  <si>
    <t>Update Sewer Rate Study - Wright Pierce</t>
  </si>
  <si>
    <t xml:space="preserve">Chevy Van - Collection System Camera Van </t>
  </si>
  <si>
    <t>5-yr program</t>
  </si>
  <si>
    <t xml:space="preserve">Sewer System Assesment Program - Added a year </t>
  </si>
  <si>
    <t>Cable Television</t>
  </si>
  <si>
    <t>Cablecast and Local Head End Equipment</t>
  </si>
  <si>
    <t>Franchise Fees</t>
  </si>
  <si>
    <t>Town Hall Matthew Thornton Room Equipment</t>
  </si>
  <si>
    <t>Town Hall Memorial Conference Room Equipment</t>
  </si>
  <si>
    <t>Software</t>
  </si>
  <si>
    <t>Remote Equipment / Mobile Studio</t>
  </si>
  <si>
    <t>Public Access Studio Lighting</t>
  </si>
  <si>
    <t>Public Access Studio Equipment</t>
  </si>
  <si>
    <t>Public Access Editing Systems</t>
  </si>
  <si>
    <t>Media Staff Hardware</t>
  </si>
  <si>
    <t>Public Access Cameras and Audio Equipment</t>
  </si>
  <si>
    <t>Total CATV FUND</t>
  </si>
  <si>
    <t>Cap Reserve</t>
  </si>
  <si>
    <t>User Fees/Bonds</t>
  </si>
  <si>
    <t>User Fees WWTF</t>
  </si>
  <si>
    <t>Cable Franchise Fees</t>
  </si>
  <si>
    <t>Project: Library HVAC System</t>
  </si>
  <si>
    <r>
      <t>Explanation and Need:</t>
    </r>
    <r>
      <rPr>
        <sz val="12"/>
        <rFont val="Times New Roman"/>
        <family val="1"/>
      </rPr>
      <t xml:space="preserve"> Upgrade of HVAC system to improve air exchange </t>
    </r>
  </si>
  <si>
    <t xml:space="preserve"> in light of COVID-19 concerns regarding airborne particles.</t>
  </si>
  <si>
    <t>We've previously submitted a replacement of the HVAC system in conjunction</t>
  </si>
  <si>
    <t>with a building renovation but this project has become more urgent.</t>
  </si>
  <si>
    <t>Project: Library Sprinklers</t>
  </si>
  <si>
    <r>
      <t>Explanation and Need:</t>
    </r>
    <r>
      <rPr>
        <sz val="12"/>
        <rFont val="Times New Roman"/>
        <family val="1"/>
      </rPr>
      <t xml:space="preserve"> replacement of sprinkler system.</t>
    </r>
  </si>
  <si>
    <t>This project had been submitted on an earlier CIP but didn't show up on the 19-20 one</t>
  </si>
  <si>
    <t xml:space="preserve">so we are resubmitting. </t>
  </si>
  <si>
    <t xml:space="preserve">Project: Library Carpet </t>
  </si>
  <si>
    <r>
      <t>Explanation and Need:</t>
    </r>
    <r>
      <rPr>
        <sz val="12"/>
        <rFont val="Times New Roman"/>
        <family val="1"/>
      </rPr>
      <t xml:space="preserve"> replacement of library carpet</t>
    </r>
  </si>
  <si>
    <t xml:space="preserve">Carpet is starting to break down when being professionally cleaned. </t>
  </si>
  <si>
    <t>Carpet Replacement</t>
  </si>
  <si>
    <t>Body Camera</t>
  </si>
  <si>
    <t>Project: Body Worn Cameras for Police Department</t>
  </si>
  <si>
    <r>
      <t>Explanation and Need:</t>
    </r>
    <r>
      <rPr>
        <sz val="12"/>
        <rFont val="Times New Roman"/>
        <family val="1"/>
      </rPr>
      <t xml:space="preserve"> Governor Sunnunu approved all of the NH Commission on</t>
    </r>
  </si>
  <si>
    <t xml:space="preserve"> Law Enforcement Accountability, Community, and Transparency. One </t>
  </si>
  <si>
    <t xml:space="preserve">recommendation was to encourage all law enforcement agencies to use body </t>
  </si>
  <si>
    <t>and/or dash cameras (C. 6 on final report).</t>
  </si>
  <si>
    <t xml:space="preserve">This proposal is to purchase 45 body worn cameras and associated items for </t>
  </si>
  <si>
    <t>11 cruisers. All sworn officers would be issued their own camera. This proposal</t>
  </si>
  <si>
    <t xml:space="preserve">is for five years of service agreement. </t>
  </si>
  <si>
    <t>45 body worn cameras and associated equipment for 11 cruisers</t>
  </si>
  <si>
    <t>EOL</t>
  </si>
  <si>
    <t>Building Upgrade to Reeds Ferry  (Station 3)</t>
  </si>
  <si>
    <t>Shed Harris Fund</t>
  </si>
  <si>
    <t>100k (miles)</t>
  </si>
  <si>
    <t>Ambulance 233</t>
  </si>
  <si>
    <t>Ambulance CRF</t>
  </si>
  <si>
    <t>Ambulance 231</t>
  </si>
  <si>
    <t>Ambulance 234</t>
  </si>
  <si>
    <t>Cardiac Defibrillator/Monitor/Transmitter</t>
  </si>
  <si>
    <t>Automatic Rescue CPR Devices</t>
  </si>
  <si>
    <t>10 yrs First Due</t>
  </si>
  <si>
    <t>Fire Equip CRF</t>
  </si>
  <si>
    <t>20 yr EOL Review</t>
  </si>
  <si>
    <t xml:space="preserve">25 yr. </t>
  </si>
  <si>
    <t xml:space="preserve">Fire </t>
  </si>
  <si>
    <t>Fire Command Vehicle</t>
  </si>
  <si>
    <t>Equipment Trailer</t>
  </si>
  <si>
    <t>Fire Suppression Hose</t>
  </si>
  <si>
    <t>Portable Radios</t>
  </si>
  <si>
    <t>Traffic Pre-emption CRF</t>
  </si>
  <si>
    <t>Pumper E-1</t>
  </si>
  <si>
    <t>Pumper E-2</t>
  </si>
  <si>
    <t>Pumper E-3</t>
  </si>
  <si>
    <t>Pumper E-4</t>
  </si>
  <si>
    <t>Tower Ladder (Bond or Lease)</t>
  </si>
  <si>
    <t>Heavy Rescue</t>
  </si>
  <si>
    <t>Computer Upgrade/ Replacement</t>
  </si>
  <si>
    <t>Rescue/Forestry UTV</t>
  </si>
  <si>
    <t>Boat, Portable Inflatable</t>
  </si>
  <si>
    <t>162 SD SC Chassis Utility</t>
  </si>
  <si>
    <t>Special ops. Trailer</t>
  </si>
  <si>
    <t>Hazmat Trailer</t>
  </si>
  <si>
    <t>SCBA Filling System</t>
  </si>
  <si>
    <t>Toxic Gas Meters</t>
  </si>
  <si>
    <t>Thermal Imaging Cameras</t>
  </si>
  <si>
    <t>Large Diameter Hose</t>
  </si>
  <si>
    <t>Opticom repair/replacement</t>
  </si>
  <si>
    <t xml:space="preserve">Extrication Tools </t>
  </si>
  <si>
    <t>Utility Truck Plow</t>
  </si>
  <si>
    <t>Emergency Management Training Grounds</t>
  </si>
  <si>
    <t>Turn out gear  (5 x $3,000)</t>
  </si>
  <si>
    <t>BOND</t>
  </si>
  <si>
    <t xml:space="preserve">  2025-26</t>
  </si>
  <si>
    <t xml:space="preserve">  2024-25</t>
  </si>
  <si>
    <t xml:space="preserve">  2023-24</t>
  </si>
  <si>
    <t xml:space="preserve">  2022-23</t>
  </si>
  <si>
    <t xml:space="preserve">  2021-22</t>
  </si>
  <si>
    <r>
      <rPr>
        <b/>
        <sz val="12"/>
        <rFont val="Arial"/>
        <family val="2"/>
      </rPr>
      <t>4. Explanation of Need:</t>
    </r>
    <r>
      <rPr>
        <sz val="12"/>
        <rFont val="Arial"/>
        <family val="2"/>
      </rPr>
      <t xml:space="preserve"> We are looking to replace the existing waterfront docks on Lake Naticook in Wasserman Park. We have seen over the last several years, a significant increase in the amount of maintenance that is required to be performed on these docks to keep them safe for people to use. 
The docks have a wooden and foam sub-structure and live in the water year round. On an almost weekly basis, our maintenance staff is trying to patch various sections of the docks.  Most docks of this nature average between 25 - 30 years before needing to be replaced and next year would represent their 29th year of operation.
To replace these docks with modern versions in the exact same "H" configuration that we currently have, costs an estimated $42,000. In last year’s 5 year CIP plan; we were looking at reducing the overall size of the dock by cutting it in half and going with a “reverse L configuration”.  The estimated replacement cost for that configuration at that time was $20,200. We have received a revised estimate from the Dock manufacturer of $22,961 for that option. However, we have received some concern from beach visitors about the significant reduction in size of the dock. The manufacturer also gave us another option to consider, which we actually like better and is a better fit for the future needs of the Park. Instead of a “reverse L configuration”, we are looking at essentially eliminating just the center section of the “H” dock. The 2 ends would just 60 feet out into the lake and would be anchored into the lake bed with posts at the end of the dock for stability. This option is a little bit more money, but provides better visibility for the lifeguards and also provides for the potential for future improvements we might make to the waterfront as we continue to work to create handicap access to the lake.  The estimated cost of this option is $26,400. Each arm of the dock would be 50 feet long and 5 feet wide with a 10 foot long x 40" accessible ramp from the shoreline. These docks would be made of modern materials and would be expected to last another 30 years. 
</t>
    </r>
  </si>
  <si>
    <r>
      <t>Explanation:</t>
    </r>
    <r>
      <rPr>
        <sz val="12"/>
        <rFont val="Arial"/>
        <family val="2"/>
      </rPr>
      <t>The existing waterfront docks at Wasserman Park have been in use since 1992 are are nearing the end of their natural life span.</t>
    </r>
  </si>
  <si>
    <r>
      <t>and briefly explain why the changes have been made:</t>
    </r>
    <r>
      <rPr>
        <sz val="12"/>
        <rFont val="Arial"/>
        <family val="2"/>
      </rPr>
      <t xml:space="preserve"> cost </t>
    </r>
    <r>
      <rPr>
        <u/>
        <sz val="12"/>
        <rFont val="Arial"/>
        <family val="2"/>
      </rPr>
      <t xml:space="preserve">X   </t>
    </r>
    <r>
      <rPr>
        <sz val="12"/>
        <rFont val="Arial"/>
        <family val="2"/>
      </rPr>
      <t xml:space="preserve">; year </t>
    </r>
    <r>
      <rPr>
        <u/>
        <sz val="12"/>
        <rFont val="Arial"/>
        <family val="2"/>
      </rPr>
      <t xml:space="preserve">  </t>
    </r>
    <r>
      <rPr>
        <sz val="12"/>
        <rFont val="Arial"/>
        <family val="2"/>
      </rPr>
      <t>; scope _</t>
    </r>
    <r>
      <rPr>
        <sz val="12"/>
        <rFont val="Arial"/>
        <family val="2"/>
      </rPr>
      <t>_; none  __</t>
    </r>
  </si>
  <si>
    <r>
      <t>2a. Was this same project reflected in the prior CIP?</t>
    </r>
    <r>
      <rPr>
        <sz val="12"/>
        <rFont val="Arial"/>
        <family val="2"/>
      </rPr>
      <t xml:space="preserve">  Yes</t>
    </r>
  </si>
  <si>
    <r>
      <t xml:space="preserve">1. Description of Project: </t>
    </r>
    <r>
      <rPr>
        <sz val="12"/>
        <rFont val="Arial"/>
        <family val="2"/>
      </rPr>
      <t>Wasserman Park Dock Replacement</t>
    </r>
  </si>
  <si>
    <r>
      <t>Explanation:</t>
    </r>
    <r>
      <rPr>
        <sz val="12"/>
        <rFont val="Arial"/>
        <family val="2"/>
      </rPr>
      <t xml:space="preserve">We are looking to install an irrigation system onto the Football Practice field at Wasserman Park. </t>
    </r>
  </si>
  <si>
    <r>
      <t xml:space="preserve">1. Description of Project: </t>
    </r>
    <r>
      <rPr>
        <sz val="12"/>
        <rFont val="Arial"/>
        <family val="2"/>
      </rPr>
      <t>Irrigation for Wasserman Park Football Field</t>
    </r>
  </si>
  <si>
    <r>
      <t xml:space="preserve">3. Expected Useful Life: </t>
    </r>
    <r>
      <rPr>
        <sz val="12"/>
        <rFont val="Arial"/>
        <family val="2"/>
      </rPr>
      <t>50 years</t>
    </r>
  </si>
  <si>
    <r>
      <t>and briefly explain why the changes have been made:</t>
    </r>
    <r>
      <rPr>
        <sz val="12"/>
        <rFont val="Arial"/>
        <family val="2"/>
      </rPr>
      <t xml:space="preserve"> cost </t>
    </r>
    <r>
      <rPr>
        <u/>
        <sz val="12"/>
        <rFont val="Arial"/>
        <family val="2"/>
      </rPr>
      <t>X</t>
    </r>
    <r>
      <rPr>
        <sz val="12"/>
        <rFont val="Arial"/>
        <family val="2"/>
      </rPr>
      <t xml:space="preserve"> </t>
    </r>
    <r>
      <rPr>
        <u/>
        <sz val="12"/>
        <rFont val="Arial"/>
        <family val="2"/>
      </rPr>
      <t xml:space="preserve"> </t>
    </r>
    <r>
      <rPr>
        <sz val="12"/>
        <rFont val="Arial"/>
        <family val="2"/>
      </rPr>
      <t>; year X ; scope __; none  _</t>
    </r>
  </si>
  <si>
    <r>
      <t>1. Description of Project:</t>
    </r>
    <r>
      <rPr>
        <sz val="12"/>
        <rFont val="Arial"/>
        <family val="2"/>
      </rPr>
      <t xml:space="preserve"> Function Hall Basement</t>
    </r>
  </si>
  <si>
    <t>Irrigation Wasserman Park</t>
  </si>
  <si>
    <r>
      <rPr>
        <sz val="9"/>
        <rFont val="Times New Roman"/>
        <family val="1"/>
      </rPr>
      <t>R</t>
    </r>
  </si>
  <si>
    <r>
      <rPr>
        <sz val="9"/>
        <rFont val="Arial"/>
        <family val="2"/>
      </rPr>
      <t>Franchise Fees</t>
    </r>
  </si>
  <si>
    <r>
      <rPr>
        <sz val="9"/>
        <rFont val="Times New Roman"/>
        <family val="1"/>
      </rPr>
      <t>A</t>
    </r>
  </si>
  <si>
    <t>Power Cot Project</t>
  </si>
  <si>
    <t>Pickup/Forestry 2</t>
  </si>
  <si>
    <t>Gator / Forestry Trailer</t>
  </si>
  <si>
    <t>Boat Rigid Hull/inflatable/equipment</t>
  </si>
  <si>
    <t>SCBA RIT cylinders 1 hour (10 x $1441)</t>
  </si>
  <si>
    <t>SCBA cylinders 30 minute (40 x $1085)</t>
  </si>
  <si>
    <t>SCBA Packs</t>
  </si>
  <si>
    <t>SABA Tech Rescue Bottles 10 min (10 x $585)</t>
  </si>
  <si>
    <t>Pumper E-5</t>
  </si>
  <si>
    <t>Campus WIFI - town hall</t>
  </si>
  <si>
    <t xml:space="preserve">Project: Ugrade Burt Street Pump Station </t>
  </si>
  <si>
    <r>
      <t>Explanation and Need:</t>
    </r>
    <r>
      <rPr>
        <sz val="12"/>
        <rFont val="Times New Roman"/>
        <family val="1"/>
      </rPr>
      <t xml:space="preserve"> The station was built in the early 1980's.  The life expectancy of the pump station is 20 - 30 years.  The station is now 36 plus years old and all the components have begun to fail.   Upgrade wil include removing and replacing pumps, controls, and alarm system. </t>
    </r>
  </si>
  <si>
    <t>Project: Bridge Rehabilitation - US 3 (DW Highway) @ Souhegan River Chamberlain</t>
  </si>
  <si>
    <t>Microsoft 360</t>
  </si>
  <si>
    <r>
      <t>Communication CRF</t>
    </r>
    <r>
      <rPr>
        <b/>
        <sz val="10"/>
        <color rgb="FFFF9900"/>
        <rFont val="Times New Roman"/>
        <family val="1"/>
      </rPr>
      <t>/Budget</t>
    </r>
  </si>
  <si>
    <t>Schedule 1</t>
  </si>
  <si>
    <t>PROJECTED MUNICIPAL PROPERTY TAX IMPACT</t>
  </si>
  <si>
    <t>Capital Expenditures</t>
  </si>
  <si>
    <t>2011-12</t>
  </si>
  <si>
    <t>2012-13</t>
  </si>
  <si>
    <t>2013-14</t>
  </si>
  <si>
    <t>2014-15</t>
  </si>
  <si>
    <t>2015-16</t>
  </si>
  <si>
    <t>2017-18</t>
  </si>
  <si>
    <t>2018-19</t>
  </si>
  <si>
    <t>2019-20</t>
  </si>
  <si>
    <t>Debt service on outstanding bonds</t>
  </si>
  <si>
    <t>Transfer to capital reserve funds</t>
  </si>
  <si>
    <t>Issuance of New Debt (see below)</t>
  </si>
  <si>
    <t>Total property tax financing of capital expenditures</t>
  </si>
  <si>
    <t>CIP Major Projects Issuance of New Debt</t>
  </si>
  <si>
    <t>Total property tax financing of CIP major projects</t>
  </si>
  <si>
    <t>Capital Reserve Funding</t>
  </si>
  <si>
    <t>Historical Funding of CRF</t>
  </si>
  <si>
    <t>Historic Funding</t>
  </si>
  <si>
    <t>Projected Funding</t>
  </si>
  <si>
    <t xml:space="preserve">Capital Reserve Fund </t>
  </si>
  <si>
    <t>balance 7/1/08</t>
  </si>
  <si>
    <t>2001-02</t>
  </si>
  <si>
    <t>2002-03</t>
  </si>
  <si>
    <t>2003-04</t>
  </si>
  <si>
    <t>2004-05</t>
  </si>
  <si>
    <t>2005-06</t>
  </si>
  <si>
    <t>2006-07</t>
  </si>
  <si>
    <t>2008-09</t>
  </si>
  <si>
    <t>2009-10</t>
  </si>
  <si>
    <t>2010-11</t>
  </si>
  <si>
    <t>2016-17</t>
  </si>
  <si>
    <t>Ambulance</t>
  </si>
  <si>
    <t>Athletic Field Development</t>
  </si>
  <si>
    <t>Bridge Replacement *</t>
  </si>
  <si>
    <t>Communications Equipment</t>
  </si>
  <si>
    <t>Drainage Improvements *</t>
  </si>
  <si>
    <t>DW Highway Intersection Improvements</t>
  </si>
  <si>
    <t>Fire Equipment</t>
  </si>
  <si>
    <t>Highway Equipment</t>
  </si>
  <si>
    <t>Land Bank</t>
  </si>
  <si>
    <t>Landfill</t>
  </si>
  <si>
    <t>Library Construction</t>
  </si>
  <si>
    <t>Library Bld Maintenance</t>
  </si>
  <si>
    <t>Northwest Fire Station ***</t>
  </si>
  <si>
    <t>Playground Equipment</t>
  </si>
  <si>
    <t>Real Estate Reappraisal</t>
  </si>
  <si>
    <t>Road Improvements</t>
  </si>
  <si>
    <t>Salt Shed</t>
  </si>
  <si>
    <t>Sewer Line Extension</t>
  </si>
  <si>
    <t>Sidewalks and Bike Paths *</t>
  </si>
  <si>
    <t>Road Infrastructure CRF*</t>
  </si>
  <si>
    <t xml:space="preserve">Fire Station </t>
  </si>
  <si>
    <t>GIS</t>
  </si>
  <si>
    <t>Traffic Signal Pre-emption System</t>
  </si>
  <si>
    <t>Wastewater Treatment Facility**</t>
  </si>
  <si>
    <t>Wastewater Treatment System**</t>
  </si>
  <si>
    <t>Capital Reserve Fund Transfers</t>
  </si>
  <si>
    <t>Expendable Trust Funds</t>
  </si>
  <si>
    <t>Milfoil</t>
  </si>
  <si>
    <t xml:space="preserve">Total property tax financing </t>
  </si>
  <si>
    <t>Sewer Fund</t>
  </si>
  <si>
    <t xml:space="preserve">Sewer Infrastructure Improvements </t>
  </si>
  <si>
    <t>Total CRF &amp; Expandable Trust Funds</t>
  </si>
  <si>
    <t>*Road Infrastructure CRF Breakout of funding</t>
  </si>
  <si>
    <t>Drainage</t>
  </si>
  <si>
    <t xml:space="preserve">Roads </t>
  </si>
  <si>
    <t>Breakdown of Funding</t>
  </si>
  <si>
    <t>General Fund Expandable Trust</t>
  </si>
  <si>
    <t>General Fund Capital Reserve Deposits</t>
  </si>
  <si>
    <t>Sewer Fund Capital Reserve Deposits</t>
  </si>
  <si>
    <t>Capital Reserve Spending</t>
  </si>
  <si>
    <t>Historical Spending of CRF</t>
  </si>
  <si>
    <t>Projected Spending</t>
  </si>
  <si>
    <t>balance 7/1/07</t>
  </si>
  <si>
    <t>2007-08</t>
  </si>
  <si>
    <t>Bridge Replacement</t>
  </si>
  <si>
    <t>Drainage Improvements</t>
  </si>
  <si>
    <t xml:space="preserve">Library Roof </t>
  </si>
  <si>
    <t>Northwest Fire Station</t>
  </si>
  <si>
    <t>South Merrimack Fire Station</t>
  </si>
  <si>
    <t>WWT Facility CRF</t>
  </si>
  <si>
    <t>WWT System CRF</t>
  </si>
  <si>
    <t>Total property tax financing of capital reserve fund transfers</t>
  </si>
  <si>
    <t>Ladder truck (15 YR) {1,525,000}</t>
  </si>
  <si>
    <t>Library (25 YR) {$6,000,000}</t>
  </si>
  <si>
    <t xml:space="preserve">Project: Radio Telemetry Update </t>
  </si>
  <si>
    <t>Public Safety Complex ($11,025,000)</t>
  </si>
  <si>
    <t>Replacement   Cost</t>
  </si>
  <si>
    <t>Project: Pedestrian Bridge over Souhegan River Replacement</t>
  </si>
  <si>
    <r>
      <t>Explanation and Need:</t>
    </r>
    <r>
      <rPr>
        <sz val="12"/>
        <rFont val="Times New Roman"/>
        <family val="1"/>
      </rPr>
      <t xml:space="preserve"> See attached project info slide</t>
    </r>
  </si>
  <si>
    <t xml:space="preserve">  Construction &amp; Installation &amp; Programming </t>
  </si>
  <si>
    <t>Planning Board comments</t>
  </si>
  <si>
    <t>Page #</t>
  </si>
  <si>
    <t xml:space="preserve">Project: Refurbish and add additions to the Merrimack, South Fire Station </t>
  </si>
  <si>
    <t xml:space="preserve">   Fund Blance</t>
  </si>
  <si>
    <t>Project: Safety Complex</t>
  </si>
  <si>
    <t xml:space="preserve">Project: Sidewalk  </t>
  </si>
  <si>
    <t>Project: Depot Street Boat Ramp Repairs</t>
  </si>
  <si>
    <t>Project:Seaverns Bridge Canoe Launch Ramp - Slope Stabilization</t>
  </si>
  <si>
    <t xml:space="preserve">Project: </t>
  </si>
  <si>
    <r>
      <t>Explanation and Need:</t>
    </r>
    <r>
      <rPr>
        <sz val="12"/>
        <rFont val="Times New Roman"/>
        <family val="1"/>
      </rPr>
      <t xml:space="preserve"> </t>
    </r>
  </si>
  <si>
    <t>2027-28</t>
  </si>
  <si>
    <t xml:space="preserve">   2027-28</t>
  </si>
  <si>
    <t xml:space="preserve">  2026-27</t>
  </si>
  <si>
    <r>
      <t xml:space="preserve">   Brik Funding - </t>
    </r>
    <r>
      <rPr>
        <sz val="12"/>
        <color rgb="FFFF0000"/>
        <rFont val="Times New Roman"/>
        <family val="1"/>
      </rPr>
      <t>Pending Application Acceptance</t>
    </r>
  </si>
  <si>
    <r>
      <t xml:space="preserve">Admin/Engineering   </t>
    </r>
    <r>
      <rPr>
        <b/>
        <sz val="10"/>
        <color rgb="FFFF0000"/>
        <rFont val="Times New Roman"/>
        <family val="1"/>
      </rPr>
      <t>*</t>
    </r>
  </si>
  <si>
    <t>BRIC Funding - Non Particip. Pending</t>
  </si>
  <si>
    <t xml:space="preserve">Admin/Engineering  </t>
  </si>
  <si>
    <t>Paving - DW Highway (Greely Street to Bedford Road) - Overlay</t>
  </si>
  <si>
    <r>
      <t xml:space="preserve">Admin./Engineering    </t>
    </r>
    <r>
      <rPr>
        <b/>
        <sz val="10"/>
        <color rgb="FFFF0000"/>
        <rFont val="Times New Roman"/>
        <family val="1"/>
      </rPr>
      <t>*</t>
    </r>
  </si>
  <si>
    <t>Merrimack River Boat Ramp Access Improvement - Griffin Street</t>
  </si>
  <si>
    <r>
      <t xml:space="preserve">Admin/Engineering    </t>
    </r>
    <r>
      <rPr>
        <b/>
        <sz val="10"/>
        <color rgb="FFFF0000"/>
        <rFont val="Times New Roman"/>
        <family val="1"/>
      </rPr>
      <t>*</t>
    </r>
  </si>
  <si>
    <t>Replace fuel tanks, piping, and Island w/ canopy</t>
  </si>
  <si>
    <t xml:space="preserve">Town ARPA Funding </t>
  </si>
  <si>
    <t>Wastewater CRF - Design</t>
  </si>
  <si>
    <t xml:space="preserve">Agitator PLC Upgrade </t>
  </si>
  <si>
    <t>Hypo Feed System Upgrade (Placeholder)</t>
  </si>
  <si>
    <t xml:space="preserve">  2020-21</t>
  </si>
  <si>
    <t>Project: Sidewalk Construction: Souhegan River Trail</t>
  </si>
  <si>
    <t>In Draft 2023-2032 10 Year Plan</t>
  </si>
  <si>
    <t>Project: Sidewalk Construction: US Route 3 - Daniel Webster Highway - 3,600 LF</t>
  </si>
  <si>
    <t>Project: Sewer Line Ext. McQuestion and Mayflower Sewer Basin</t>
  </si>
  <si>
    <r>
      <t xml:space="preserve">   2027-28  ***</t>
    </r>
    <r>
      <rPr>
        <sz val="12"/>
        <color rgb="FFFF0000"/>
        <rFont val="Times New Roman"/>
        <family val="1"/>
      </rPr>
      <t xml:space="preserve"> In Draft 2023-2032 10 Year Plan  - Placeholder</t>
    </r>
  </si>
  <si>
    <t>Project: Replace Fuel Station and Tanks</t>
  </si>
  <si>
    <t xml:space="preserve">been made: Cost: 1,100,000   Year:  2027   Scope:     None:    (Check all that apply). </t>
  </si>
  <si>
    <r>
      <t>and briefly explain why the changes have been made:</t>
    </r>
    <r>
      <rPr>
        <sz val="12"/>
        <rFont val="Arial"/>
        <family val="2"/>
      </rPr>
      <t xml:space="preserve"> cost </t>
    </r>
    <r>
      <rPr>
        <u/>
        <sz val="12"/>
        <rFont val="Arial"/>
        <family val="2"/>
      </rPr>
      <t xml:space="preserve">  </t>
    </r>
    <r>
      <rPr>
        <sz val="12"/>
        <rFont val="Arial"/>
        <family val="2"/>
      </rPr>
      <t xml:space="preserve">; year </t>
    </r>
    <r>
      <rPr>
        <u/>
        <sz val="12"/>
        <rFont val="Arial"/>
        <family val="2"/>
      </rPr>
      <t xml:space="preserve">  </t>
    </r>
    <r>
      <rPr>
        <sz val="12"/>
        <rFont val="Arial"/>
        <family val="2"/>
      </rPr>
      <t>; scope __; none  _</t>
    </r>
    <r>
      <rPr>
        <u/>
        <sz val="12"/>
        <rFont val="Arial"/>
        <family val="2"/>
      </rPr>
      <t>X</t>
    </r>
  </si>
  <si>
    <t xml:space="preserve">   Capital Reserve Fund  (SRF)</t>
  </si>
  <si>
    <t xml:space="preserve">Camel Max  Sewer Vacuum Truck  </t>
  </si>
  <si>
    <t>2036/37</t>
  </si>
  <si>
    <t>2027/2028</t>
  </si>
  <si>
    <t>Compost Screener - McClosky 621Trommel Screener</t>
  </si>
  <si>
    <t>2038/2039</t>
  </si>
  <si>
    <t>John Deere Loader C-1-compost facility (2014 loader was purchased used in 2018)</t>
  </si>
  <si>
    <t>2026/2027</t>
  </si>
  <si>
    <t>John Deere Loader C-2-compost facility ( 2015 loader was purchased used in 2018)</t>
  </si>
  <si>
    <t xml:space="preserve">Kenworth T-800 Roll-Off Truck to transport roll-offs with sludge to compost.   Will also be used to transport dewater screenings from the new screening facility. </t>
  </si>
  <si>
    <t>2025/2026</t>
  </si>
  <si>
    <t>2030/2031</t>
  </si>
  <si>
    <t>2023/2024</t>
  </si>
  <si>
    <t xml:space="preserve">Ford F-250 4 x 4 with plow, strobe lights, backrack (Collection System) </t>
  </si>
  <si>
    <t>2035/2036</t>
  </si>
  <si>
    <t>2022/2023</t>
  </si>
  <si>
    <t>Change out compost blowers - original installation 1994 - blowers are beyond useful life at 27 years old</t>
  </si>
  <si>
    <t>1 Ton Dump H-7 (Formerly B&amp;G-1)</t>
  </si>
  <si>
    <t>Message Board - MB-7</t>
  </si>
  <si>
    <t>Message Board - MB-11</t>
  </si>
  <si>
    <t>Office Trailer</t>
  </si>
  <si>
    <t>Wasserman Park Cabin Roof Replacements (5 Cabins)</t>
  </si>
  <si>
    <t>Wasserman Park Beach - Phase 4</t>
  </si>
  <si>
    <t>Dog Park Lighting Project</t>
  </si>
  <si>
    <t>Skateboard Park Replacement</t>
  </si>
  <si>
    <t>Wasserman Park Road and Parking Improvement</t>
  </si>
  <si>
    <r>
      <t>and briefly explain why the changes have been made:</t>
    </r>
    <r>
      <rPr>
        <sz val="12"/>
        <rFont val="Arial"/>
        <family val="2"/>
      </rPr>
      <t xml:space="preserve"> cost </t>
    </r>
    <r>
      <rPr>
        <u/>
        <sz val="12"/>
        <rFont val="Arial"/>
        <family val="2"/>
      </rPr>
      <t xml:space="preserve"> X  </t>
    </r>
    <r>
      <rPr>
        <sz val="12"/>
        <rFont val="Arial"/>
        <family val="2"/>
      </rPr>
      <t xml:space="preserve">; year </t>
    </r>
    <r>
      <rPr>
        <u/>
        <sz val="12"/>
        <rFont val="Arial"/>
        <family val="2"/>
      </rPr>
      <t xml:space="preserve">  </t>
    </r>
    <r>
      <rPr>
        <sz val="12"/>
        <rFont val="Arial"/>
        <family val="2"/>
      </rPr>
      <t>; scope _</t>
    </r>
    <r>
      <rPr>
        <u/>
        <sz val="12"/>
        <rFont val="Arial"/>
        <family val="2"/>
      </rPr>
      <t>X</t>
    </r>
    <r>
      <rPr>
        <sz val="12"/>
        <rFont val="Arial"/>
        <family val="2"/>
      </rPr>
      <t>_; none  __</t>
    </r>
  </si>
  <si>
    <r>
      <t>Explanation:</t>
    </r>
    <r>
      <rPr>
        <sz val="12"/>
        <rFont val="Arial"/>
        <family val="2"/>
      </rPr>
      <t xml:space="preserve"> Replacement of 5 Cabin Roofs at Wasserman Park due to end of their normal lifespan</t>
    </r>
  </si>
  <si>
    <r>
      <t xml:space="preserve">3. Expected Useful Life: </t>
    </r>
    <r>
      <rPr>
        <sz val="12"/>
        <rFont val="Arial"/>
        <family val="2"/>
      </rPr>
      <t>30  years</t>
    </r>
  </si>
  <si>
    <r>
      <t>4. Explanation of Need:</t>
    </r>
    <r>
      <rPr>
        <sz val="12"/>
        <rFont val="Arial"/>
        <family val="2"/>
      </rPr>
      <t xml:space="preserve"> In May 2019, we had a contractor evaluate all 19 building roofs within Wasserman Park.  Based upon that evaluation, last year we initially placed 3 Cabins on the CIP list to get new shingle roofs as they were at the end of their natural year lifespan. 
At the time there were 3 other cabins that were initially slated for demolition due to their condition. We ended up saving those cabins (one of which had a tree land on it and we were able to get a new roof thru an insurance claim). However, we needed to add the other two cabins back into the CIP since the roofs in particular were in rough shape and starting to leak. This year in particular having all of our cabins in operation was incredibly useful with the COVID-19 Pandemic as it allowed every age group at Camp to have their own dedicated space on rainy days. In looking at our 5 year Capital Improvement Plan; we have some big ticket items coming down the road and so rather than pushing two of these roofs out an additional year; the thought is to address all 5 cabins now since we’ll get a better price from the contractors if we do them all at once vs. one or two at a time. Our initial estimate from 2 year ago was $5,500 per roof ($15,800 for 3 buildings) but due to rising construction costs and recent estimates, I am planning on $6,500 per roof for a total request of $32,500. 
The 5 cabin roofs slated for replacement are Cabin 1/2, Cabin 3/4,Cabin 9/10, Cabin 12 and the Waterfront Boathouse. 
</t>
    </r>
  </si>
  <si>
    <t xml:space="preserve">4. Explanation of Need: We are looking to install an irrigation system onto the Football Practice field at Wasserman Park. This particular field is only used by MYA Football who submitted the request to us and which 100 + people per night using the field 5 nights per week from August - November. 
There is currently no irrigation here and due to the nature of football, by the Middle of August this field is more dirt than grass for most of the season. It has gotten to the point where the MYA is running a hose from the Function Hall all the way out to the field (over 1000 feet) to try and water down the field before each practice. The Town has also had the Fire Department bring a pump truck out to water down the field to try and cut down on the dust but the effects are limited. As the kids are playing there is a giant cloud of dust across the field; which make it a health hazard for the players and coaches. Unfortunately due to our field shortages in Town, there is no other alternative field location to move these practices football too.  
We are looking to install an irrigation system so that the grass grows better and eliminates the issue. Based on discussions with other NH Communities who have done similar projects, we are estimating a cost of $60,000 to install irrigation on this area.
</t>
  </si>
  <si>
    <r>
      <t xml:space="preserve">1. Description of Project: </t>
    </r>
    <r>
      <rPr>
        <sz val="12"/>
        <rFont val="Arial"/>
        <family val="2"/>
      </rPr>
      <t>Wasserman Park Road Improvement and improved parking</t>
    </r>
  </si>
  <si>
    <r>
      <t>Explanation:</t>
    </r>
    <r>
      <rPr>
        <sz val="12"/>
        <rFont val="Arial"/>
        <family val="2"/>
      </rPr>
      <t>We are looking to repair the Wasserman Park Road System as well as improve parking within the Park.</t>
    </r>
  </si>
  <si>
    <r>
      <t xml:space="preserve">3. Expected Useful Life: </t>
    </r>
    <r>
      <rPr>
        <sz val="12"/>
        <rFont val="Arial"/>
        <family val="2"/>
      </rPr>
      <t>15 - 20 years</t>
    </r>
  </si>
  <si>
    <t xml:space="preserve">4. Explanation of Need:  We are looking to repair the Wasserman Park Road System as well as improve parking within the Park. The Park road system has been slowly deteriorating over the last few years with the increased amount of traffic that is utilizing it. In summer 2021; we experienced torrential rain storms on any almost weekly basis which has caused significant damage park road system as it keep washing away and we end up with 12” deep holes along the roadway which someone is going to step in and get hurt. Public works has been out 5-6 times this summer trying to patch and repair the washouts, but we’ve gotten to the point where we need a more permanent solution. 
The road itself was never built for the amount of traffic it gets and it’s not wide enough for proper emergency vehicle access. From the Parks &amp; Recreation Office down past the tennis courts it is 2 way traffic which means every time cars pass, they drive up onto the grass so that they can pass further deteriorating the edge of the road. 
For this project, we would like to widen the road to 16 feet (Per DPW recommendations) from the entrance to the park, down to the Parks &amp; Recreation Office where it would widen to 20 feet from this point down past the tennis courts which has two way traffic on it. We would then loop back up past the Function Hall with a 16” foot wide road straight out to the park’s exit. This portion of the project will fix the deteriorating roads build in some curbing as well as address some of our water runoff issues by improving access to draining. For this portion of the project Public Works Director Kyle Fox has estimated $200,000. 
The second part of this project is to improve parking and access to the park’s amenities by building an additional parking lot above the basketball courts (near the Function) for easier access to the Function Hall, Playground &amp; Sports Fields.  If you’re going to an event at the Function Hall and you’re all dressed up, currently you have to park in the lot behind my office or in the lot by the Dog Park and walk down the hill. Walking across the lawn in heels for example is not ideal and creates a safety hazard with the loose gravel and uneven terrain. If you’re a parent taking your kids to the playground or to Football practice, we get constant complaints about the length of the walk. In the winter months, it makes using the Function Hall nearly impossible after any snowstorm because even when we tell people not to drive down the hill; they do it anyway and then they get stuck. Aside from that, we’ve had over the last couple of years; people who decide they can park wherever they feel like including on the lawn, on top of the baseball fields and every week way on the park loop road which blocks emergency access vehicles despite signage telling them not to do so. What I would like to do is create a parking lot where the old MYA Cabin used to be to create a specific place where they park (so they aren’t parking on the fields, on the grass and not blocking the park road). In a meeting with Public Works Director Kyle Fox; he has given me an estimate of $30,000 for the parking lot. 
The total project combined would be $230,000.
</t>
  </si>
  <si>
    <r>
      <t xml:space="preserve">4. Explanation of Need: </t>
    </r>
    <r>
      <rPr>
        <sz val="12"/>
        <rFont val="Arial"/>
        <family val="2"/>
      </rPr>
      <t xml:space="preserve"> In 2010, the Town Athletic Fields Committee produced a report that said the Town was short 21 athletic fields to meet the needs of the Community. Since that time, that need has only increased but no plan was put forth until now because there were not any viable options where new athletic fields could be build. As a result, our existing fields are overused to the point where they aren't in great condition since they get used 7 days a week from April to November. The Parks &amp; Recreation Committee conducted a community survey in Winter 2019. Overwhelmingly, the responses were directed at asking us to focus improving the quality of our athletic fields and / or building new athletic fields. We have been working with the various field users for a number of years trying to find options to building athletic fields and there have not been a lot of great options. Many of the Town owned sites are expensive to build on, sit on ledge, and have a lot of water on the site among other issues. 
With the Town taking possession of Greenfield Farms, we now a viable option for new athletic fields. Town Engineer Dawn Tuomala drew up a set of plans to see what might be possible on this site and she found that we could fit two athletic fields along with the associated parking on the site. The first field would be a full sized soccer/lacrosse field (180 x 330) and the other would tentatively be a U 10 sized soccer field (120 x 180).  This project would fit a significant need that the community has been facing for a long time. Based on past projects, the cost to build 1 grass field with associated parking and other amenities is around $350,000 per field so around $700,000 for 2 fields. We have put the estimate at $750,000 since costs have increased in recent years and because we are still a few years away from being able to complete this project. 
$750,000 was put into the CIP for FY 23-24 to for Athletic Field Development and we'd like to build 2 fields at the Greenfield Farms property on Pearson Road. While lights would be extremely helpful since it gives us additional hours of use; we’re probably looking at another $300,000 to add in lights.  The current line item is $750,000 and so I would be hesitant to add a 25% at the potential of it derailing the entire project. I would prefer to get the fields put in and worry about the lights down the road when we have another lighting project that needs to be done.  *There is a potential to obtain a matching grant from the Land &amp; Water Conservation Fund  which would further reduce the cost of this project.
</t>
    </r>
  </si>
  <si>
    <r>
      <t>Explanation:</t>
    </r>
    <r>
      <rPr>
        <sz val="12"/>
        <rFont val="Arial"/>
        <family val="2"/>
      </rPr>
      <t xml:space="preserve">  We are looking to restore the basement of the Function Hall at Wasserman Park. More than a decade ago; the basement flooded one winter and I'm told it wasn't noticed for awhile and as a result got moldy and had to be gutted. All that remains is the framing for all the original rooms. We have 2500 square of dead space that is heated that we would like to finish and turn basement into a group of smaller meeting and activty rooms. Last year we had slated this project for 2025-2026, but we feel we can move it up 1 year in complete in 2024- 2025. </t>
    </r>
  </si>
  <si>
    <r>
      <t>4. Explanation of Need:</t>
    </r>
    <r>
      <rPr>
        <sz val="12"/>
        <rFont val="Arial"/>
        <family val="2"/>
      </rPr>
      <t xml:space="preserve"> In 2016, we added a brand new heating system, windows, insulation and a permanent water line were added to the Function Hall building which allows the building to be used on a year round basis.  There is approximately 2500 square feet of unfinished space in the basement which has framing in place already for a series of smaller meeting or activity rooms.  Right now, we can only have one activity at a time taking place in the building because there is no way to segment off the rooms upstairs. 
We are looking to finish the basement space by adding flooring, sheet rock and paint on the walls and a drop ceiling. This will create five or six individual meeting/activity rooms, bathrooms and separate storage areas which can be secured. The basement already has plumbing installed and so we would also add in a restroom in the basement. The space also already has sprinklers, heating and electrical already installed.  In order to make the space ADA Accessible, we would also need to either add a ramp to the side of the Function Hall building running down the side of the building or by removing the front entrance staircase and installing a lift in that space. 
There are several benefits to finishing on the Function Hall basement. First, it gives us smaller meeting/activity rooms so that we could have multiple activities going on in the building at the same time. Secondly, unlike the individual cabins that are located throughout the park, the space can be used on a year round basis. We have 9 individual cabins throughout the park that can only be used for a few months of the year. These cabins are heavily used during the summer months for Recreation programs and are necessary for the Summer Camps operation, but they sit empty during the rest of the year. The main problem is that these rustic cabins are expensive to maintain. On average we spend $8000 - $10,000 per year maintaining these seasonal buildings and as they age it is getting even more expensive. If the basement of the function hall was finished space; then these cabins become less important to the summer programs as well as to provide additional meeting space.   In the long run, it will save us money on maintenance costs while providing tremendous value.  Based on other projects that we have completed over the last few years, I am estimating a need of $100,000 to finish off the basement into usable space
</t>
    </r>
  </si>
  <si>
    <r>
      <t xml:space="preserve">1. Description of Project: </t>
    </r>
    <r>
      <rPr>
        <sz val="12"/>
        <rFont val="Arial"/>
        <family val="2"/>
      </rPr>
      <t>Replacement of Martel Field Lights &amp; New Lights at Green Field Farms</t>
    </r>
  </si>
  <si>
    <r>
      <t>and briefly explain why the changes have been made:</t>
    </r>
    <r>
      <rPr>
        <sz val="12"/>
        <rFont val="Arial"/>
        <family val="2"/>
      </rPr>
      <t xml:space="preserve"> cost X</t>
    </r>
    <r>
      <rPr>
        <u/>
        <sz val="12"/>
        <rFont val="Arial"/>
        <family val="2"/>
      </rPr>
      <t xml:space="preserve">  </t>
    </r>
    <r>
      <rPr>
        <sz val="12"/>
        <rFont val="Arial"/>
        <family val="2"/>
      </rPr>
      <t xml:space="preserve">; year </t>
    </r>
    <r>
      <rPr>
        <u/>
        <sz val="12"/>
        <rFont val="Arial"/>
        <family val="2"/>
      </rPr>
      <t xml:space="preserve">  </t>
    </r>
    <r>
      <rPr>
        <sz val="12"/>
        <rFont val="Arial"/>
        <family val="2"/>
      </rPr>
      <t>; scope _X; none  __</t>
    </r>
  </si>
  <si>
    <r>
      <t>Explanation:</t>
    </r>
    <r>
      <rPr>
        <sz val="12"/>
        <rFont val="Arial"/>
        <family val="2"/>
      </rPr>
      <t xml:space="preserve">Athletic Field Lighting Project to replace the lights at Martel Field and add new lights to the new fields at Green Field Farms property. </t>
    </r>
  </si>
  <si>
    <t>4. Explanation of Need: The current field lights on Martel Softball Field are 20+ year old and 3 out of the last 4 years, we have had individual light fixtures keep breaking. Part of the challenge in repairing the lights is that the current poles are taller than the Town's bucket truck can reach and so when repairs are needed; the Town not only has to schedule the time with the electrician to come in but also has to coordinate that time to rent a taller bucket truck to reach the lights. This process often takes weeks to complete before the repairs can be made and teams are then playing with fewer lights creating a safety issue. The lights are nearing the end of their lifespan and so we are recommending replacing the lights with modern equivalents; which are more energy efficient. The second issue that we have with the existing light towers is that the lights are too short for Adult Softball to begin with. The current lights are on telephone poles, which are 40 feet tall, but for Adult Softball; which plays on that field, the light towers should be 60 feet tall to provide proper lighting and visibility of the field. Two years ago, we received an estimate on the cost to replace the lights and replacing the 40 foot poles with 60 light towers and the estimate we received was $305,000. Martel Field is one of only 3 fields in Town which has lights on them to begin with and is the only adult softball field with lights.New lights would be 60 feet tall and modern lighting would provide better coverage and visibility and actually reduce ambient light off the fiel reducing the impact to the neighborhood. 
The second part of this project would be to add lights to the 2 new multipurpose fields at Green Field Farms. At these fields we would only need 40 foot light towers since the fields wouldn’t be used for baseball or softball and so it is less expensive per field and we would be looking at $210,000 per field. Lights would significantly increase the availability of the field which are always in high demand and we have such a tremendous shortage.  Bidding light projects should generate some savings on the bids as opposed to doing them one at a time and new lights come with a 25 year warranty on parts and labor. There is already a line item in the FY 25-26 budget for 1million dollars as a bond project. The total cost for lights at the 3 field would be   *There is a potential to obtain a matching grant from the Land &amp; Water Conservation Fund  which would further reduce the cost of this project.</t>
  </si>
  <si>
    <r>
      <t xml:space="preserve">1. Description of Project: </t>
    </r>
    <r>
      <rPr>
        <sz val="12"/>
        <rFont val="Arial"/>
        <family val="2"/>
      </rPr>
      <t>Wasserman Park Beach Phase 4</t>
    </r>
  </si>
  <si>
    <r>
      <t>and briefly explain why the changes have been made:</t>
    </r>
    <r>
      <rPr>
        <sz val="12"/>
        <rFont val="Arial"/>
        <family val="2"/>
      </rPr>
      <t xml:space="preserve"> cost </t>
    </r>
    <r>
      <rPr>
        <u/>
        <sz val="12"/>
        <rFont val="Arial"/>
        <family val="2"/>
      </rPr>
      <t xml:space="preserve">  </t>
    </r>
    <r>
      <rPr>
        <sz val="12"/>
        <rFont val="Arial"/>
        <family val="2"/>
      </rPr>
      <t xml:space="preserve">; year </t>
    </r>
    <r>
      <rPr>
        <u/>
        <sz val="12"/>
        <rFont val="Arial"/>
        <family val="2"/>
      </rPr>
      <t xml:space="preserve">  </t>
    </r>
    <r>
      <rPr>
        <sz val="12"/>
        <rFont val="Arial"/>
        <family val="2"/>
      </rPr>
      <t>; scope _; none  __</t>
    </r>
  </si>
  <si>
    <r>
      <t>Explanation:</t>
    </r>
    <r>
      <rPr>
        <sz val="12"/>
        <rFont val="Arial"/>
        <family val="2"/>
      </rPr>
      <t xml:space="preserve">Wasserman Park Beach Phase 4 which includes addressing erosion and accessibility on the north side of the beach above what is being completed in 2021-2022. </t>
    </r>
  </si>
  <si>
    <t xml:space="preserve">4. Explanation of Need: The current beach renovation project  being done in 2021-2022 deals with specifically the right hand side of the beach as you are looking at the water (to the right of the 3 big pine trees that the state won’t let us remove in front of the H shaped docks). Eventually we need to tackle the left hand side of the beach to improve it and make it more accessible. We have a 5 year window with the State of NH with our existing shoreland permits which were issued in 2020 before we have to start the process all over (unless we get an extension).At this time we are estimating $100,000. 
</t>
  </si>
  <si>
    <r>
      <t xml:space="preserve">1. Description of Project: </t>
    </r>
    <r>
      <rPr>
        <sz val="12"/>
        <rFont val="Arial"/>
        <family val="2"/>
      </rPr>
      <t>Dog Park Lighting Project</t>
    </r>
  </si>
  <si>
    <r>
      <t>Explanation:</t>
    </r>
    <r>
      <rPr>
        <sz val="12"/>
        <rFont val="Arial"/>
        <family val="2"/>
      </rPr>
      <t xml:space="preserve"> Addition of Lights at Dog Park at Wasserman Park to allow for expanded use of the park. </t>
    </r>
  </si>
  <si>
    <r>
      <t xml:space="preserve">3. Expected Useful Life: </t>
    </r>
    <r>
      <rPr>
        <sz val="12"/>
        <rFont val="Arial"/>
        <family val="2"/>
      </rPr>
      <t>20 years</t>
    </r>
  </si>
  <si>
    <t xml:space="preserve">4. Explanation of Need: At the Dog Park, we are looking to improve the facility by adding lights to the Park so that the Park could be used in the evening hours. One of the most popular times to use the park is weekdays after work. From October to April; it gets dark out early and doesn't allow people the opportunity for people to use the park since it's pitch dark out. We are looking to add lights to the park which would be on a timer and allow expanded use during the fall, winter and spring months when its normally too dark to use. </t>
  </si>
  <si>
    <r>
      <t xml:space="preserve">1. Description of Project: </t>
    </r>
    <r>
      <rPr>
        <sz val="12"/>
        <rFont val="Arial"/>
        <family val="2"/>
      </rPr>
      <t>Skateboard Park Replacement</t>
    </r>
  </si>
  <si>
    <r>
      <t>Explanation:</t>
    </r>
    <r>
      <rPr>
        <sz val="12"/>
        <rFont val="Arial"/>
        <family val="2"/>
      </rPr>
      <t>Relocation or Replacement of the O'Gara Drive Skate Board Park. Budget Place Holder</t>
    </r>
  </si>
  <si>
    <t xml:space="preserve">4. Explanation of Need: The current Skate Board Park on O'Gara sits on land that is owned by the Merrimack School District. We are currently on a year to year lease of that land and at any point the School District could choose not to extend the lease  and so we are trying to be prepared.  Even if the Park remains where it is; the equipment is old and out of date and needs to be replaced. Our existing skateboard park has a wooden sub frame to it and considering the age of the structure, we are not confident that once we take it apart, we will be able to put it back together again and still have it be a solid and sturdy structure. Right now we’re spending about $4,000 every year and a half to two years replacing panels on the existing park. One of the reasons for this is because of the weight of the two quarter pipes that we have in our existing park. Being on an asphalt pad, the corners of the quarter pipes sink a little into the asphalt during the summer which then causes the individual skate lite panels to crack.  Modern skatepark equipment is more durable and we would look to build the park with a concrete bases as opposed to asphalt to avoid the sinking issue we currently have. To replace the equipment that we have with modern skate park elements and then build a new concrete base; our estimate is $100,000
</t>
  </si>
  <si>
    <t>Lower Power FM</t>
  </si>
  <si>
    <t>Other Meeting Space</t>
  </si>
  <si>
    <t>Other CATV Equipment</t>
  </si>
  <si>
    <t>12</t>
  </si>
  <si>
    <t>450 4x4 w/ Dump Body, Plow (Formerly H-7)</t>
  </si>
  <si>
    <t>2031/31</t>
  </si>
  <si>
    <t>2032/33</t>
  </si>
  <si>
    <t>NEW</t>
  </si>
  <si>
    <t>6 Wheel Dump H-36</t>
  </si>
  <si>
    <t>2045/46</t>
  </si>
  <si>
    <t>2039/40</t>
  </si>
  <si>
    <t>2034/35</t>
  </si>
  <si>
    <t>2033/34</t>
  </si>
  <si>
    <t>2037/38</t>
  </si>
  <si>
    <t>Pickup Truck w/ Plow L8</t>
  </si>
  <si>
    <t xml:space="preserve">Ford Focus Assistant DPW </t>
  </si>
  <si>
    <t xml:space="preserve">Ingersol Rand Compressor (Trailer mounted) </t>
  </si>
  <si>
    <t>2010/2011</t>
  </si>
  <si>
    <r>
      <t xml:space="preserve">Ford F-150 4x4 Pick-up (Maintenance) - </t>
    </r>
    <r>
      <rPr>
        <b/>
        <sz val="10"/>
        <color rgb="FFFF0000"/>
        <rFont val="Times New Roman"/>
        <family val="1"/>
      </rPr>
      <t>Not replacing - will be auctioned off when new crane truck received</t>
    </r>
  </si>
  <si>
    <t>N/A</t>
  </si>
  <si>
    <t xml:space="preserve">Kubota Loader - R530 </t>
  </si>
  <si>
    <t>International Crane Truck</t>
  </si>
  <si>
    <r>
      <t>Bridge Replacement - US 3 (DW Highway)/Baboosic Brook  ($6,375,830) (Engineering &amp; ROW 2022 ($553,161); Construction 2029 ($5,822,669))</t>
    </r>
    <r>
      <rPr>
        <b/>
        <sz val="10"/>
        <color rgb="FFFF0000"/>
        <rFont val="Times New Roman"/>
        <family val="1"/>
      </rPr>
      <t xml:space="preserve">   </t>
    </r>
  </si>
  <si>
    <r>
      <t xml:space="preserve">Bridge Rehabiliation - US 3 (DW Highway)/Souhegan River - Chamberlain Bridge ($350,000) - </t>
    </r>
    <r>
      <rPr>
        <b/>
        <sz val="10"/>
        <color rgb="FFFF0000"/>
        <rFont val="Times New Roman"/>
        <family val="1"/>
      </rPr>
      <t>Not accepting new bridges at this time in Bridge Aid Program</t>
    </r>
  </si>
  <si>
    <t xml:space="preserve">Woodland Drive Area Drainage Improvements (Deerwood, Birchwood, Pinetree, Fernwood, Forest, Hartwood, &amp; Timber) </t>
  </si>
  <si>
    <t xml:space="preserve">Wire Road Intersection Improvements (TYP, FY 2027) </t>
  </si>
  <si>
    <t>Seaverns Bridge Canoe Launch Ramp - Slope Stabilization &amp; Canoe Access</t>
  </si>
  <si>
    <t xml:space="preserve">Souhegan River Trail </t>
  </si>
  <si>
    <t xml:space="preserve">DWH Sidewalk Improvements Plan (2021 TAP Applications) (FY 2032) </t>
  </si>
  <si>
    <t>Sewer Line Extensions (McQuestion Sewer Basins &amp; Mayflower Sewer Basins)</t>
  </si>
  <si>
    <t xml:space="preserve">Bridge Replacement - Pedestrian Bridge over Souhegan River (FY 2032) </t>
  </si>
  <si>
    <t>Phase III - B Activities Removed from Project Due to Cost - SRF Loan</t>
  </si>
  <si>
    <t xml:space="preserve">Screening Building </t>
  </si>
  <si>
    <t>SawDust Shed, Chlorine Building, Compost Building, Headworks Building (2nd Floor), Algea Sweeps,  Balance of Screenings Building Cost ($300,000)</t>
  </si>
  <si>
    <t xml:space="preserve">been made: Cost: X Year: X  Scope:     None:     </t>
  </si>
  <si>
    <r>
      <t>Explanation and Need:</t>
    </r>
    <r>
      <rPr>
        <sz val="12"/>
        <rFont val="Times New Roman"/>
        <family val="1"/>
      </rPr>
      <t xml:space="preserve">  See attached information sheet.  </t>
    </r>
    <r>
      <rPr>
        <sz val="12"/>
        <color rgb="FFFF0000"/>
        <rFont val="Times New Roman"/>
        <family val="1"/>
      </rPr>
      <t>Per Draft 2023-2032 10 Year Plan</t>
    </r>
  </si>
  <si>
    <t xml:space="preserve">been made: Cost:   Year:  X - 2032   Scope:     None:    (Check all that apply). </t>
  </si>
  <si>
    <t>Not in the State Bridge Aid Program at this time (not accepting applications)</t>
  </si>
  <si>
    <t>* part will be completed in conjunction with TAP Grant (Souhegan River Trail )</t>
  </si>
  <si>
    <t xml:space="preserve">been made: Cost: X   Year:     Scope:     None:    (Check all that apply). </t>
  </si>
  <si>
    <t xml:space="preserve">Project same as reflected in prior CIP?  Yes:  X    No:  </t>
  </si>
  <si>
    <t xml:space="preserve">been made: Cost:    Year:  X   Scope:     None:    (Check all that apply). </t>
  </si>
  <si>
    <t>Do the draiange and pavement for each road, one per year - No Bond</t>
  </si>
  <si>
    <t xml:space="preserve">Project same as reflected in prior CIP?  Yes: X   No:  </t>
  </si>
  <si>
    <t>Project: Paving and Preservation- Daniel Webster Highway</t>
  </si>
  <si>
    <t xml:space="preserve">Project:  Wire Road Intersection Improvements  </t>
  </si>
  <si>
    <t>Project same as reflected in prior CIP?  Yes:    No:  X</t>
  </si>
  <si>
    <t xml:space="preserve">been made: Cost: X    Year:  X - 2027   Scope:     None:    (Check all that apply). </t>
  </si>
  <si>
    <r>
      <t>Explanation and Need:</t>
    </r>
    <r>
      <rPr>
        <sz val="12"/>
        <rFont val="Times New Roman"/>
        <family val="1"/>
      </rPr>
      <t xml:space="preserve">  See attached information sheet.  </t>
    </r>
    <r>
      <rPr>
        <sz val="12"/>
        <color rgb="FFFF6600"/>
        <rFont val="Times New Roman"/>
        <family val="1"/>
      </rPr>
      <t xml:space="preserve"> </t>
    </r>
    <r>
      <rPr>
        <sz val="12"/>
        <color rgb="FFFF0000"/>
        <rFont val="Times New Roman"/>
        <family val="1"/>
      </rPr>
      <t>In Draft 2023-2032 10 Year Plan</t>
    </r>
  </si>
  <si>
    <t xml:space="preserve">been made: Cost:  X  Year:  X - 2022   Scope: X - Added Canoe Launch    None:  </t>
  </si>
  <si>
    <t xml:space="preserve">been made: Cost:  X  Year: X    Scope:     None:    (Check all that apply). </t>
  </si>
  <si>
    <t xml:space="preserve">been made: Cost: X  Year: X  (Eng/ROW 2023)(Const 2032)    Scope:     None:   </t>
  </si>
  <si>
    <r>
      <rPr>
        <b/>
        <sz val="12"/>
        <rFont val="Times New Roman"/>
        <family val="1"/>
      </rPr>
      <t>New Project:</t>
    </r>
    <r>
      <rPr>
        <b/>
        <sz val="12"/>
        <color rgb="FFFF0000"/>
        <rFont val="Times New Roman"/>
        <family val="1"/>
      </rPr>
      <t xml:space="preserve"> </t>
    </r>
    <r>
      <rPr>
        <sz val="12"/>
        <color rgb="FFFF0000"/>
        <rFont val="Times New Roman"/>
        <family val="1"/>
      </rPr>
      <t xml:space="preserve"> In Draft 2023-2032 10 Year Plan</t>
    </r>
  </si>
  <si>
    <t xml:space="preserve">been made: Cost: X   Year:     Scope: X Combined Projects    None:     (Check all that apply). </t>
  </si>
  <si>
    <t xml:space="preserve">been made: Cost: X   Year:     Scope: X    None:     (Check all that apply). </t>
  </si>
  <si>
    <t xml:space="preserve">been made: Cost:    Year: X    Scope:     None:    (Check all that apply). </t>
  </si>
  <si>
    <r>
      <t xml:space="preserve">NEW PROJECT: </t>
    </r>
    <r>
      <rPr>
        <sz val="12"/>
        <color rgb="FFFF6600"/>
        <rFont val="Times New Roman"/>
        <family val="1"/>
      </rPr>
      <t>In Draft 2023-2032 10 Year Plan</t>
    </r>
  </si>
  <si>
    <t>Town of Merrimack, New Hampshire</t>
  </si>
  <si>
    <t>Project: WW TREATMENT PLANT Phase III-B Upgrades</t>
  </si>
  <si>
    <t>WWTF Phase III &amp; Pump Stations Upgrade</t>
  </si>
  <si>
    <t>Phase III-B</t>
  </si>
  <si>
    <t xml:space="preserve">Cost Estimate </t>
  </si>
  <si>
    <t>Base Bid</t>
  </si>
  <si>
    <t>Screenings Building</t>
  </si>
  <si>
    <r>
      <t>Explanation and Need:</t>
    </r>
    <r>
      <rPr>
        <sz val="12"/>
        <rFont val="Times New Roman"/>
        <family val="1"/>
      </rPr>
      <t xml:space="preserve"> Upgrade components that were removed from the Phase III Bid because of cost. </t>
    </r>
  </si>
  <si>
    <t>Chlorination Building</t>
  </si>
  <si>
    <t>Wash Water Piping</t>
  </si>
  <si>
    <t>Compost Facility</t>
  </si>
  <si>
    <t xml:space="preserve">Saw Dust Shed </t>
  </si>
  <si>
    <t>Base Bid Subtotal:</t>
  </si>
  <si>
    <t xml:space="preserve">  Engineering - Construction Administration </t>
  </si>
  <si>
    <t>Bid Alternates</t>
  </si>
  <si>
    <t>Construction - includes purchase of equipment - Estimate provided by Methuen/Wright Pierce</t>
  </si>
  <si>
    <t>Bid Alt B - Headworks Building Modifications (2nd floor)</t>
  </si>
  <si>
    <t>Bid Alt C - Algae Sweeps for Secondary Clarifiers</t>
  </si>
  <si>
    <t>Bid Alternate Subtotal:</t>
  </si>
  <si>
    <t>Base Bid + Bid Alts Total:</t>
  </si>
  <si>
    <t>Construction Inflation Escalation 5%</t>
  </si>
  <si>
    <t>5% Contingency</t>
  </si>
  <si>
    <t xml:space="preserve">2% NHDES Adminstrative Fees </t>
  </si>
  <si>
    <t xml:space="preserve">Construction Administration </t>
  </si>
  <si>
    <t>Design/Engineering (Develop Bid Packages &amp; Bidding )</t>
  </si>
  <si>
    <t xml:space="preserve">   Bond Proceeds - SRF Loan</t>
  </si>
  <si>
    <t>Total</t>
  </si>
  <si>
    <t>Remaining Balance - Town to seek Grant funding of up to $2,000,000 (Grant would be in the form of 20% reimbursement of SRF loan - i.e., $10M bond less $2M State Aid Grant)</t>
  </si>
  <si>
    <t>Radio Base Stations (VHF Backup)</t>
  </si>
  <si>
    <t>Simulcast system (800 Mhz site for Parker Road)</t>
  </si>
  <si>
    <t>Total CRF Expenditures</t>
  </si>
  <si>
    <t>(Major + Minor)</t>
  </si>
  <si>
    <t>Martel Field and Greenfield Farms lighting (Placeholder)</t>
  </si>
  <si>
    <t>Playground CRF</t>
  </si>
  <si>
    <t>every 7 yrs</t>
  </si>
  <si>
    <t>Ford Focus</t>
  </si>
  <si>
    <t>Reconstruct Parking Lots (Lower PD lot)</t>
  </si>
  <si>
    <t>Fire House Location Study</t>
  </si>
  <si>
    <t>Fire Station CRF</t>
  </si>
  <si>
    <t>Project: Fire House Location Study</t>
  </si>
  <si>
    <t>State Funding - Anticipated</t>
  </si>
  <si>
    <r>
      <t xml:space="preserve">4. Explanation of Need: </t>
    </r>
    <r>
      <rPr>
        <sz val="11"/>
        <rFont val="Arial"/>
        <family val="2"/>
      </rPr>
      <t xml:space="preserve"> In 2010, the Town Athletic Fields Committee produced a report that said the Town was short 21 athletic fields to meet the needs of the Community. Since that time, that need has only increased but no plan was put forth until now because there were not any viable options where new athletic fields could be build. As a result, our existing fields are overused to the point where they aren't in great condition since they get used 7 days a week from April to November. The Parks &amp; Recreation Committee conducted a community survey in Winter 2019. Overwhelmingly, the responses were directed at asking us to focus improving the quality of our athletic fields and / or building new athletic fields. We have been working with the various field users for a number of years trying to find options to building athletic fields and there have not been a lot of great options. Many of the Town owned sites are expensive to build on, sit on ledge, and have a lot of water on the site among other issues. 
With the Town taking possession of Greenfield Farms, we now a viable option for new athletic fields. Town Engineer Dawn Tuomala drew up a set of plans to see what might be possible on this site and she found that we could fit two athletic fields along with the associated parking on the site. The first field would be a full sized soccer/lacrosse field (180 x 330) and the other would tentatively be a U 10 sized soccer field (120 x 180).  This project would fit a significant need that the community has been facing for a long time. Based on past projects, the cost to build 1 grass field with associated parking and other amenities is around $350,000 per field so around $700,000 for 2 fields. We have put the estimate at $750,000 since costs have increased in recent years and because we are still a few years away from being able to complete this project. 
$750,000 was put into the CIP for FY 24-25 to for Athletic Field Development and we'd like to build 2 fields at the Greenfield Farms property on Pearson Road. While lights would be extremely helpful since it gives us additional hours of use; we’re probably looking at another $300,000 to add in lights.  The current line item is $750,000 and so I would be hesitant to add a 25% at the potential of it derailing the entire project. I would prefer to get the fields put in and worry about the lights down the road when we have another lighting project that needs to be done.  *There is a potential to obtain a matching grant from the Land &amp; Water Conservation Fund  which would further reduce the cost of this project.
</t>
    </r>
  </si>
  <si>
    <t>Public Safety Complex(25 YR) {$10,000,000}</t>
  </si>
  <si>
    <t>SLE McQuestion Rd (10 YR) {$2,360,000}</t>
  </si>
  <si>
    <t>Atheletic Field (10YR) {$750,000}</t>
  </si>
  <si>
    <t>TYPE</t>
  </si>
  <si>
    <t>2 - 3</t>
  </si>
  <si>
    <t>4 - 5</t>
  </si>
  <si>
    <t>6 - 7</t>
  </si>
  <si>
    <t>8 - 9</t>
  </si>
  <si>
    <t>10 - 11</t>
  </si>
  <si>
    <t>12 - 13</t>
  </si>
  <si>
    <t>14 - 15</t>
  </si>
  <si>
    <t>16 - 17</t>
  </si>
  <si>
    <t>18 - 19</t>
  </si>
  <si>
    <t>20 - 21</t>
  </si>
  <si>
    <t>22 -23</t>
  </si>
  <si>
    <t>24 - 25</t>
  </si>
  <si>
    <t>26 - 27</t>
  </si>
  <si>
    <t>28 - 29</t>
  </si>
  <si>
    <t>30 - 31</t>
  </si>
  <si>
    <t>32 - 33</t>
  </si>
  <si>
    <t>34 - 35</t>
  </si>
  <si>
    <t>36 - 37</t>
  </si>
  <si>
    <t>38 - 39</t>
  </si>
  <si>
    <t xml:space="preserve">40 </t>
  </si>
  <si>
    <t>47 - 48</t>
  </si>
  <si>
    <t>49 - 50</t>
  </si>
  <si>
    <t>51 - 52</t>
  </si>
  <si>
    <t>53 - 54</t>
  </si>
  <si>
    <t>55 - 56</t>
  </si>
  <si>
    <t>57 - 58</t>
  </si>
  <si>
    <t>59 - 60</t>
  </si>
  <si>
    <t>61 - 62</t>
  </si>
  <si>
    <t>63 - 64</t>
  </si>
  <si>
    <t>65 - 66</t>
  </si>
  <si>
    <t>67 - 68</t>
  </si>
  <si>
    <t>69 - 70</t>
  </si>
  <si>
    <t>II - Necessary</t>
  </si>
  <si>
    <t>III - Desirable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</si>
</sst>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1" formatCode="_(* #,##0_);_(* \(#,##0\);_(* &quot;-&quot;_);_(@_)"/>
    <numFmt numFmtId="43" formatCode="_(* #,##0.00_);_(* \(#,##0.00\);_(* &quot;-&quot;??_);_(@_)"/>
    <numFmt numFmtId="164" formatCode="&quot;$&quot;#,##0"/>
  </numFmts>
  <fonts count="102" x14ac:knownFonts="1">
    <font>
      <sz val="10"/>
      <name val="Arial"/>
    </font>
    <font>
      <sz val="11"/>
      <color theme="1"/>
      <name val="Calibri"/>
      <family val="2"/>
      <scheme val="minor"/>
    </font>
    <font>
      <b/>
      <sz val="12"/>
      <name val="Times New Roman"/>
      <family val="1"/>
    </font>
    <font>
      <sz val="12"/>
      <name val="Times New Roman"/>
      <family val="1"/>
    </font>
    <font>
      <u/>
      <sz val="12"/>
      <name val="Times New Roman"/>
      <family val="1"/>
    </font>
    <font>
      <sz val="12"/>
      <color indexed="10"/>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name val="Courier"/>
      <family val="3"/>
    </font>
    <font>
      <sz val="10"/>
      <name val="Courier"/>
      <family val="3"/>
    </font>
    <font>
      <sz val="8"/>
      <name val="Courier"/>
      <family val="3"/>
    </font>
    <font>
      <b/>
      <i/>
      <sz val="10"/>
      <name val="Times New Roman"/>
      <family val="1"/>
    </font>
    <font>
      <b/>
      <sz val="10"/>
      <name val="Times New Roman"/>
      <family val="1"/>
    </font>
    <font>
      <b/>
      <u/>
      <sz val="10"/>
      <name val="Times New Roman"/>
      <family val="1"/>
    </font>
    <font>
      <b/>
      <sz val="10"/>
      <color indexed="12"/>
      <name val="Times New Roman"/>
      <family val="1"/>
    </font>
    <font>
      <b/>
      <sz val="10"/>
      <color indexed="17"/>
      <name val="Times New Roman"/>
      <family val="1"/>
    </font>
    <font>
      <b/>
      <sz val="10"/>
      <color indexed="10"/>
      <name val="Times New Roman"/>
      <family val="1"/>
    </font>
    <font>
      <b/>
      <sz val="10"/>
      <color indexed="61"/>
      <name val="Times New Roman"/>
      <family val="1"/>
    </font>
    <font>
      <b/>
      <sz val="10"/>
      <color indexed="52"/>
      <name val="Times New Roman"/>
      <family val="1"/>
    </font>
    <font>
      <b/>
      <u/>
      <sz val="10"/>
      <color indexed="17"/>
      <name val="Times New Roman"/>
      <family val="1"/>
    </font>
    <font>
      <b/>
      <sz val="10"/>
      <color indexed="19"/>
      <name val="Times New Roman"/>
      <family val="1"/>
    </font>
    <font>
      <b/>
      <sz val="10"/>
      <color indexed="8"/>
      <name val="Times New Roman"/>
      <family val="1"/>
    </font>
    <font>
      <b/>
      <sz val="10"/>
      <color indexed="14"/>
      <name val="Times New Roman"/>
      <family val="1"/>
    </font>
    <font>
      <sz val="10"/>
      <name val="Times New Roman"/>
      <family val="1"/>
    </font>
    <font>
      <b/>
      <u val="singleAccounting"/>
      <sz val="10"/>
      <color indexed="17"/>
      <name val="Times New Roman"/>
      <family val="1"/>
    </font>
    <font>
      <b/>
      <sz val="10"/>
      <color rgb="FF0000FF"/>
      <name val="Times New Roman"/>
      <family val="1"/>
    </font>
    <font>
      <b/>
      <i/>
      <sz val="10"/>
      <color rgb="FF0000FF"/>
      <name val="Times New Roman"/>
      <family val="1"/>
    </font>
    <font>
      <b/>
      <sz val="10"/>
      <color rgb="FFFF9900"/>
      <name val="Times New Roman"/>
      <family val="1"/>
    </font>
    <font>
      <b/>
      <sz val="10"/>
      <color rgb="FF008000"/>
      <name val="Times New Roman"/>
      <family val="1"/>
    </font>
    <font>
      <b/>
      <sz val="10"/>
      <color rgb="FFFF00FF"/>
      <name val="Times New Roman"/>
      <family val="1"/>
    </font>
    <font>
      <b/>
      <sz val="10"/>
      <color theme="8"/>
      <name val="Times New Roman"/>
      <family val="1"/>
    </font>
    <font>
      <b/>
      <sz val="10"/>
      <color rgb="FF4DA8C5"/>
      <name val="Times New Roman"/>
      <family val="1"/>
    </font>
    <font>
      <b/>
      <sz val="10"/>
      <color rgb="FFFF6600"/>
      <name val="Times New Roman"/>
      <family val="1"/>
    </font>
    <font>
      <b/>
      <sz val="10"/>
      <color rgb="FF808000"/>
      <name val="Times New Roman"/>
      <family val="1"/>
    </font>
    <font>
      <sz val="11"/>
      <color theme="1"/>
      <name val="Calibri"/>
      <family val="2"/>
      <scheme val="minor"/>
    </font>
    <font>
      <u/>
      <sz val="12"/>
      <name val="Arial"/>
      <family val="2"/>
    </font>
    <font>
      <b/>
      <sz val="12"/>
      <name val="Arial"/>
      <family val="2"/>
    </font>
    <font>
      <sz val="12"/>
      <name val="Arial"/>
      <family val="2"/>
    </font>
    <font>
      <u val="singleAccounting"/>
      <sz val="12"/>
      <name val="Arial"/>
      <family val="2"/>
    </font>
    <font>
      <sz val="48"/>
      <name val="Arial"/>
      <family val="2"/>
    </font>
    <font>
      <b/>
      <sz val="12"/>
      <color rgb="FFFF0000"/>
      <name val="Times New Roman"/>
      <family val="1"/>
    </font>
    <font>
      <b/>
      <sz val="10"/>
      <color rgb="FFFF0000"/>
      <name val="Times New Roman"/>
      <family val="1"/>
    </font>
    <font>
      <b/>
      <u val="singleAccounting"/>
      <sz val="10"/>
      <color rgb="FF008000"/>
      <name val="Times New Roman"/>
      <family val="1"/>
    </font>
    <font>
      <sz val="10"/>
      <color indexed="17"/>
      <name val="Times New Roman"/>
      <family val="1"/>
    </font>
    <font>
      <b/>
      <u/>
      <sz val="10"/>
      <color indexed="8"/>
      <name val="Times New Roman"/>
      <family val="1"/>
    </font>
    <font>
      <b/>
      <u/>
      <sz val="10"/>
      <color indexed="14"/>
      <name val="Times New Roman"/>
      <family val="1"/>
    </font>
    <font>
      <b/>
      <u/>
      <sz val="10"/>
      <color rgb="FFFF00FF"/>
      <name val="Times New Roman"/>
      <family val="1"/>
    </font>
    <font>
      <b/>
      <sz val="10"/>
      <color rgb="FF7030A0"/>
      <name val="Times New Roman"/>
      <family val="1"/>
    </font>
    <font>
      <b/>
      <u val="singleAccounting"/>
      <sz val="10"/>
      <name val="Times New Roman"/>
      <family val="1"/>
    </font>
    <font>
      <b/>
      <u val="singleAccounting"/>
      <sz val="10"/>
      <color rgb="FFFF00FF"/>
      <name val="Times New Roman"/>
      <family val="1"/>
    </font>
    <font>
      <b/>
      <sz val="10"/>
      <color theme="1"/>
      <name val="Times New Roman"/>
      <family val="1"/>
    </font>
    <font>
      <b/>
      <u/>
      <sz val="12"/>
      <name val="Arial"/>
      <family val="2"/>
    </font>
    <font>
      <sz val="9"/>
      <name val="Times New Roman"/>
      <family val="1"/>
    </font>
    <font>
      <sz val="9"/>
      <name val="Arial"/>
      <family val="2"/>
    </font>
    <font>
      <sz val="9"/>
      <color rgb="FF000000"/>
      <name val="Arial"/>
      <family val="2"/>
    </font>
    <font>
      <b/>
      <sz val="9"/>
      <color rgb="FF000000"/>
      <name val="Arial"/>
      <family val="2"/>
    </font>
    <font>
      <sz val="9"/>
      <color rgb="FF000000"/>
      <name val="Times New Roman"/>
      <family val="2"/>
    </font>
    <font>
      <b/>
      <sz val="9"/>
      <color rgb="FF000000"/>
      <name val="Times New Roman"/>
      <family val="2"/>
    </font>
    <font>
      <sz val="10"/>
      <color rgb="FF000000"/>
      <name val="Arial"/>
      <family val="2"/>
    </font>
    <font>
      <u val="singleAccounting"/>
      <sz val="12"/>
      <name val="Times New Roman"/>
      <family val="1"/>
    </font>
    <font>
      <b/>
      <i/>
      <sz val="12"/>
      <name val="Times New Roman"/>
      <family val="1"/>
    </font>
    <font>
      <b/>
      <i/>
      <u/>
      <sz val="12"/>
      <name val="Times New Roman"/>
      <family val="1"/>
    </font>
    <font>
      <b/>
      <u/>
      <sz val="12"/>
      <name val="Times New Roman"/>
      <family val="1"/>
    </font>
    <font>
      <b/>
      <u val="singleAccounting"/>
      <sz val="12"/>
      <name val="Times New Roman"/>
      <family val="1"/>
    </font>
    <font>
      <b/>
      <sz val="10"/>
      <color indexed="12"/>
      <name val="Arial"/>
      <family val="2"/>
    </font>
    <font>
      <b/>
      <sz val="10"/>
      <color indexed="10"/>
      <name val="Arial"/>
      <family val="2"/>
    </font>
    <font>
      <b/>
      <sz val="10"/>
      <name val="Arial"/>
      <family val="2"/>
    </font>
    <font>
      <b/>
      <sz val="10"/>
      <color indexed="60"/>
      <name val="Arial"/>
      <family val="2"/>
    </font>
    <font>
      <b/>
      <sz val="12"/>
      <color indexed="10"/>
      <name val="Times New Roman"/>
      <family val="1"/>
    </font>
    <font>
      <b/>
      <u/>
      <sz val="12"/>
      <color indexed="10"/>
      <name val="Times New Roman"/>
      <family val="1"/>
    </font>
    <font>
      <b/>
      <u val="singleAccounting"/>
      <sz val="12"/>
      <color indexed="10"/>
      <name val="Times New Roman"/>
      <family val="1"/>
    </font>
    <font>
      <u/>
      <sz val="12"/>
      <color indexed="10"/>
      <name val="Times New Roman"/>
      <family val="1"/>
    </font>
    <font>
      <i/>
      <sz val="12"/>
      <name val="Times New Roman"/>
      <family val="1"/>
    </font>
    <font>
      <sz val="12"/>
      <color rgb="FFFF0000"/>
      <name val="Times New Roman"/>
      <family val="1"/>
    </font>
    <font>
      <b/>
      <sz val="10"/>
      <color theme="8" tint="-0.249977111117893"/>
      <name val="Times New Roman"/>
      <family val="1"/>
    </font>
    <font>
      <b/>
      <sz val="10"/>
      <color theme="9"/>
      <name val="Times New Roman"/>
      <family val="1"/>
    </font>
    <font>
      <b/>
      <sz val="10"/>
      <color theme="9" tint="-0.249977111117893"/>
      <name val="Times New Roman"/>
      <family val="1"/>
    </font>
    <font>
      <b/>
      <sz val="10"/>
      <color theme="9" tint="-0.499984740745262"/>
      <name val="Times New Roman"/>
      <family val="1"/>
    </font>
    <font>
      <b/>
      <strike/>
      <sz val="10"/>
      <name val="Times New Roman"/>
      <family val="1"/>
    </font>
    <font>
      <sz val="12"/>
      <color rgb="FFFF6600"/>
      <name val="Times New Roman"/>
      <family val="1"/>
    </font>
    <font>
      <b/>
      <sz val="11"/>
      <name val="Arial"/>
      <family val="2"/>
    </font>
    <font>
      <sz val="11"/>
      <name val="Arial"/>
      <family val="2"/>
    </font>
    <font>
      <b/>
      <sz val="10"/>
      <color rgb="FF00B0F0"/>
      <name val="Times New Roman"/>
      <family val="1"/>
    </font>
    <font>
      <b/>
      <sz val="11"/>
      <color theme="1"/>
      <name val="Calibri"/>
      <family val="2"/>
      <scheme val="minor"/>
    </font>
    <font>
      <b/>
      <u/>
      <sz val="11"/>
      <color theme="1"/>
      <name val="Calibri"/>
      <family val="2"/>
      <scheme val="minor"/>
    </font>
    <font>
      <b/>
      <sz val="24"/>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s>
  <borders count="1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style="thin">
        <color rgb="FF000000"/>
      </left>
      <right/>
      <top/>
      <bottom style="thin">
        <color rgb="FF000000"/>
      </bottom>
      <diagonal/>
    </border>
    <border>
      <left/>
      <right style="thin">
        <color rgb="FF000000"/>
      </right>
      <top style="medium">
        <color indexed="64"/>
      </top>
      <bottom style="thin">
        <color rgb="FF000000"/>
      </bottom>
      <diagonal/>
    </border>
    <border>
      <left/>
      <right style="thin">
        <color rgb="FF000000"/>
      </right>
      <top style="thin">
        <color rgb="FF000000"/>
      </top>
      <bottom style="medium">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ck">
        <color indexed="64"/>
      </bottom>
      <diagonal/>
    </border>
    <border>
      <left style="thin">
        <color indexed="64"/>
      </left>
      <right style="medium">
        <color indexed="64"/>
      </right>
      <top style="double">
        <color indexed="64"/>
      </top>
      <bottom style="thick">
        <color indexed="64"/>
      </bottom>
      <diagonal/>
    </border>
    <border>
      <left style="medium">
        <color indexed="64"/>
      </left>
      <right/>
      <top style="double">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thin">
        <color indexed="64"/>
      </right>
      <top style="thin">
        <color rgb="FF000000"/>
      </top>
      <bottom style="medium">
        <color indexed="64"/>
      </bottom>
      <diagonal/>
    </border>
    <border>
      <left style="thin">
        <color rgb="FF000000"/>
      </left>
      <right style="medium">
        <color rgb="FF000000"/>
      </right>
      <top style="thin">
        <color rgb="FF000000"/>
      </top>
      <bottom style="medium">
        <color indexed="64"/>
      </bottom>
      <diagonal/>
    </border>
    <border>
      <left/>
      <right/>
      <top/>
      <bottom style="medium">
        <color auto="1"/>
      </bottom>
      <diagonal/>
    </border>
    <border>
      <left style="medium">
        <color auto="1"/>
      </left>
      <right/>
      <top/>
      <bottom style="medium">
        <color auto="1"/>
      </bottom>
      <diagonal/>
    </border>
  </borders>
  <cellStyleXfs count="53">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37" fontId="25" fillId="0" borderId="0"/>
    <xf numFmtId="37" fontId="24" fillId="0" borderId="0"/>
    <xf numFmtId="0" fontId="11" fillId="0" borderId="0"/>
    <xf numFmtId="0" fontId="11" fillId="0" borderId="0"/>
    <xf numFmtId="37" fontId="25" fillId="0" borderId="0"/>
    <xf numFmtId="37" fontId="24" fillId="0" borderId="0"/>
    <xf numFmtId="0" fontId="11" fillId="0" borderId="0"/>
    <xf numFmtId="0" fontId="11" fillId="0" borderId="0"/>
    <xf numFmtId="0" fontId="11" fillId="23" borderId="7" applyNumberFormat="0" applyFont="0" applyAlignment="0" applyProtection="0"/>
    <xf numFmtId="0" fontId="20" fillId="20"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50" fillId="0" borderId="0"/>
    <xf numFmtId="0" fontId="1" fillId="0" borderId="0"/>
    <xf numFmtId="0" fontId="1" fillId="0" borderId="0"/>
  </cellStyleXfs>
  <cellXfs count="1255">
    <xf numFmtId="0" fontId="0" fillId="0" borderId="0" xfId="0"/>
    <xf numFmtId="37" fontId="28" fillId="0" borderId="0" xfId="42" applyFont="1" applyFill="1" applyBorder="1"/>
    <xf numFmtId="37" fontId="28" fillId="0" borderId="0" xfId="42" applyFont="1" applyFill="1" applyBorder="1" applyAlignment="1">
      <alignment horizontal="left"/>
    </xf>
    <xf numFmtId="37" fontId="29" fillId="0" borderId="0" xfId="42" applyFont="1" applyFill="1" applyBorder="1" applyAlignment="1" applyProtection="1">
      <alignment horizontal="right"/>
    </xf>
    <xf numFmtId="37" fontId="28" fillId="0" borderId="0" xfId="42" applyFont="1" applyFill="1" applyBorder="1" applyAlignment="1" applyProtection="1">
      <alignment horizontal="left"/>
    </xf>
    <xf numFmtId="37" fontId="29" fillId="0" borderId="0" xfId="42" applyFont="1" applyFill="1" applyBorder="1" applyAlignment="1" applyProtection="1">
      <alignment horizontal="center" vertical="center"/>
    </xf>
    <xf numFmtId="37" fontId="29" fillId="0" borderId="0" xfId="42" applyFont="1" applyFill="1" applyBorder="1" applyAlignment="1">
      <alignment horizontal="center"/>
    </xf>
    <xf numFmtId="41" fontId="30" fillId="0" borderId="10" xfId="42" applyNumberFormat="1" applyFont="1" applyFill="1" applyBorder="1" applyAlignment="1">
      <alignment horizontal="center"/>
    </xf>
    <xf numFmtId="37" fontId="28" fillId="0" borderId="0" xfId="42" applyFont="1" applyFill="1" applyBorder="1" applyAlignment="1">
      <alignment horizontal="center" vertical="center"/>
    </xf>
    <xf numFmtId="41" fontId="31" fillId="0" borderId="0" xfId="42" applyNumberFormat="1" applyFont="1" applyFill="1" applyBorder="1" applyAlignment="1" applyProtection="1"/>
    <xf numFmtId="37" fontId="30" fillId="0" borderId="0" xfId="42" applyFont="1" applyFill="1" applyBorder="1"/>
    <xf numFmtId="3" fontId="30" fillId="0" borderId="13" xfId="42" applyNumberFormat="1" applyFont="1" applyFill="1" applyBorder="1" applyAlignment="1">
      <alignment horizontal="right"/>
    </xf>
    <xf numFmtId="37" fontId="33" fillId="0" borderId="0" xfId="42" applyFont="1" applyFill="1" applyBorder="1"/>
    <xf numFmtId="3" fontId="34" fillId="0" borderId="13" xfId="42" applyNumberFormat="1" applyFont="1" applyFill="1" applyBorder="1" applyAlignment="1">
      <alignment horizontal="right"/>
    </xf>
    <xf numFmtId="41" fontId="30" fillId="0" borderId="0" xfId="42" applyNumberFormat="1" applyFont="1" applyFill="1" applyBorder="1"/>
    <xf numFmtId="37" fontId="28" fillId="0" borderId="0" xfId="42" applyFont="1" applyFill="1" applyBorder="1" applyAlignment="1">
      <alignment horizontal="right"/>
    </xf>
    <xf numFmtId="37" fontId="2" fillId="0" borderId="0" xfId="42" applyFont="1" applyFill="1" applyBorder="1" applyAlignment="1">
      <alignment horizontal="left"/>
    </xf>
    <xf numFmtId="37" fontId="31" fillId="0" borderId="0" xfId="42" applyFont="1" applyFill="1" applyBorder="1"/>
    <xf numFmtId="41" fontId="28" fillId="0" borderId="0" xfId="42" applyNumberFormat="1" applyFont="1" applyFill="1" applyBorder="1"/>
    <xf numFmtId="37" fontId="36" fillId="0" borderId="17" xfId="42" applyFont="1" applyFill="1" applyBorder="1"/>
    <xf numFmtId="41" fontId="36" fillId="0" borderId="17" xfId="42" applyNumberFormat="1" applyFont="1" applyFill="1" applyBorder="1"/>
    <xf numFmtId="37" fontId="28" fillId="0" borderId="0" xfId="42" applyFont="1" applyFill="1" applyBorder="1" applyAlignment="1" applyProtection="1">
      <alignment horizontal="right"/>
    </xf>
    <xf numFmtId="37" fontId="2" fillId="0" borderId="0" xfId="42" applyFont="1" applyFill="1" applyBorder="1" applyAlignment="1" applyProtection="1">
      <alignment horizontal="left"/>
    </xf>
    <xf numFmtId="37" fontId="28" fillId="0" borderId="0" xfId="42" applyFont="1" applyFill="1" applyBorder="1" applyAlignment="1">
      <alignment vertical="center"/>
    </xf>
    <xf numFmtId="41" fontId="36" fillId="0" borderId="0" xfId="42" applyNumberFormat="1" applyFont="1" applyFill="1" applyBorder="1" applyProtection="1"/>
    <xf numFmtId="37" fontId="34" fillId="0" borderId="0" xfId="42" applyFont="1" applyFill="1" applyBorder="1"/>
    <xf numFmtId="41" fontId="34" fillId="0" borderId="0" xfId="42" applyNumberFormat="1" applyFont="1" applyFill="1" applyBorder="1"/>
    <xf numFmtId="41" fontId="31" fillId="0" borderId="0" xfId="42" applyNumberFormat="1" applyFont="1" applyFill="1" applyBorder="1"/>
    <xf numFmtId="41" fontId="33" fillId="0" borderId="0" xfId="42" applyNumberFormat="1" applyFont="1" applyFill="1" applyBorder="1"/>
    <xf numFmtId="37" fontId="37" fillId="0" borderId="0" xfId="42" applyFont="1" applyFill="1" applyBorder="1"/>
    <xf numFmtId="41" fontId="37" fillId="0" borderId="0" xfId="42" applyNumberFormat="1" applyFont="1" applyFill="1" applyBorder="1"/>
    <xf numFmtId="37" fontId="38" fillId="0" borderId="0" xfId="42" applyFont="1" applyFill="1" applyBorder="1"/>
    <xf numFmtId="37" fontId="28" fillId="0" borderId="19" xfId="42" applyFont="1" applyFill="1" applyBorder="1"/>
    <xf numFmtId="37" fontId="28" fillId="0" borderId="0" xfId="42" applyFont="1" applyFill="1" applyBorder="1" applyAlignment="1"/>
    <xf numFmtId="41" fontId="41" fillId="0" borderId="13" xfId="42" applyNumberFormat="1" applyFont="1" applyFill="1" applyBorder="1"/>
    <xf numFmtId="37" fontId="30" fillId="0" borderId="23" xfId="42" applyFont="1" applyFill="1" applyBorder="1" applyAlignment="1"/>
    <xf numFmtId="37" fontId="32" fillId="0" borderId="19" xfId="42" applyFont="1" applyFill="1" applyBorder="1" applyAlignment="1"/>
    <xf numFmtId="37" fontId="41" fillId="0" borderId="19" xfId="42" applyFont="1" applyFill="1" applyBorder="1"/>
    <xf numFmtId="41" fontId="42" fillId="0" borderId="13" xfId="42" applyNumberFormat="1" applyFont="1" applyFill="1" applyBorder="1"/>
    <xf numFmtId="0" fontId="43" fillId="0" borderId="19" xfId="42" applyNumberFormat="1" applyFont="1" applyFill="1" applyBorder="1"/>
    <xf numFmtId="0" fontId="3" fillId="0" borderId="0" xfId="39" applyFont="1"/>
    <xf numFmtId="0" fontId="3" fillId="24" borderId="0" xfId="39" applyFont="1" applyFill="1" applyBorder="1"/>
    <xf numFmtId="3" fontId="3" fillId="24" borderId="0" xfId="39" applyNumberFormat="1" applyFont="1" applyFill="1" applyBorder="1"/>
    <xf numFmtId="0" fontId="3" fillId="0" borderId="0" xfId="39" applyFont="1" applyFill="1"/>
    <xf numFmtId="0" fontId="3" fillId="25" borderId="0" xfId="39" applyFont="1" applyFill="1"/>
    <xf numFmtId="3" fontId="3" fillId="25" borderId="0" xfId="39" applyNumberFormat="1" applyFont="1" applyFill="1" applyBorder="1"/>
    <xf numFmtId="3" fontId="3" fillId="0" borderId="0" xfId="39" applyNumberFormat="1" applyFont="1" applyFill="1" applyAlignment="1">
      <alignment horizontal="left"/>
    </xf>
    <xf numFmtId="0" fontId="5" fillId="25" borderId="0" xfId="39" applyFont="1" applyFill="1"/>
    <xf numFmtId="3" fontId="5" fillId="25" borderId="0" xfId="39" applyNumberFormat="1" applyFont="1" applyFill="1" applyBorder="1"/>
    <xf numFmtId="0" fontId="3" fillId="25" borderId="13" xfId="39" applyFont="1" applyFill="1" applyBorder="1"/>
    <xf numFmtId="3" fontId="3" fillId="25" borderId="13" xfId="39" applyNumberFormat="1" applyFont="1" applyFill="1" applyBorder="1"/>
    <xf numFmtId="0" fontId="2" fillId="0" borderId="0" xfId="39" applyFont="1"/>
    <xf numFmtId="3" fontId="3" fillId="0" borderId="26" xfId="39" applyNumberFormat="1" applyFont="1" applyBorder="1"/>
    <xf numFmtId="0" fontId="3" fillId="0" borderId="17" xfId="39" applyFont="1" applyBorder="1"/>
    <xf numFmtId="3" fontId="4" fillId="0" borderId="27" xfId="39" applyNumberFormat="1" applyFont="1" applyBorder="1"/>
    <xf numFmtId="3" fontId="5" fillId="0" borderId="26" xfId="39" applyNumberFormat="1" applyFont="1" applyBorder="1"/>
    <xf numFmtId="0" fontId="2" fillId="0" borderId="13" xfId="39" applyFont="1" applyBorder="1"/>
    <xf numFmtId="3" fontId="2" fillId="0" borderId="28" xfId="39" applyNumberFormat="1" applyFont="1" applyBorder="1"/>
    <xf numFmtId="3" fontId="3" fillId="25" borderId="26" xfId="39" applyNumberFormat="1" applyFont="1" applyFill="1" applyBorder="1"/>
    <xf numFmtId="3" fontId="3" fillId="0" borderId="27" xfId="39" applyNumberFormat="1" applyFont="1" applyBorder="1"/>
    <xf numFmtId="0" fontId="2" fillId="0" borderId="29" xfId="39" applyFont="1" applyBorder="1"/>
    <xf numFmtId="3" fontId="2" fillId="0" borderId="30" xfId="39" applyNumberFormat="1" applyFont="1" applyBorder="1"/>
    <xf numFmtId="0" fontId="3" fillId="0" borderId="31" xfId="39" applyFont="1" applyBorder="1"/>
    <xf numFmtId="3" fontId="3" fillId="0" borderId="0" xfId="39" applyNumberFormat="1" applyFont="1"/>
    <xf numFmtId="3" fontId="3" fillId="0" borderId="0" xfId="39" applyNumberFormat="1" applyFont="1" applyBorder="1"/>
    <xf numFmtId="0" fontId="3" fillId="0" borderId="0" xfId="43" applyFont="1"/>
    <xf numFmtId="0" fontId="3" fillId="0" borderId="0" xfId="43" applyFont="1" applyFill="1"/>
    <xf numFmtId="0" fontId="3" fillId="25" borderId="0" xfId="43" applyFont="1" applyFill="1"/>
    <xf numFmtId="0" fontId="2" fillId="0" borderId="0" xfId="43" applyFont="1"/>
    <xf numFmtId="3" fontId="3" fillId="25" borderId="26" xfId="43" applyNumberFormat="1" applyFont="1" applyFill="1" applyBorder="1"/>
    <xf numFmtId="3" fontId="3" fillId="0" borderId="0" xfId="43" applyNumberFormat="1" applyFont="1"/>
    <xf numFmtId="37" fontId="30" fillId="0" borderId="22" xfId="42" applyFont="1" applyFill="1" applyBorder="1"/>
    <xf numFmtId="41" fontId="30" fillId="0" borderId="0" xfId="42" applyNumberFormat="1" applyFont="1" applyFill="1" applyBorder="1" applyAlignment="1">
      <alignment horizontal="center"/>
    </xf>
    <xf numFmtId="41" fontId="30" fillId="0" borderId="13" xfId="42" applyNumberFormat="1" applyFont="1" applyFill="1" applyBorder="1" applyAlignment="1">
      <alignment horizontal="center"/>
    </xf>
    <xf numFmtId="3" fontId="33" fillId="0" borderId="0" xfId="42" applyNumberFormat="1" applyFont="1" applyFill="1" applyBorder="1" applyAlignment="1">
      <alignment horizontal="right"/>
    </xf>
    <xf numFmtId="37" fontId="33" fillId="0" borderId="22" xfId="42" applyFont="1" applyFill="1" applyBorder="1"/>
    <xf numFmtId="37" fontId="31" fillId="0" borderId="19" xfId="42" applyFont="1" applyFill="1" applyBorder="1"/>
    <xf numFmtId="41" fontId="40" fillId="0" borderId="13" xfId="42" applyNumberFormat="1" applyFont="1" applyFill="1" applyBorder="1"/>
    <xf numFmtId="41" fontId="31" fillId="0" borderId="13" xfId="42" applyNumberFormat="1" applyFont="1" applyFill="1" applyBorder="1"/>
    <xf numFmtId="37" fontId="30" fillId="0" borderId="19" xfId="42" applyFont="1" applyFill="1" applyBorder="1"/>
    <xf numFmtId="41" fontId="3" fillId="0" borderId="32" xfId="44" applyNumberFormat="1" applyFont="1" applyBorder="1"/>
    <xf numFmtId="37" fontId="46" fillId="0" borderId="19" xfId="42" applyFont="1" applyFill="1" applyBorder="1"/>
    <xf numFmtId="41" fontId="46" fillId="0" borderId="13" xfId="42" applyNumberFormat="1" applyFont="1" applyFill="1" applyBorder="1" applyAlignment="1">
      <alignment horizontal="center"/>
    </xf>
    <xf numFmtId="41" fontId="46" fillId="0" borderId="13" xfId="42" applyNumberFormat="1" applyFont="1" applyFill="1" applyBorder="1"/>
    <xf numFmtId="0" fontId="3" fillId="0" borderId="49" xfId="39" applyFont="1" applyBorder="1"/>
    <xf numFmtId="0" fontId="3" fillId="0" borderId="0" xfId="39" applyFont="1" applyBorder="1"/>
    <xf numFmtId="37" fontId="47" fillId="0" borderId="0" xfId="42" applyFont="1" applyFill="1" applyBorder="1"/>
    <xf numFmtId="41" fontId="47" fillId="0" borderId="0" xfId="42" applyNumberFormat="1" applyFont="1" applyFill="1" applyBorder="1"/>
    <xf numFmtId="0" fontId="2" fillId="0" borderId="25" xfId="39" applyFont="1" applyBorder="1"/>
    <xf numFmtId="3" fontId="3" fillId="0" borderId="25" xfId="39" applyNumberFormat="1" applyFont="1" applyBorder="1"/>
    <xf numFmtId="37" fontId="30" fillId="0" borderId="23" xfId="42" applyFont="1" applyFill="1" applyBorder="1"/>
    <xf numFmtId="41" fontId="31" fillId="0" borderId="10" xfId="42" applyNumberFormat="1" applyFont="1" applyFill="1" applyBorder="1"/>
    <xf numFmtId="0" fontId="2" fillId="0" borderId="0" xfId="39" applyFont="1" applyBorder="1"/>
    <xf numFmtId="0" fontId="11" fillId="0" borderId="0" xfId="39"/>
    <xf numFmtId="37" fontId="31" fillId="0" borderId="13" xfId="42" applyFont="1" applyFill="1" applyBorder="1"/>
    <xf numFmtId="0" fontId="3" fillId="25" borderId="48" xfId="39" applyFont="1" applyFill="1" applyBorder="1"/>
    <xf numFmtId="3" fontId="3" fillId="25" borderId="51" xfId="39" applyNumberFormat="1" applyFont="1" applyFill="1" applyBorder="1"/>
    <xf numFmtId="0" fontId="2" fillId="0" borderId="52" xfId="39" applyFont="1" applyBorder="1"/>
    <xf numFmtId="3" fontId="3" fillId="0" borderId="34" xfId="39" applyNumberFormat="1" applyFont="1" applyBorder="1"/>
    <xf numFmtId="0" fontId="2" fillId="0" borderId="19" xfId="39" applyFont="1" applyBorder="1"/>
    <xf numFmtId="3" fontId="2" fillId="0" borderId="56" xfId="39" applyNumberFormat="1" applyFont="1" applyBorder="1"/>
    <xf numFmtId="3" fontId="2" fillId="0" borderId="57" xfId="39" applyNumberFormat="1" applyFont="1" applyBorder="1"/>
    <xf numFmtId="41" fontId="44" fillId="0" borderId="13" xfId="42" applyNumberFormat="1" applyFont="1" applyFill="1" applyBorder="1"/>
    <xf numFmtId="37" fontId="28" fillId="0" borderId="14" xfId="42" applyFont="1" applyFill="1" applyBorder="1" applyAlignment="1">
      <alignment horizontal="center" vertical="center"/>
    </xf>
    <xf numFmtId="41" fontId="43" fillId="0" borderId="0" xfId="42" applyNumberFormat="1" applyFont="1" applyFill="1" applyBorder="1" applyAlignment="1">
      <alignment horizontal="center"/>
    </xf>
    <xf numFmtId="37" fontId="43" fillId="0" borderId="22" xfId="42" applyFont="1" applyFill="1" applyBorder="1" applyAlignment="1"/>
    <xf numFmtId="37" fontId="29" fillId="0" borderId="11" xfId="42" applyFont="1" applyFill="1" applyBorder="1" applyAlignment="1">
      <alignment horizontal="center" vertical="center" wrapText="1"/>
    </xf>
    <xf numFmtId="41" fontId="41" fillId="0" borderId="13" xfId="42" applyNumberFormat="1" applyFont="1" applyFill="1" applyBorder="1" applyAlignment="1">
      <alignment horizontal="center"/>
    </xf>
    <xf numFmtId="0" fontId="50" fillId="0" borderId="0" xfId="50"/>
    <xf numFmtId="0" fontId="2" fillId="0" borderId="58" xfId="39" applyFont="1" applyBorder="1"/>
    <xf numFmtId="0" fontId="28" fillId="0" borderId="0" xfId="42" applyNumberFormat="1" applyFont="1" applyFill="1" applyBorder="1" applyAlignment="1">
      <alignment horizontal="center" vertical="center"/>
    </xf>
    <xf numFmtId="37" fontId="28" fillId="0" borderId="0" xfId="42" applyFont="1" applyFill="1" applyBorder="1" applyAlignment="1" applyProtection="1">
      <alignment horizontal="left"/>
    </xf>
    <xf numFmtId="0" fontId="3" fillId="0" borderId="0" xfId="43" quotePrefix="1" applyFont="1"/>
    <xf numFmtId="0" fontId="11" fillId="0" borderId="0" xfId="0" quotePrefix="1" applyFont="1"/>
    <xf numFmtId="41" fontId="35" fillId="0" borderId="0" xfId="42" applyNumberFormat="1" applyFont="1" applyFill="1" applyBorder="1"/>
    <xf numFmtId="41" fontId="35" fillId="0" borderId="0" xfId="42" applyNumberFormat="1" applyFont="1" applyFill="1" applyBorder="1" applyAlignment="1">
      <alignment horizontal="center"/>
    </xf>
    <xf numFmtId="41" fontId="44" fillId="0" borderId="13" xfId="42" applyNumberFormat="1" applyFont="1" applyFill="1" applyBorder="1" applyAlignment="1">
      <alignment horizontal="right"/>
    </xf>
    <xf numFmtId="3" fontId="3" fillId="0" borderId="62" xfId="39" applyNumberFormat="1" applyFont="1" applyBorder="1"/>
    <xf numFmtId="0" fontId="3" fillId="0" borderId="52" xfId="39" applyFont="1" applyBorder="1"/>
    <xf numFmtId="0" fontId="3" fillId="24" borderId="22" xfId="43" applyFont="1" applyFill="1" applyBorder="1"/>
    <xf numFmtId="3" fontId="3" fillId="24" borderId="12" xfId="43" applyNumberFormat="1" applyFont="1" applyFill="1" applyBorder="1"/>
    <xf numFmtId="0" fontId="3" fillId="25" borderId="22" xfId="43" applyFont="1" applyFill="1" applyBorder="1"/>
    <xf numFmtId="3" fontId="3" fillId="25" borderId="12" xfId="43" applyNumberFormat="1" applyFont="1" applyFill="1" applyBorder="1"/>
    <xf numFmtId="3" fontId="3" fillId="0" borderId="12" xfId="43" applyNumberFormat="1" applyFont="1" applyFill="1" applyBorder="1" applyAlignment="1">
      <alignment horizontal="left"/>
    </xf>
    <xf numFmtId="0" fontId="5" fillId="25" borderId="22" xfId="43" applyFont="1" applyFill="1" applyBorder="1"/>
    <xf numFmtId="3" fontId="5" fillId="25" borderId="12" xfId="43" applyNumberFormat="1" applyFont="1" applyFill="1" applyBorder="1"/>
    <xf numFmtId="0" fontId="3" fillId="25" borderId="19" xfId="43" applyFont="1" applyFill="1" applyBorder="1"/>
    <xf numFmtId="3" fontId="3" fillId="25" borderId="14" xfId="43" applyNumberFormat="1" applyFont="1" applyFill="1" applyBorder="1"/>
    <xf numFmtId="0" fontId="2" fillId="0" borderId="22" xfId="43" applyFont="1" applyBorder="1"/>
    <xf numFmtId="3" fontId="3" fillId="0" borderId="61" xfId="43" applyNumberFormat="1" applyFont="1" applyBorder="1"/>
    <xf numFmtId="0" fontId="3" fillId="0" borderId="22" xfId="43" applyFont="1" applyBorder="1"/>
    <xf numFmtId="0" fontId="3" fillId="0" borderId="63" xfId="43" applyFont="1" applyBorder="1"/>
    <xf numFmtId="3" fontId="4" fillId="0" borderId="62" xfId="43" applyNumberFormat="1" applyFont="1" applyBorder="1"/>
    <xf numFmtId="3" fontId="5" fillId="0" borderId="61" xfId="43" applyNumberFormat="1" applyFont="1" applyBorder="1"/>
    <xf numFmtId="0" fontId="2" fillId="0" borderId="19" xfId="43" applyFont="1" applyBorder="1"/>
    <xf numFmtId="3" fontId="2" fillId="0" borderId="57" xfId="43" applyNumberFormat="1" applyFont="1" applyBorder="1"/>
    <xf numFmtId="3" fontId="3" fillId="25" borderId="61" xfId="43" applyNumberFormat="1" applyFont="1" applyFill="1" applyBorder="1"/>
    <xf numFmtId="3" fontId="3" fillId="0" borderId="62" xfId="43" applyNumberFormat="1" applyFont="1" applyBorder="1"/>
    <xf numFmtId="0" fontId="2" fillId="0" borderId="64" xfId="43" applyFont="1" applyBorder="1"/>
    <xf numFmtId="3" fontId="2" fillId="0" borderId="56" xfId="43" applyNumberFormat="1" applyFont="1" applyBorder="1"/>
    <xf numFmtId="0" fontId="3" fillId="25" borderId="65" xfId="43" applyFont="1" applyFill="1" applyBorder="1"/>
    <xf numFmtId="0" fontId="2" fillId="0" borderId="58" xfId="43" applyFont="1" applyBorder="1"/>
    <xf numFmtId="3" fontId="3" fillId="0" borderId="12" xfId="43" applyNumberFormat="1" applyFont="1" applyBorder="1"/>
    <xf numFmtId="3" fontId="3" fillId="0" borderId="34" xfId="43" applyNumberFormat="1" applyFont="1" applyBorder="1"/>
    <xf numFmtId="0" fontId="3" fillId="24" borderId="37" xfId="39" applyFont="1" applyFill="1" applyBorder="1"/>
    <xf numFmtId="3" fontId="3" fillId="24" borderId="36" xfId="39" applyNumberFormat="1" applyFont="1" applyFill="1" applyBorder="1"/>
    <xf numFmtId="0" fontId="3" fillId="25" borderId="37" xfId="39" applyFont="1" applyFill="1" applyBorder="1"/>
    <xf numFmtId="3" fontId="3" fillId="25" borderId="36" xfId="39" applyNumberFormat="1" applyFont="1" applyFill="1" applyBorder="1"/>
    <xf numFmtId="0" fontId="3" fillId="0" borderId="22" xfId="39" applyFont="1" applyFill="1" applyBorder="1" applyAlignment="1">
      <alignment horizontal="left"/>
    </xf>
    <xf numFmtId="3" fontId="3" fillId="0" borderId="12" xfId="39" applyNumberFormat="1" applyFont="1" applyFill="1" applyBorder="1" applyAlignment="1">
      <alignment horizontal="left"/>
    </xf>
    <xf numFmtId="0" fontId="5" fillId="25" borderId="38" xfId="39" applyFont="1" applyFill="1" applyBorder="1"/>
    <xf numFmtId="3" fontId="5" fillId="25" borderId="45" xfId="39" applyNumberFormat="1" applyFont="1" applyFill="1" applyBorder="1"/>
    <xf numFmtId="0" fontId="3" fillId="0" borderId="22" xfId="39" applyFont="1" applyFill="1" applyBorder="1" applyAlignment="1"/>
    <xf numFmtId="0" fontId="3" fillId="0" borderId="12" xfId="39" applyFont="1" applyFill="1" applyBorder="1" applyAlignment="1"/>
    <xf numFmtId="0" fontId="3" fillId="0" borderId="38" xfId="39" applyFont="1" applyFill="1" applyBorder="1" applyAlignment="1"/>
    <xf numFmtId="0" fontId="3" fillId="0" borderId="45" xfId="39" applyFont="1" applyFill="1" applyBorder="1" applyAlignment="1"/>
    <xf numFmtId="0" fontId="3" fillId="25" borderId="52" xfId="39" applyFont="1" applyFill="1" applyBorder="1"/>
    <xf numFmtId="3" fontId="3" fillId="25" borderId="34" xfId="39" applyNumberFormat="1" applyFont="1" applyFill="1" applyBorder="1"/>
    <xf numFmtId="0" fontId="3" fillId="0" borderId="52" xfId="43" applyFont="1" applyBorder="1"/>
    <xf numFmtId="3" fontId="4" fillId="0" borderId="34" xfId="39" applyNumberFormat="1" applyFont="1" applyBorder="1"/>
    <xf numFmtId="3" fontId="5" fillId="0" borderId="34" xfId="39" applyNumberFormat="1" applyFont="1" applyBorder="1"/>
    <xf numFmtId="3" fontId="2" fillId="0" borderId="34" xfId="39" applyNumberFormat="1" applyFont="1" applyBorder="1"/>
    <xf numFmtId="0" fontId="3" fillId="25" borderId="22" xfId="39" applyFont="1" applyFill="1" applyBorder="1"/>
    <xf numFmtId="3" fontId="3" fillId="25" borderId="61" xfId="39" applyNumberFormat="1" applyFont="1" applyFill="1" applyBorder="1"/>
    <xf numFmtId="3" fontId="4" fillId="0" borderId="34" xfId="43" applyNumberFormat="1" applyFont="1" applyBorder="1"/>
    <xf numFmtId="0" fontId="2" fillId="0" borderId="60" xfId="39" applyFont="1" applyBorder="1"/>
    <xf numFmtId="3" fontId="2" fillId="0" borderId="46" xfId="39" applyNumberFormat="1" applyFont="1" applyBorder="1"/>
    <xf numFmtId="0" fontId="5" fillId="25" borderId="22" xfId="39" applyFont="1" applyFill="1" applyBorder="1"/>
    <xf numFmtId="3" fontId="5" fillId="25" borderId="12" xfId="39" applyNumberFormat="1" applyFont="1" applyFill="1" applyBorder="1"/>
    <xf numFmtId="0" fontId="3" fillId="25" borderId="19" xfId="39" applyFont="1" applyFill="1" applyBorder="1"/>
    <xf numFmtId="3" fontId="3" fillId="25" borderId="14" xfId="39" applyNumberFormat="1" applyFont="1" applyFill="1" applyBorder="1"/>
    <xf numFmtId="0" fontId="3" fillId="0" borderId="63" xfId="39" applyFont="1" applyBorder="1"/>
    <xf numFmtId="3" fontId="4" fillId="0" borderId="62" xfId="39" applyNumberFormat="1" applyFont="1" applyBorder="1"/>
    <xf numFmtId="0" fontId="2" fillId="0" borderId="64" xfId="39" applyFont="1" applyBorder="1"/>
    <xf numFmtId="3" fontId="3" fillId="0" borderId="12" xfId="39" applyNumberFormat="1" applyFont="1" applyBorder="1"/>
    <xf numFmtId="0" fontId="3" fillId="24" borderId="15" xfId="39" applyFont="1" applyFill="1" applyBorder="1"/>
    <xf numFmtId="3" fontId="3" fillId="24" borderId="16" xfId="39" applyNumberFormat="1" applyFont="1" applyFill="1" applyBorder="1"/>
    <xf numFmtId="3" fontId="3" fillId="0" borderId="57" xfId="39" applyNumberFormat="1" applyFont="1" applyBorder="1"/>
    <xf numFmtId="0" fontId="3" fillId="0" borderId="19" xfId="39" applyFont="1" applyBorder="1"/>
    <xf numFmtId="3" fontId="4" fillId="0" borderId="57" xfId="39" applyNumberFormat="1" applyFont="1" applyBorder="1"/>
    <xf numFmtId="3" fontId="5" fillId="0" borderId="57" xfId="39" applyNumberFormat="1" applyFont="1" applyBorder="1"/>
    <xf numFmtId="3" fontId="3" fillId="25" borderId="57" xfId="39" applyNumberFormat="1" applyFont="1" applyFill="1" applyBorder="1"/>
    <xf numFmtId="3" fontId="3" fillId="0" borderId="14" xfId="39" applyNumberFormat="1" applyFont="1" applyBorder="1"/>
    <xf numFmtId="3" fontId="3" fillId="0" borderId="14" xfId="39" quotePrefix="1" applyNumberFormat="1" applyFont="1" applyBorder="1"/>
    <xf numFmtId="0" fontId="56" fillId="0" borderId="19" xfId="39" applyFont="1" applyBorder="1"/>
    <xf numFmtId="3" fontId="56" fillId="0" borderId="57" xfId="39" applyNumberFormat="1" applyFont="1" applyBorder="1"/>
    <xf numFmtId="3" fontId="3" fillId="0" borderId="57" xfId="39" quotePrefix="1" applyNumberFormat="1" applyFont="1" applyBorder="1"/>
    <xf numFmtId="0" fontId="3" fillId="24" borderId="19" xfId="39" applyFont="1" applyFill="1" applyBorder="1"/>
    <xf numFmtId="3" fontId="3" fillId="24" borderId="14" xfId="39" applyNumberFormat="1" applyFont="1" applyFill="1" applyBorder="1"/>
    <xf numFmtId="41" fontId="53" fillId="0" borderId="35" xfId="40" applyNumberFormat="1" applyFont="1" applyBorder="1"/>
    <xf numFmtId="41" fontId="3" fillId="0" borderId="34" xfId="40" applyNumberFormat="1" applyFont="1" applyBorder="1"/>
    <xf numFmtId="0" fontId="5" fillId="25" borderId="19" xfId="39" applyFont="1" applyFill="1" applyBorder="1"/>
    <xf numFmtId="3" fontId="5" fillId="25" borderId="14" xfId="39" applyNumberFormat="1" applyFont="1" applyFill="1" applyBorder="1"/>
    <xf numFmtId="3" fontId="4" fillId="0" borderId="57" xfId="39" quotePrefix="1" applyNumberFormat="1" applyFont="1" applyBorder="1"/>
    <xf numFmtId="37" fontId="31" fillId="0" borderId="23" xfId="42" applyFont="1" applyFill="1" applyBorder="1"/>
    <xf numFmtId="41" fontId="41" fillId="0" borderId="10" xfId="42" applyNumberFormat="1" applyFont="1" applyFill="1" applyBorder="1"/>
    <xf numFmtId="41" fontId="44" fillId="0" borderId="10" xfId="42" applyNumberFormat="1" applyFont="1" applyFill="1" applyBorder="1"/>
    <xf numFmtId="41" fontId="41" fillId="0" borderId="11" xfId="42" applyNumberFormat="1" applyFont="1" applyFill="1" applyBorder="1"/>
    <xf numFmtId="37" fontId="59" fillId="0" borderId="22" xfId="42" applyFont="1" applyFill="1" applyBorder="1" applyAlignment="1"/>
    <xf numFmtId="41" fontId="41" fillId="0" borderId="59" xfId="42" applyNumberFormat="1" applyFont="1" applyFill="1" applyBorder="1"/>
    <xf numFmtId="3" fontId="41" fillId="0" borderId="13" xfId="42" applyNumberFormat="1" applyFont="1" applyFill="1" applyBorder="1" applyAlignment="1">
      <alignment horizontal="right"/>
    </xf>
    <xf numFmtId="41" fontId="41" fillId="0" borderId="13" xfId="42" applyNumberFormat="1" applyFont="1" applyFill="1" applyBorder="1" applyAlignment="1">
      <alignment horizontal="right"/>
    </xf>
    <xf numFmtId="37" fontId="28" fillId="0" borderId="0" xfId="42" applyFont="1" applyFill="1" applyBorder="1" applyAlignment="1" applyProtection="1">
      <alignment horizontal="left"/>
    </xf>
    <xf numFmtId="0" fontId="3" fillId="0" borderId="0" xfId="39" applyFont="1" applyFill="1" applyAlignment="1"/>
    <xf numFmtId="0" fontId="3" fillId="0" borderId="0" xfId="39" applyFont="1" applyFill="1" applyAlignment="1">
      <alignment horizontal="left"/>
    </xf>
    <xf numFmtId="41" fontId="28" fillId="0" borderId="0" xfId="42" applyNumberFormat="1" applyFont="1" applyFill="1" applyAlignment="1"/>
    <xf numFmtId="41" fontId="28" fillId="0" borderId="0" xfId="42" applyNumberFormat="1" applyFont="1" applyFill="1"/>
    <xf numFmtId="41" fontId="28" fillId="0" borderId="22" xfId="42" applyNumberFormat="1" applyFont="1" applyFill="1" applyBorder="1"/>
    <xf numFmtId="0" fontId="28" fillId="0" borderId="0" xfId="42" applyNumberFormat="1" applyFont="1" applyFill="1" applyBorder="1" applyAlignment="1">
      <alignment horizontal="center"/>
    </xf>
    <xf numFmtId="0" fontId="28" fillId="0" borderId="0" xfId="42" applyNumberFormat="1" applyFont="1" applyFill="1" applyBorder="1" applyAlignment="1">
      <alignment horizontal="left"/>
    </xf>
    <xf numFmtId="0" fontId="28" fillId="0" borderId="0" xfId="42" applyNumberFormat="1" applyFont="1" applyFill="1" applyBorder="1" applyAlignment="1"/>
    <xf numFmtId="41" fontId="28" fillId="0" borderId="0" xfId="42" applyNumberFormat="1" applyFont="1" applyFill="1" applyBorder="1" applyAlignment="1"/>
    <xf numFmtId="41" fontId="28" fillId="0" borderId="0" xfId="42" applyNumberFormat="1" applyFont="1" applyFill="1" applyBorder="1" applyAlignment="1">
      <alignment horizontal="left"/>
    </xf>
    <xf numFmtId="41" fontId="28" fillId="0" borderId="12" xfId="42" applyNumberFormat="1" applyFont="1" applyFill="1" applyBorder="1" applyAlignment="1"/>
    <xf numFmtId="37" fontId="28" fillId="0" borderId="48" xfId="42" applyFont="1" applyFill="1" applyBorder="1" applyAlignment="1">
      <alignment horizontal="center"/>
    </xf>
    <xf numFmtId="37" fontId="28" fillId="0" borderId="72" xfId="42" applyFont="1" applyFill="1" applyBorder="1" applyAlignment="1">
      <alignment horizontal="center"/>
    </xf>
    <xf numFmtId="37" fontId="28" fillId="0" borderId="51" xfId="42" applyFont="1" applyFill="1" applyBorder="1" applyAlignment="1">
      <alignment horizontal="center"/>
    </xf>
    <xf numFmtId="37" fontId="28" fillId="0" borderId="70" xfId="42" applyFont="1" applyFill="1" applyBorder="1" applyAlignment="1">
      <alignment horizontal="center"/>
    </xf>
    <xf numFmtId="41" fontId="28" fillId="0" borderId="36" xfId="42" applyNumberFormat="1" applyFont="1" applyFill="1" applyBorder="1" applyAlignment="1"/>
    <xf numFmtId="41" fontId="28" fillId="0" borderId="34" xfId="42" applyNumberFormat="1" applyFont="1" applyFill="1" applyBorder="1" applyAlignment="1"/>
    <xf numFmtId="41" fontId="28" fillId="0" borderId="69" xfId="42" applyNumberFormat="1" applyFont="1" applyFill="1" applyBorder="1" applyProtection="1"/>
    <xf numFmtId="41" fontId="28" fillId="0" borderId="39" xfId="42" applyNumberFormat="1" applyFont="1" applyFill="1" applyBorder="1" applyAlignment="1" applyProtection="1">
      <alignment horizontal="left"/>
    </xf>
    <xf numFmtId="0" fontId="28" fillId="0" borderId="39" xfId="42" applyNumberFormat="1" applyFont="1" applyFill="1" applyBorder="1" applyAlignment="1">
      <alignment horizontal="center"/>
    </xf>
    <xf numFmtId="41" fontId="28" fillId="0" borderId="39" xfId="42" applyNumberFormat="1" applyFont="1" applyFill="1" applyBorder="1" applyAlignment="1">
      <alignment horizontal="center"/>
    </xf>
    <xf numFmtId="0" fontId="28" fillId="0" borderId="70" xfId="42" applyNumberFormat="1" applyFont="1" applyFill="1" applyBorder="1" applyAlignment="1">
      <alignment horizontal="left"/>
    </xf>
    <xf numFmtId="0" fontId="28" fillId="0" borderId="51" xfId="42" applyNumberFormat="1" applyFont="1" applyFill="1" applyBorder="1" applyAlignment="1" applyProtection="1">
      <alignment horizontal="center"/>
    </xf>
    <xf numFmtId="41" fontId="34" fillId="0" borderId="36" xfId="42" applyNumberFormat="1" applyFont="1" applyFill="1" applyBorder="1" applyAlignment="1"/>
    <xf numFmtId="41" fontId="34" fillId="0" borderId="34" xfId="42" applyNumberFormat="1" applyFont="1" applyFill="1" applyBorder="1" applyAlignment="1"/>
    <xf numFmtId="41" fontId="28" fillId="0" borderId="36" xfId="42" applyNumberFormat="1" applyFont="1" applyFill="1" applyBorder="1" applyAlignment="1" applyProtection="1">
      <alignment horizontal="left"/>
    </xf>
    <xf numFmtId="0" fontId="28" fillId="0" borderId="36" xfId="42" applyNumberFormat="1" applyFont="1" applyFill="1" applyBorder="1" applyAlignment="1">
      <alignment horizontal="center"/>
    </xf>
    <xf numFmtId="41" fontId="28" fillId="0" borderId="36" xfId="42" applyNumberFormat="1" applyFont="1" applyFill="1" applyBorder="1" applyAlignment="1">
      <alignment horizontal="center"/>
    </xf>
    <xf numFmtId="0" fontId="28" fillId="0" borderId="35" xfId="42" applyNumberFormat="1" applyFont="1" applyFill="1" applyBorder="1" applyAlignment="1">
      <alignment horizontal="left"/>
    </xf>
    <xf numFmtId="0" fontId="28" fillId="0" borderId="34" xfId="42" applyNumberFormat="1" applyFont="1" applyFill="1" applyBorder="1" applyAlignment="1" applyProtection="1">
      <alignment horizontal="center"/>
    </xf>
    <xf numFmtId="41" fontId="34" fillId="0" borderId="25" xfId="42" applyNumberFormat="1" applyFont="1" applyFill="1" applyBorder="1" applyAlignment="1"/>
    <xf numFmtId="41" fontId="28" fillId="0" borderId="80" xfId="42" applyNumberFormat="1" applyFont="1" applyFill="1" applyBorder="1" applyAlignment="1" applyProtection="1">
      <alignment horizontal="left"/>
    </xf>
    <xf numFmtId="0" fontId="28" fillId="0" borderId="80" xfId="42" applyNumberFormat="1" applyFont="1" applyFill="1" applyBorder="1" applyAlignment="1">
      <alignment horizontal="center"/>
    </xf>
    <xf numFmtId="41" fontId="28" fillId="0" borderId="80" xfId="42" applyNumberFormat="1" applyFont="1" applyFill="1" applyBorder="1" applyAlignment="1">
      <alignment horizontal="center"/>
    </xf>
    <xf numFmtId="0" fontId="28" fillId="0" borderId="81" xfId="42" applyNumberFormat="1" applyFont="1" applyFill="1" applyBorder="1" applyAlignment="1">
      <alignment horizontal="left"/>
    </xf>
    <xf numFmtId="0" fontId="28" fillId="0" borderId="46" xfId="42" applyNumberFormat="1" applyFont="1" applyFill="1" applyBorder="1" applyAlignment="1" applyProtection="1">
      <alignment horizontal="center"/>
    </xf>
    <xf numFmtId="41" fontId="34" fillId="0" borderId="82" xfId="42" applyNumberFormat="1" applyFont="1" applyFill="1" applyBorder="1" applyAlignment="1"/>
    <xf numFmtId="41" fontId="34" fillId="0" borderId="46" xfId="42" applyNumberFormat="1" applyFont="1" applyFill="1" applyBorder="1" applyAlignment="1"/>
    <xf numFmtId="41" fontId="28" fillId="0" borderId="45" xfId="42" applyNumberFormat="1" applyFont="1" applyFill="1" applyBorder="1" applyAlignment="1" applyProtection="1">
      <alignment horizontal="left"/>
    </xf>
    <xf numFmtId="0" fontId="28" fillId="0" borderId="45" xfId="42" applyNumberFormat="1" applyFont="1" applyFill="1" applyBorder="1" applyAlignment="1" applyProtection="1">
      <alignment horizontal="center"/>
    </xf>
    <xf numFmtId="0" fontId="28" fillId="0" borderId="44" xfId="42" applyNumberFormat="1" applyFont="1" applyFill="1" applyBorder="1" applyAlignment="1">
      <alignment horizontal="left"/>
    </xf>
    <xf numFmtId="0" fontId="28" fillId="0" borderId="54" xfId="42" applyNumberFormat="1" applyFont="1" applyFill="1" applyBorder="1" applyAlignment="1" applyProtection="1">
      <alignment horizontal="center"/>
    </xf>
    <xf numFmtId="41" fontId="41" fillId="0" borderId="36" xfId="0" applyNumberFormat="1" applyFont="1" applyFill="1" applyBorder="1" applyAlignment="1"/>
    <xf numFmtId="41" fontId="41" fillId="0" borderId="34" xfId="0" applyNumberFormat="1" applyFont="1" applyFill="1" applyBorder="1" applyAlignment="1"/>
    <xf numFmtId="0" fontId="28" fillId="0" borderId="36" xfId="42" applyNumberFormat="1" applyFont="1" applyFill="1" applyBorder="1" applyAlignment="1" applyProtection="1">
      <alignment horizontal="center"/>
    </xf>
    <xf numFmtId="41" fontId="41" fillId="0" borderId="25" xfId="0" applyNumberFormat="1" applyFont="1" applyFill="1" applyBorder="1" applyAlignment="1"/>
    <xf numFmtId="41" fontId="28" fillId="0" borderId="35" xfId="0" applyNumberFormat="1" applyFont="1" applyFill="1" applyBorder="1" applyAlignment="1">
      <alignment horizontal="left"/>
    </xf>
    <xf numFmtId="41" fontId="28" fillId="0" borderId="34" xfId="0" applyNumberFormat="1" applyFont="1" applyFill="1" applyBorder="1" applyAlignment="1">
      <alignment horizontal="center"/>
    </xf>
    <xf numFmtId="41" fontId="41" fillId="0" borderId="34" xfId="0" applyNumberFormat="1" applyFont="1" applyFill="1" applyBorder="1"/>
    <xf numFmtId="41" fontId="41" fillId="0" borderId="25" xfId="0" applyNumberFormat="1" applyFont="1" applyFill="1" applyBorder="1" applyAlignment="1">
      <alignment horizontal="center"/>
    </xf>
    <xf numFmtId="41" fontId="28" fillId="0" borderId="42" xfId="42" applyNumberFormat="1" applyFont="1" applyFill="1" applyBorder="1" applyAlignment="1" applyProtection="1">
      <alignment horizontal="left"/>
    </xf>
    <xf numFmtId="0" fontId="28" fillId="0" borderId="42" xfId="42" applyNumberFormat="1" applyFont="1" applyFill="1" applyBorder="1" applyAlignment="1" applyProtection="1">
      <alignment horizontal="center"/>
    </xf>
    <xf numFmtId="0" fontId="28" fillId="0" borderId="41" xfId="42" applyNumberFormat="1" applyFont="1" applyFill="1" applyBorder="1" applyAlignment="1">
      <alignment horizontal="left"/>
    </xf>
    <xf numFmtId="0" fontId="28" fillId="0" borderId="74" xfId="42" applyNumberFormat="1" applyFont="1" applyFill="1" applyBorder="1" applyAlignment="1" applyProtection="1">
      <alignment horizontal="center"/>
    </xf>
    <xf numFmtId="49" fontId="28" fillId="0" borderId="36" xfId="42" applyNumberFormat="1" applyFont="1" applyFill="1" applyBorder="1" applyAlignment="1">
      <alignment horizontal="center"/>
    </xf>
    <xf numFmtId="41" fontId="28" fillId="0" borderId="25" xfId="42" applyNumberFormat="1" applyFont="1" applyFill="1" applyBorder="1" applyAlignment="1"/>
    <xf numFmtId="0" fontId="28" fillId="0" borderId="42" xfId="42" applyNumberFormat="1" applyFont="1" applyFill="1" applyBorder="1" applyAlignment="1">
      <alignment horizontal="center"/>
    </xf>
    <xf numFmtId="0" fontId="28" fillId="0" borderId="19" xfId="42" applyNumberFormat="1" applyFont="1" applyFill="1" applyBorder="1" applyAlignment="1" applyProtection="1">
      <alignment horizontal="left"/>
    </xf>
    <xf numFmtId="41" fontId="28" fillId="0" borderId="20" xfId="42" applyNumberFormat="1" applyFont="1" applyFill="1" applyBorder="1" applyAlignment="1" applyProtection="1">
      <alignment horizontal="left"/>
    </xf>
    <xf numFmtId="0" fontId="28" fillId="0" borderId="14" xfId="42" applyNumberFormat="1" applyFont="1" applyFill="1" applyBorder="1" applyAlignment="1" applyProtection="1">
      <alignment horizontal="center"/>
    </xf>
    <xf numFmtId="41" fontId="28" fillId="0" borderId="14" xfId="42" applyNumberFormat="1" applyFont="1" applyFill="1" applyBorder="1" applyAlignment="1">
      <alignment horizontal="center"/>
    </xf>
    <xf numFmtId="41" fontId="28" fillId="0" borderId="14" xfId="42" applyNumberFormat="1" applyFont="1" applyFill="1" applyBorder="1"/>
    <xf numFmtId="41" fontId="29" fillId="0" borderId="0" xfId="42" applyNumberFormat="1" applyFont="1" applyFill="1" applyAlignment="1"/>
    <xf numFmtId="41" fontId="28" fillId="0" borderId="40" xfId="42" applyNumberFormat="1" applyFont="1" applyFill="1" applyBorder="1" applyProtection="1"/>
    <xf numFmtId="41" fontId="28" fillId="0" borderId="69" xfId="42" applyNumberFormat="1" applyFont="1" applyFill="1" applyBorder="1" applyAlignment="1" applyProtection="1">
      <alignment horizontal="left"/>
    </xf>
    <xf numFmtId="0" fontId="28" fillId="0" borderId="69" xfId="42" applyNumberFormat="1" applyFont="1" applyFill="1" applyBorder="1" applyAlignment="1" applyProtection="1">
      <alignment horizontal="center"/>
    </xf>
    <xf numFmtId="49" fontId="28" fillId="0" borderId="39" xfId="42" applyNumberFormat="1" applyFont="1" applyFill="1" applyBorder="1" applyAlignment="1">
      <alignment horizontal="center"/>
    </xf>
    <xf numFmtId="0" fontId="28" fillId="0" borderId="39" xfId="42" applyNumberFormat="1" applyFont="1" applyFill="1" applyBorder="1" applyAlignment="1">
      <alignment horizontal="left"/>
    </xf>
    <xf numFmtId="0" fontId="28" fillId="0" borderId="39" xfId="42" applyNumberFormat="1" applyFont="1" applyFill="1" applyBorder="1" applyAlignment="1" applyProtection="1">
      <alignment horizontal="center"/>
    </xf>
    <xf numFmtId="0" fontId="38" fillId="0" borderId="70" xfId="42" applyNumberFormat="1" applyFont="1" applyFill="1" applyBorder="1" applyAlignment="1">
      <alignment horizontal="center"/>
    </xf>
    <xf numFmtId="41" fontId="38" fillId="0" borderId="85" xfId="42" applyNumberFormat="1" applyFont="1" applyFill="1" applyBorder="1" applyAlignment="1"/>
    <xf numFmtId="41" fontId="38" fillId="0" borderId="40" xfId="42" applyNumberFormat="1" applyFont="1" applyFill="1" applyBorder="1" applyAlignment="1"/>
    <xf numFmtId="41" fontId="38" fillId="0" borderId="72" xfId="42" applyNumberFormat="1" applyFont="1" applyFill="1" applyBorder="1" applyAlignment="1"/>
    <xf numFmtId="41" fontId="38" fillId="0" borderId="51" xfId="42" applyNumberFormat="1" applyFont="1" applyFill="1" applyBorder="1" applyAlignment="1"/>
    <xf numFmtId="41" fontId="28" fillId="0" borderId="37" xfId="42" applyNumberFormat="1" applyFont="1" applyFill="1" applyBorder="1" applyProtection="1"/>
    <xf numFmtId="41" fontId="28" fillId="0" borderId="78" xfId="42" applyNumberFormat="1" applyFont="1" applyFill="1" applyBorder="1" applyAlignment="1" applyProtection="1">
      <alignment horizontal="left"/>
    </xf>
    <xf numFmtId="0" fontId="28" fillId="0" borderId="78" xfId="42" applyNumberFormat="1" applyFont="1" applyFill="1" applyBorder="1" applyAlignment="1" applyProtection="1">
      <alignment horizontal="center"/>
    </xf>
    <xf numFmtId="0" fontId="28" fillId="0" borderId="36" xfId="42" applyNumberFormat="1" applyFont="1" applyFill="1" applyBorder="1" applyAlignment="1">
      <alignment horizontal="left"/>
    </xf>
    <xf numFmtId="0" fontId="38" fillId="0" borderId="36" xfId="42" applyNumberFormat="1" applyFont="1" applyFill="1" applyBorder="1" applyAlignment="1" applyProtection="1"/>
    <xf numFmtId="0" fontId="38" fillId="0" borderId="35" xfId="42" applyNumberFormat="1" applyFont="1" applyFill="1" applyBorder="1" applyAlignment="1">
      <alignment horizontal="center"/>
    </xf>
    <xf numFmtId="41" fontId="38" fillId="0" borderId="47" xfId="42" applyNumberFormat="1" applyFont="1" applyFill="1" applyBorder="1" applyAlignment="1"/>
    <xf numFmtId="41" fontId="38" fillId="0" borderId="37" xfId="42" applyNumberFormat="1" applyFont="1" applyFill="1" applyBorder="1" applyAlignment="1"/>
    <xf numFmtId="41" fontId="38" fillId="0" borderId="25" xfId="42" applyNumberFormat="1" applyFont="1" applyFill="1" applyBorder="1" applyAlignment="1"/>
    <xf numFmtId="37" fontId="37" fillId="0" borderId="36" xfId="42" applyFont="1" applyFill="1" applyBorder="1" applyAlignment="1">
      <alignment horizontal="left" wrapText="1"/>
    </xf>
    <xf numFmtId="41" fontId="38" fillId="0" borderId="47" xfId="42" applyNumberFormat="1" applyFont="1" applyFill="1" applyBorder="1" applyAlignment="1">
      <alignment wrapText="1"/>
    </xf>
    <xf numFmtId="41" fontId="45" fillId="0" borderId="25" xfId="42" applyNumberFormat="1" applyFont="1" applyFill="1" applyBorder="1" applyAlignment="1"/>
    <xf numFmtId="41" fontId="38" fillId="0" borderId="34" xfId="42" applyNumberFormat="1" applyFont="1" applyFill="1" applyBorder="1" applyAlignment="1"/>
    <xf numFmtId="41" fontId="28" fillId="0" borderId="78" xfId="42" applyNumberFormat="1" applyFont="1" applyFill="1" applyBorder="1"/>
    <xf numFmtId="0" fontId="37" fillId="0" borderId="78" xfId="42" applyNumberFormat="1" applyFont="1" applyFill="1" applyBorder="1" applyAlignment="1">
      <alignment horizontal="center" wrapText="1"/>
    </xf>
    <xf numFmtId="41" fontId="45" fillId="0" borderId="25" xfId="42" applyNumberFormat="1" applyFont="1" applyFill="1" applyBorder="1"/>
    <xf numFmtId="41" fontId="38" fillId="0" borderId="25" xfId="42" quotePrefix="1" applyNumberFormat="1" applyFont="1" applyFill="1" applyBorder="1" applyAlignment="1"/>
    <xf numFmtId="41" fontId="45" fillId="0" borderId="25" xfId="42" quotePrefix="1" applyNumberFormat="1" applyFont="1" applyFill="1" applyBorder="1" applyAlignment="1"/>
    <xf numFmtId="37" fontId="37" fillId="0" borderId="36" xfId="42" applyFont="1" applyFill="1" applyBorder="1" applyAlignment="1">
      <alignment horizontal="left"/>
    </xf>
    <xf numFmtId="0" fontId="38" fillId="0" borderId="35" xfId="42" applyNumberFormat="1" applyFont="1" applyFill="1" applyBorder="1" applyAlignment="1">
      <alignment horizontal="center" wrapText="1"/>
    </xf>
    <xf numFmtId="41" fontId="61" fillId="0" borderId="37" xfId="42" applyNumberFormat="1" applyFont="1" applyFill="1" applyBorder="1" applyAlignment="1"/>
    <xf numFmtId="41" fontId="29" fillId="0" borderId="34" xfId="42" applyNumberFormat="1" applyFont="1" applyFill="1" applyBorder="1" applyAlignment="1"/>
    <xf numFmtId="41" fontId="61" fillId="0" borderId="25" xfId="42" applyNumberFormat="1" applyFont="1" applyFill="1" applyBorder="1" applyAlignment="1"/>
    <xf numFmtId="0" fontId="38" fillId="0" borderId="36" xfId="42" applyNumberFormat="1" applyFont="1" applyFill="1" applyBorder="1" applyAlignment="1"/>
    <xf numFmtId="0" fontId="28" fillId="0" borderId="78" xfId="42" applyNumberFormat="1" applyFont="1" applyFill="1" applyBorder="1" applyAlignment="1">
      <alignment horizontal="center" wrapText="1"/>
    </xf>
    <xf numFmtId="0" fontId="45" fillId="0" borderId="36" xfId="42" applyNumberFormat="1" applyFont="1" applyFill="1" applyBorder="1" applyAlignment="1"/>
    <xf numFmtId="0" fontId="45" fillId="0" borderId="35" xfId="42" applyNumberFormat="1" applyFont="1" applyFill="1" applyBorder="1" applyAlignment="1">
      <alignment horizontal="center"/>
    </xf>
    <xf numFmtId="41" fontId="45" fillId="0" borderId="47" xfId="42" applyNumberFormat="1" applyFont="1" applyFill="1" applyBorder="1" applyAlignment="1"/>
    <xf numFmtId="41" fontId="45" fillId="0" borderId="37" xfId="42" applyNumberFormat="1" applyFont="1" applyFill="1" applyBorder="1" applyAlignment="1"/>
    <xf numFmtId="41" fontId="62" fillId="0" borderId="25" xfId="42" applyNumberFormat="1" applyFont="1" applyFill="1" applyBorder="1" applyAlignment="1"/>
    <xf numFmtId="41" fontId="45" fillId="0" borderId="34" xfId="42" applyNumberFormat="1" applyFont="1" applyFill="1" applyBorder="1" applyAlignment="1"/>
    <xf numFmtId="0" fontId="28" fillId="0" borderId="36" xfId="42" applyNumberFormat="1" applyFont="1" applyFill="1" applyBorder="1" applyAlignment="1">
      <alignment horizontal="left" wrapText="1"/>
    </xf>
    <xf numFmtId="0" fontId="28" fillId="0" borderId="78" xfId="42" applyNumberFormat="1" applyFont="1" applyFill="1" applyBorder="1" applyAlignment="1">
      <alignment horizontal="center"/>
    </xf>
    <xf numFmtId="0" fontId="28" fillId="0" borderId="73" xfId="42" applyNumberFormat="1" applyFont="1" applyFill="1" applyBorder="1" applyAlignment="1">
      <alignment horizontal="center"/>
    </xf>
    <xf numFmtId="37" fontId="28" fillId="0" borderId="36" xfId="42" applyFont="1" applyFill="1" applyBorder="1" applyAlignment="1">
      <alignment horizontal="center"/>
    </xf>
    <xf numFmtId="41" fontId="63" fillId="0" borderId="87" xfId="42" applyNumberFormat="1" applyFont="1" applyFill="1" applyBorder="1" applyAlignment="1">
      <alignment horizontal="center"/>
    </xf>
    <xf numFmtId="37" fontId="28" fillId="0" borderId="36" xfId="42" applyFont="1" applyFill="1" applyBorder="1" applyAlignment="1">
      <alignment wrapText="1"/>
    </xf>
    <xf numFmtId="37" fontId="28" fillId="0" borderId="92" xfId="42" applyFont="1" applyFill="1" applyBorder="1"/>
    <xf numFmtId="37" fontId="28" fillId="0" borderId="92" xfId="42" applyFont="1" applyFill="1" applyBorder="1" applyAlignment="1">
      <alignment horizontal="center"/>
    </xf>
    <xf numFmtId="41" fontId="63" fillId="0" borderId="17" xfId="42" applyNumberFormat="1" applyFont="1" applyFill="1" applyBorder="1" applyAlignment="1">
      <alignment horizontal="center"/>
    </xf>
    <xf numFmtId="41" fontId="45" fillId="0" borderId="17" xfId="42" applyNumberFormat="1" applyFont="1" applyFill="1" applyBorder="1"/>
    <xf numFmtId="41" fontId="63" fillId="0" borderId="17" xfId="42" applyNumberFormat="1" applyFont="1" applyFill="1" applyBorder="1"/>
    <xf numFmtId="41" fontId="65" fillId="0" borderId="25" xfId="42" applyNumberFormat="1" applyFont="1" applyFill="1" applyBorder="1"/>
    <xf numFmtId="41" fontId="28" fillId="0" borderId="93" xfId="42" applyNumberFormat="1" applyFont="1" applyFill="1" applyBorder="1" applyProtection="1"/>
    <xf numFmtId="41" fontId="28" fillId="0" borderId="79" xfId="42" applyNumberFormat="1" applyFont="1" applyFill="1" applyBorder="1" applyAlignment="1" applyProtection="1">
      <alignment horizontal="left"/>
    </xf>
    <xf numFmtId="0" fontId="28" fillId="0" borderId="79" xfId="42" applyNumberFormat="1" applyFont="1" applyFill="1" applyBorder="1" applyAlignment="1" applyProtection="1">
      <alignment horizontal="center"/>
    </xf>
    <xf numFmtId="0" fontId="28" fillId="0" borderId="80" xfId="42" applyNumberFormat="1" applyFont="1" applyFill="1" applyBorder="1" applyAlignment="1">
      <alignment horizontal="left"/>
    </xf>
    <xf numFmtId="0" fontId="28" fillId="0" borderId="80" xfId="42" applyNumberFormat="1" applyFont="1" applyFill="1" applyBorder="1" applyAlignment="1" applyProtection="1">
      <alignment horizontal="center"/>
    </xf>
    <xf numFmtId="0" fontId="38" fillId="0" borderId="80" xfId="42" applyNumberFormat="1" applyFont="1" applyFill="1" applyBorder="1" applyAlignment="1" applyProtection="1"/>
    <xf numFmtId="0" fontId="38" fillId="0" borderId="81" xfId="42" applyNumberFormat="1" applyFont="1" applyFill="1" applyBorder="1" applyAlignment="1"/>
    <xf numFmtId="41" fontId="38" fillId="0" borderId="94" xfId="42" applyNumberFormat="1" applyFont="1" applyFill="1" applyBorder="1" applyAlignment="1"/>
    <xf numFmtId="37" fontId="38" fillId="0" borderId="93" xfId="42" applyFont="1" applyFill="1" applyBorder="1"/>
    <xf numFmtId="41" fontId="38" fillId="0" borderId="82" xfId="42" applyNumberFormat="1" applyFont="1" applyFill="1" applyBorder="1" applyAlignment="1"/>
    <xf numFmtId="41" fontId="38" fillId="0" borderId="46" xfId="42" applyNumberFormat="1" applyFont="1" applyFill="1" applyBorder="1" applyAlignment="1"/>
    <xf numFmtId="41" fontId="28" fillId="0" borderId="51" xfId="42" applyNumberFormat="1" applyFont="1" applyFill="1" applyBorder="1" applyAlignment="1"/>
    <xf numFmtId="41" fontId="28" fillId="0" borderId="19" xfId="42" applyNumberFormat="1" applyFont="1" applyFill="1" applyBorder="1"/>
    <xf numFmtId="0" fontId="28" fillId="0" borderId="0" xfId="42" applyNumberFormat="1" applyFont="1" applyFill="1" applyAlignment="1">
      <alignment horizontal="center"/>
    </xf>
    <xf numFmtId="0" fontId="28" fillId="0" borderId="0" xfId="42" applyNumberFormat="1" applyFont="1" applyFill="1" applyAlignment="1">
      <alignment horizontal="left"/>
    </xf>
    <xf numFmtId="0" fontId="28" fillId="0" borderId="0" xfId="42" applyNumberFormat="1" applyFont="1" applyFill="1" applyAlignment="1"/>
    <xf numFmtId="41" fontId="28" fillId="0" borderId="0" xfId="42" applyNumberFormat="1" applyFont="1" applyFill="1" applyAlignment="1">
      <alignment horizontal="left"/>
    </xf>
    <xf numFmtId="37" fontId="30" fillId="0" borderId="0" xfId="42" applyFont="1" applyFill="1" applyBorder="1" applyAlignment="1"/>
    <xf numFmtId="41" fontId="30" fillId="0" borderId="0" xfId="42" applyNumberFormat="1" applyFont="1" applyFill="1" applyAlignment="1"/>
    <xf numFmtId="41" fontId="34" fillId="0" borderId="0" xfId="42" applyNumberFormat="1" applyFont="1" applyFill="1" applyAlignment="1"/>
    <xf numFmtId="37" fontId="45" fillId="0" borderId="0" xfId="42" applyFont="1" applyFill="1" applyBorder="1" applyAlignment="1"/>
    <xf numFmtId="41" fontId="38" fillId="0" borderId="0" xfId="42" applyNumberFormat="1" applyFont="1" applyFill="1" applyAlignment="1"/>
    <xf numFmtId="37" fontId="37" fillId="0" borderId="0" xfId="42" applyFont="1" applyFill="1" applyBorder="1" applyAlignment="1"/>
    <xf numFmtId="41" fontId="28" fillId="0" borderId="24" xfId="42" applyNumberFormat="1" applyFont="1" applyFill="1" applyBorder="1" applyAlignment="1" applyProtection="1">
      <alignment horizontal="left"/>
    </xf>
    <xf numFmtId="0" fontId="28" fillId="0" borderId="11" xfId="42" applyNumberFormat="1" applyFont="1" applyFill="1" applyBorder="1" applyAlignment="1" applyProtection="1">
      <alignment horizontal="center"/>
    </xf>
    <xf numFmtId="41" fontId="28" fillId="0" borderId="82" xfId="42" applyNumberFormat="1" applyFont="1" applyFill="1" applyBorder="1" applyAlignment="1" applyProtection="1"/>
    <xf numFmtId="41" fontId="34" fillId="0" borderId="45" xfId="42" applyNumberFormat="1" applyFont="1" applyFill="1" applyBorder="1" applyAlignment="1"/>
    <xf numFmtId="41" fontId="34" fillId="0" borderId="54" xfId="42" applyNumberFormat="1" applyFont="1" applyFill="1" applyBorder="1" applyAlignment="1"/>
    <xf numFmtId="41" fontId="34" fillId="0" borderId="80" xfId="42" applyNumberFormat="1" applyFont="1" applyFill="1" applyBorder="1" applyAlignment="1"/>
    <xf numFmtId="41" fontId="41" fillId="0" borderId="72" xfId="0" applyNumberFormat="1" applyFont="1" applyFill="1" applyBorder="1" applyAlignment="1"/>
    <xf numFmtId="41" fontId="41" fillId="0" borderId="39" xfId="0" applyNumberFormat="1" applyFont="1" applyFill="1" applyBorder="1" applyAlignment="1"/>
    <xf numFmtId="41" fontId="41" fillId="0" borderId="51" xfId="0" applyNumberFormat="1" applyFont="1" applyFill="1" applyBorder="1" applyAlignment="1"/>
    <xf numFmtId="41" fontId="41" fillId="0" borderId="82" xfId="0" applyNumberFormat="1" applyFont="1" applyFill="1" applyBorder="1" applyAlignment="1"/>
    <xf numFmtId="41" fontId="41" fillId="0" borderId="80" xfId="0" applyNumberFormat="1" applyFont="1" applyFill="1" applyBorder="1" applyAlignment="1"/>
    <xf numFmtId="41" fontId="41" fillId="0" borderId="46" xfId="0" applyNumberFormat="1" applyFont="1" applyFill="1" applyBorder="1" applyAlignment="1"/>
    <xf numFmtId="0" fontId="28" fillId="0" borderId="10" xfId="42" applyNumberFormat="1" applyFont="1" applyFill="1" applyBorder="1" applyAlignment="1" applyProtection="1">
      <alignment horizontal="left"/>
    </xf>
    <xf numFmtId="37" fontId="43" fillId="0" borderId="0" xfId="42" applyFont="1" applyFill="1" applyBorder="1" applyAlignment="1"/>
    <xf numFmtId="41" fontId="63" fillId="0" borderId="90" xfId="42" applyNumberFormat="1" applyFont="1" applyFill="1" applyBorder="1"/>
    <xf numFmtId="41" fontId="65" fillId="0" borderId="25" xfId="42" applyNumberFormat="1" applyFont="1" applyFill="1" applyBorder="1" applyAlignment="1"/>
    <xf numFmtId="41" fontId="28" fillId="0" borderId="52" xfId="42" applyNumberFormat="1" applyFont="1" applyFill="1" applyBorder="1" applyAlignment="1"/>
    <xf numFmtId="41" fontId="64" fillId="0" borderId="34" xfId="42" applyNumberFormat="1" applyFont="1" applyFill="1" applyBorder="1" applyAlignment="1"/>
    <xf numFmtId="41" fontId="65" fillId="0" borderId="52" xfId="42" applyNumberFormat="1" applyFont="1" applyFill="1" applyBorder="1"/>
    <xf numFmtId="41" fontId="38" fillId="0" borderId="60" xfId="42" applyNumberFormat="1" applyFont="1" applyFill="1" applyBorder="1" applyAlignment="1"/>
    <xf numFmtId="41" fontId="45" fillId="0" borderId="36" xfId="42" applyNumberFormat="1" applyFont="1" applyFill="1" applyBorder="1" applyAlignment="1"/>
    <xf numFmtId="41" fontId="62" fillId="0" borderId="34" xfId="42" applyNumberFormat="1" applyFont="1" applyFill="1" applyBorder="1" applyAlignment="1"/>
    <xf numFmtId="41" fontId="62" fillId="0" borderId="36" xfId="42" applyNumberFormat="1" applyFont="1" applyFill="1" applyBorder="1" applyAlignment="1"/>
    <xf numFmtId="0" fontId="45" fillId="0" borderId="34" xfId="42" applyNumberFormat="1" applyFont="1" applyFill="1" applyBorder="1" applyAlignment="1"/>
    <xf numFmtId="0" fontId="34" fillId="0" borderId="37" xfId="42" applyNumberFormat="1" applyFont="1" applyFill="1" applyBorder="1" applyAlignment="1" applyProtection="1"/>
    <xf numFmtId="0" fontId="34" fillId="0" borderId="93" xfId="42" applyNumberFormat="1" applyFont="1" applyFill="1" applyBorder="1" applyAlignment="1" applyProtection="1"/>
    <xf numFmtId="0" fontId="41" fillId="0" borderId="86" xfId="42" applyNumberFormat="1" applyFont="1" applyFill="1" applyBorder="1" applyAlignment="1" applyProtection="1"/>
    <xf numFmtId="0" fontId="41" fillId="0" borderId="87" xfId="42" applyNumberFormat="1" applyFont="1" applyFill="1" applyBorder="1" applyAlignment="1" applyProtection="1"/>
    <xf numFmtId="0" fontId="41" fillId="0" borderId="75" xfId="42" applyNumberFormat="1" applyFont="1" applyFill="1" applyBorder="1" applyAlignment="1" applyProtection="1"/>
    <xf numFmtId="0" fontId="30" fillId="0" borderId="13" xfId="42" applyNumberFormat="1" applyFont="1" applyFill="1" applyBorder="1" applyAlignment="1" applyProtection="1"/>
    <xf numFmtId="41" fontId="41" fillId="0" borderId="87" xfId="0" applyNumberFormat="1" applyFont="1" applyFill="1" applyBorder="1"/>
    <xf numFmtId="41" fontId="28" fillId="0" borderId="13" xfId="42" applyNumberFormat="1" applyFont="1" applyFill="1" applyBorder="1" applyAlignment="1" applyProtection="1">
      <alignment horizontal="left"/>
    </xf>
    <xf numFmtId="0" fontId="34" fillId="0" borderId="52" xfId="42" quotePrefix="1" applyNumberFormat="1" applyFont="1" applyFill="1" applyBorder="1" applyAlignment="1"/>
    <xf numFmtId="41" fontId="34" fillId="0" borderId="34" xfId="42" applyNumberFormat="1" applyFont="1" applyFill="1" applyBorder="1" applyAlignment="1">
      <alignment wrapText="1"/>
    </xf>
    <xf numFmtId="0" fontId="34" fillId="0" borderId="60" xfId="42" quotePrefix="1" applyNumberFormat="1" applyFont="1" applyFill="1" applyBorder="1" applyAlignment="1"/>
    <xf numFmtId="41" fontId="34" fillId="0" borderId="46" xfId="42" applyNumberFormat="1" applyFont="1" applyFill="1" applyBorder="1" applyAlignment="1">
      <alignment wrapText="1"/>
    </xf>
    <xf numFmtId="41" fontId="41" fillId="0" borderId="53" xfId="42" applyNumberFormat="1" applyFont="1" applyFill="1" applyBorder="1" applyAlignment="1">
      <alignment horizontal="right"/>
    </xf>
    <xf numFmtId="41" fontId="41" fillId="0" borderId="54" xfId="42" applyNumberFormat="1" applyFont="1" applyFill="1" applyBorder="1" applyAlignment="1">
      <alignment horizontal="right"/>
    </xf>
    <xf numFmtId="41" fontId="41" fillId="0" borderId="52" xfId="42" applyNumberFormat="1" applyFont="1" applyFill="1" applyBorder="1" applyAlignment="1">
      <alignment horizontal="right"/>
    </xf>
    <xf numFmtId="41" fontId="41" fillId="0" borderId="34" xfId="42" applyNumberFormat="1" applyFont="1" applyFill="1" applyBorder="1" applyAlignment="1">
      <alignment horizontal="right"/>
    </xf>
    <xf numFmtId="0" fontId="41" fillId="0" borderId="52" xfId="0" applyNumberFormat="1" applyFont="1" applyFill="1" applyBorder="1" applyAlignment="1">
      <alignment horizontal="center"/>
    </xf>
    <xf numFmtId="41" fontId="41" fillId="0" borderId="96" xfId="42" applyNumberFormat="1" applyFont="1" applyFill="1" applyBorder="1" applyAlignment="1">
      <alignment horizontal="right"/>
    </xf>
    <xf numFmtId="41" fontId="41" fillId="0" borderId="74" xfId="42" applyNumberFormat="1" applyFont="1" applyFill="1" applyBorder="1" applyAlignment="1">
      <alignment horizontal="right"/>
    </xf>
    <xf numFmtId="0" fontId="28" fillId="0" borderId="66" xfId="42" applyNumberFormat="1" applyFont="1" applyFill="1" applyBorder="1" applyAlignment="1" applyProtection="1"/>
    <xf numFmtId="41" fontId="30" fillId="0" borderId="57" xfId="42" applyNumberFormat="1" applyFont="1" applyFill="1" applyBorder="1" applyAlignment="1" applyProtection="1"/>
    <xf numFmtId="3" fontId="3" fillId="0" borderId="26" xfId="39" applyNumberFormat="1" applyFont="1" applyFill="1" applyBorder="1"/>
    <xf numFmtId="37" fontId="38" fillId="0" borderId="0" xfId="42" applyFont="1" applyFill="1" applyAlignment="1"/>
    <xf numFmtId="0" fontId="28" fillId="0" borderId="24" xfId="42" applyNumberFormat="1" applyFont="1" applyFill="1" applyBorder="1" applyAlignment="1" applyProtection="1">
      <alignment horizontal="center"/>
    </xf>
    <xf numFmtId="0" fontId="30" fillId="0" borderId="10" xfId="42" applyNumberFormat="1" applyFont="1" applyFill="1" applyBorder="1" applyAlignment="1" applyProtection="1"/>
    <xf numFmtId="0" fontId="34" fillId="0" borderId="65" xfId="42" applyNumberFormat="1" applyFont="1" applyFill="1" applyBorder="1" applyAlignment="1" applyProtection="1"/>
    <xf numFmtId="41" fontId="34" fillId="0" borderId="98" xfId="42" applyNumberFormat="1" applyFont="1" applyFill="1" applyBorder="1" applyAlignment="1" applyProtection="1"/>
    <xf numFmtId="41" fontId="34" fillId="0" borderId="10" xfId="42" applyNumberFormat="1" applyFont="1" applyFill="1" applyBorder="1" applyAlignment="1" applyProtection="1">
      <alignment horizontal="left"/>
    </xf>
    <xf numFmtId="41" fontId="41" fillId="0" borderId="99" xfId="42" applyNumberFormat="1" applyFont="1" applyFill="1" applyBorder="1" applyAlignment="1"/>
    <xf numFmtId="41" fontId="41" fillId="0" borderId="11" xfId="42" applyNumberFormat="1" applyFont="1" applyFill="1" applyBorder="1" applyAlignment="1"/>
    <xf numFmtId="41" fontId="41" fillId="0" borderId="98" xfId="42" applyNumberFormat="1" applyFont="1" applyFill="1" applyBorder="1" applyAlignment="1"/>
    <xf numFmtId="41" fontId="41" fillId="0" borderId="25" xfId="42" applyNumberFormat="1" applyFont="1" applyFill="1" applyBorder="1" applyAlignment="1"/>
    <xf numFmtId="41" fontId="41" fillId="0" borderId="72" xfId="42" applyNumberFormat="1" applyFont="1" applyFill="1" applyBorder="1" applyAlignment="1"/>
    <xf numFmtId="41" fontId="41" fillId="0" borderId="34" xfId="42" applyNumberFormat="1" applyFont="1" applyFill="1" applyBorder="1" applyAlignment="1"/>
    <xf numFmtId="41" fontId="34" fillId="0" borderId="39" xfId="42" applyNumberFormat="1" applyFont="1" applyFill="1" applyBorder="1" applyAlignment="1" applyProtection="1">
      <alignment horizontal="left"/>
    </xf>
    <xf numFmtId="41" fontId="34" fillId="0" borderId="36" xfId="42" applyNumberFormat="1" applyFont="1" applyFill="1" applyBorder="1" applyAlignment="1" applyProtection="1">
      <alignment horizontal="left"/>
    </xf>
    <xf numFmtId="41" fontId="34" fillId="0" borderId="51" xfId="42" applyNumberFormat="1" applyFont="1" applyFill="1" applyBorder="1" applyAlignment="1" applyProtection="1"/>
    <xf numFmtId="41" fontId="34" fillId="0" borderId="34" xfId="42" applyNumberFormat="1" applyFont="1" applyFill="1" applyBorder="1" applyAlignment="1" applyProtection="1"/>
    <xf numFmtId="0" fontId="34" fillId="0" borderId="70" xfId="42" applyNumberFormat="1" applyFont="1" applyFill="1" applyBorder="1" applyAlignment="1" applyProtection="1"/>
    <xf numFmtId="0" fontId="34" fillId="0" borderId="35" xfId="42" applyNumberFormat="1" applyFont="1" applyFill="1" applyBorder="1" applyAlignment="1" applyProtection="1"/>
    <xf numFmtId="0" fontId="30" fillId="0" borderId="36" xfId="42" applyNumberFormat="1" applyFont="1" applyFill="1" applyBorder="1" applyAlignment="1" applyProtection="1"/>
    <xf numFmtId="0" fontId="28" fillId="0" borderId="39" xfId="42" applyNumberFormat="1" applyFont="1" applyFill="1" applyBorder="1" applyAlignment="1" applyProtection="1">
      <alignment horizontal="left"/>
    </xf>
    <xf numFmtId="0" fontId="28" fillId="0" borderId="36" xfId="42" applyNumberFormat="1" applyFont="1" applyFill="1" applyBorder="1" applyAlignment="1" applyProtection="1">
      <alignment horizontal="left"/>
    </xf>
    <xf numFmtId="0" fontId="44" fillId="0" borderId="36" xfId="42" applyNumberFormat="1" applyFont="1" applyFill="1" applyBorder="1" applyAlignment="1" applyProtection="1"/>
    <xf numFmtId="41" fontId="44" fillId="0" borderId="25" xfId="42" applyNumberFormat="1" applyFont="1" applyFill="1" applyBorder="1" applyAlignment="1"/>
    <xf numFmtId="0" fontId="43" fillId="0" borderId="35" xfId="42" applyNumberFormat="1" applyFont="1" applyFill="1" applyBorder="1" applyAlignment="1" applyProtection="1"/>
    <xf numFmtId="0" fontId="43" fillId="0" borderId="36" xfId="42" applyNumberFormat="1" applyFont="1" applyFill="1" applyBorder="1" applyAlignment="1" applyProtection="1"/>
    <xf numFmtId="41" fontId="43" fillId="0" borderId="25" xfId="42" applyNumberFormat="1" applyFont="1" applyFill="1" applyBorder="1" applyAlignment="1"/>
    <xf numFmtId="0" fontId="66" fillId="0" borderId="25" xfId="0" applyFont="1" applyBorder="1"/>
    <xf numFmtId="0" fontId="28" fillId="0" borderId="25" xfId="0" applyFont="1" applyBorder="1"/>
    <xf numFmtId="0" fontId="28" fillId="0" borderId="33" xfId="0" applyFont="1" applyBorder="1"/>
    <xf numFmtId="0" fontId="28" fillId="0" borderId="33" xfId="0" applyFont="1" applyBorder="1" applyAlignment="1">
      <alignment horizontal="center"/>
    </xf>
    <xf numFmtId="0" fontId="41" fillId="0" borderId="50" xfId="0" applyFont="1" applyBorder="1"/>
    <xf numFmtId="0" fontId="41" fillId="0" borderId="53" xfId="0" applyFont="1" applyBorder="1"/>
    <xf numFmtId="41" fontId="41" fillId="0" borderId="54" xfId="0" applyNumberFormat="1" applyFont="1" applyBorder="1"/>
    <xf numFmtId="41" fontId="41" fillId="0" borderId="86" xfId="0" applyNumberFormat="1" applyFont="1" applyBorder="1"/>
    <xf numFmtId="41" fontId="41" fillId="0" borderId="33" xfId="0" applyNumberFormat="1" applyFont="1" applyBorder="1"/>
    <xf numFmtId="41" fontId="41" fillId="0" borderId="45" xfId="0" applyNumberFormat="1" applyFont="1" applyBorder="1"/>
    <xf numFmtId="0" fontId="39" fillId="0" borderId="0" xfId="0" applyFont="1"/>
    <xf numFmtId="0" fontId="28" fillId="0" borderId="25" xfId="0" applyFont="1" applyBorder="1" applyAlignment="1">
      <alignment horizontal="center"/>
    </xf>
    <xf numFmtId="0" fontId="41" fillId="0" borderId="47" xfId="0" applyFont="1" applyBorder="1"/>
    <xf numFmtId="0" fontId="41" fillId="0" borderId="52" xfId="0" applyFont="1" applyBorder="1"/>
    <xf numFmtId="41" fontId="41" fillId="0" borderId="34" xfId="0" applyNumberFormat="1" applyFont="1" applyBorder="1"/>
    <xf numFmtId="41" fontId="41" fillId="0" borderId="87" xfId="0" applyNumberFormat="1" applyFont="1" applyBorder="1"/>
    <xf numFmtId="41" fontId="41" fillId="0" borderId="25" xfId="0" applyNumberFormat="1" applyFont="1" applyBorder="1"/>
    <xf numFmtId="41" fontId="41" fillId="0" borderId="36" xfId="0" applyNumberFormat="1" applyFont="1" applyBorder="1"/>
    <xf numFmtId="41" fontId="43" fillId="0" borderId="34" xfId="0" applyNumberFormat="1" applyFont="1" applyBorder="1"/>
    <xf numFmtId="41" fontId="43" fillId="0" borderId="87" xfId="0" applyNumberFormat="1" applyFont="1" applyBorder="1"/>
    <xf numFmtId="41" fontId="43" fillId="0" borderId="25" xfId="0" applyNumberFormat="1" applyFont="1" applyBorder="1"/>
    <xf numFmtId="41" fontId="43" fillId="0" borderId="36" xfId="0" applyNumberFormat="1" applyFont="1" applyBorder="1"/>
    <xf numFmtId="0" fontId="39" fillId="0" borderId="0" xfId="0" applyFont="1" applyAlignment="1">
      <alignment horizontal="center"/>
    </xf>
    <xf numFmtId="41" fontId="67" fillId="0" borderId="25" xfId="40" applyNumberFormat="1" applyFont="1" applyBorder="1"/>
    <xf numFmtId="41" fontId="52" fillId="0" borderId="25" xfId="40" applyNumberFormat="1" applyFont="1" applyBorder="1"/>
    <xf numFmtId="41" fontId="51" fillId="0" borderId="25" xfId="40" applyNumberFormat="1" applyFont="1" applyBorder="1"/>
    <xf numFmtId="41" fontId="53" fillId="0" borderId="25" xfId="44" applyNumberFormat="1" applyFont="1" applyBorder="1" applyAlignment="1">
      <alignment horizontal="left"/>
    </xf>
    <xf numFmtId="41" fontId="53" fillId="0" borderId="25" xfId="40" applyNumberFormat="1" applyFont="1" applyBorder="1"/>
    <xf numFmtId="41" fontId="54" fillId="0" borderId="25" xfId="40" applyNumberFormat="1" applyFont="1" applyBorder="1"/>
    <xf numFmtId="0" fontId="11" fillId="0" borderId="25" xfId="40" applyBorder="1"/>
    <xf numFmtId="0" fontId="52" fillId="0" borderId="25" xfId="40" applyFont="1" applyBorder="1"/>
    <xf numFmtId="0" fontId="53" fillId="0" borderId="25" xfId="40" applyFont="1" applyBorder="1"/>
    <xf numFmtId="41" fontId="53" fillId="26" borderId="25" xfId="40" applyNumberFormat="1" applyFont="1" applyFill="1" applyBorder="1"/>
    <xf numFmtId="0" fontId="53" fillId="26" borderId="25" xfId="40" applyFont="1" applyFill="1" applyBorder="1"/>
    <xf numFmtId="41" fontId="53" fillId="0" borderId="25" xfId="40" applyNumberFormat="1" applyFont="1" applyBorder="1" applyAlignment="1"/>
    <xf numFmtId="3" fontId="53" fillId="0" borderId="25" xfId="40" applyNumberFormat="1" applyFont="1" applyBorder="1"/>
    <xf numFmtId="3" fontId="53" fillId="0" borderId="25" xfId="40" applyNumberFormat="1" applyFont="1" applyFill="1" applyBorder="1"/>
    <xf numFmtId="41" fontId="70" fillId="0" borderId="68" xfId="0" applyNumberFormat="1" applyFont="1" applyFill="1" applyBorder="1" applyAlignment="1">
      <alignment horizontal="right" vertical="top" shrinkToFit="1"/>
    </xf>
    <xf numFmtId="41" fontId="71" fillId="0" borderId="68" xfId="0" applyNumberFormat="1" applyFont="1" applyFill="1" applyBorder="1" applyAlignment="1">
      <alignment horizontal="right" vertical="top" shrinkToFit="1"/>
    </xf>
    <xf numFmtId="41" fontId="72" fillId="0" borderId="68" xfId="0" applyNumberFormat="1" applyFont="1" applyFill="1" applyBorder="1" applyAlignment="1">
      <alignment horizontal="right" vertical="top" shrinkToFit="1"/>
    </xf>
    <xf numFmtId="41" fontId="70" fillId="0" borderId="101" xfId="0" applyNumberFormat="1" applyFont="1" applyFill="1" applyBorder="1" applyAlignment="1">
      <alignment horizontal="right" vertical="top" shrinkToFit="1"/>
    </xf>
    <xf numFmtId="41" fontId="70" fillId="0" borderId="103" xfId="0" applyNumberFormat="1" applyFont="1" applyFill="1" applyBorder="1" applyAlignment="1">
      <alignment horizontal="right" vertical="top" shrinkToFit="1"/>
    </xf>
    <xf numFmtId="41" fontId="70" fillId="0" borderId="104" xfId="0" applyNumberFormat="1" applyFont="1" applyFill="1" applyBorder="1" applyAlignment="1">
      <alignment horizontal="right" vertical="top" shrinkToFit="1"/>
    </xf>
    <xf numFmtId="41" fontId="70" fillId="0" borderId="105" xfId="0" applyNumberFormat="1" applyFont="1" applyFill="1" applyBorder="1" applyAlignment="1">
      <alignment horizontal="right" vertical="top" shrinkToFit="1"/>
    </xf>
    <xf numFmtId="41" fontId="70" fillId="0" borderId="106" xfId="0" applyNumberFormat="1" applyFont="1" applyFill="1" applyBorder="1" applyAlignment="1">
      <alignment horizontal="right" vertical="top" shrinkToFit="1"/>
    </xf>
    <xf numFmtId="41" fontId="70" fillId="0" borderId="107" xfId="0" applyNumberFormat="1" applyFont="1" applyFill="1" applyBorder="1" applyAlignment="1">
      <alignment horizontal="right" vertical="top" shrinkToFit="1"/>
    </xf>
    <xf numFmtId="41" fontId="74" fillId="0" borderId="108" xfId="0" applyNumberFormat="1" applyFont="1" applyFill="1" applyBorder="1" applyAlignment="1">
      <alignment horizontal="right" vertical="top" shrinkToFit="1"/>
    </xf>
    <xf numFmtId="41" fontId="74" fillId="0" borderId="109" xfId="0" applyNumberFormat="1" applyFont="1" applyFill="1" applyBorder="1" applyAlignment="1">
      <alignment horizontal="right" vertical="top" shrinkToFit="1"/>
    </xf>
    <xf numFmtId="41" fontId="70" fillId="0" borderId="111" xfId="0" applyNumberFormat="1" applyFont="1" applyFill="1" applyBorder="1" applyAlignment="1">
      <alignment horizontal="right" vertical="top" shrinkToFit="1"/>
    </xf>
    <xf numFmtId="41" fontId="0" fillId="0" borderId="101" xfId="0" applyNumberFormat="1" applyFill="1" applyBorder="1" applyAlignment="1">
      <alignment horizontal="left" vertical="top" wrapText="1"/>
    </xf>
    <xf numFmtId="41" fontId="74" fillId="0" borderId="112" xfId="0" applyNumberFormat="1" applyFont="1" applyFill="1" applyBorder="1" applyAlignment="1">
      <alignment horizontal="right" vertical="top" shrinkToFit="1"/>
    </xf>
    <xf numFmtId="41" fontId="28" fillId="0" borderId="48" xfId="42" applyNumberFormat="1" applyFont="1" applyFill="1" applyBorder="1" applyAlignment="1"/>
    <xf numFmtId="41" fontId="74" fillId="0" borderId="60" xfId="0" applyNumberFormat="1" applyFont="1" applyFill="1" applyBorder="1" applyAlignment="1">
      <alignment horizontal="right" vertical="top" shrinkToFit="1"/>
    </xf>
    <xf numFmtId="41" fontId="74" fillId="0" borderId="46" xfId="0" applyNumberFormat="1" applyFont="1" applyFill="1" applyBorder="1" applyAlignment="1">
      <alignment horizontal="right" vertical="top" shrinkToFit="1"/>
    </xf>
    <xf numFmtId="41" fontId="28" fillId="0" borderId="83" xfId="42" applyNumberFormat="1" applyFont="1" applyFill="1" applyBorder="1" applyProtection="1"/>
    <xf numFmtId="41" fontId="43" fillId="0" borderId="46" xfId="0" applyNumberFormat="1" applyFont="1" applyBorder="1"/>
    <xf numFmtId="41" fontId="43" fillId="0" borderId="97" xfId="0" applyNumberFormat="1" applyFont="1" applyBorder="1"/>
    <xf numFmtId="41" fontId="43" fillId="0" borderId="82" xfId="0" applyNumberFormat="1" applyFont="1" applyBorder="1"/>
    <xf numFmtId="41" fontId="43" fillId="0" borderId="80" xfId="0" applyNumberFormat="1" applyFont="1" applyBorder="1"/>
    <xf numFmtId="0" fontId="43" fillId="0" borderId="78" xfId="0" applyFont="1" applyBorder="1"/>
    <xf numFmtId="0" fontId="41" fillId="0" borderId="36" xfId="0" applyFont="1" applyBorder="1"/>
    <xf numFmtId="0" fontId="43" fillId="0" borderId="36" xfId="0" applyFont="1" applyBorder="1"/>
    <xf numFmtId="0" fontId="43" fillId="0" borderId="80" xfId="0" applyFont="1" applyBorder="1"/>
    <xf numFmtId="0" fontId="28" fillId="0" borderId="39" xfId="0" applyFont="1" applyBorder="1" applyAlignment="1">
      <alignment horizontal="center"/>
    </xf>
    <xf numFmtId="0" fontId="28" fillId="0" borderId="36" xfId="0" applyFont="1" applyBorder="1" applyAlignment="1">
      <alignment horizontal="center"/>
    </xf>
    <xf numFmtId="0" fontId="28" fillId="0" borderId="80" xfId="0" applyFont="1" applyBorder="1" applyAlignment="1">
      <alignment horizontal="center"/>
    </xf>
    <xf numFmtId="0" fontId="28" fillId="0" borderId="51" xfId="0" applyFont="1" applyBorder="1"/>
    <xf numFmtId="0" fontId="28" fillId="0" borderId="34" xfId="0" applyFont="1" applyBorder="1"/>
    <xf numFmtId="0" fontId="28" fillId="0" borderId="46" xfId="0" applyFont="1" applyBorder="1"/>
    <xf numFmtId="0" fontId="28" fillId="0" borderId="39" xfId="0" applyFont="1" applyBorder="1"/>
    <xf numFmtId="0" fontId="28" fillId="0" borderId="36" xfId="0" applyFont="1" applyBorder="1"/>
    <xf numFmtId="0" fontId="28" fillId="0" borderId="80" xfId="0" applyFont="1" applyBorder="1"/>
    <xf numFmtId="0" fontId="28" fillId="0" borderId="69" xfId="0" applyFont="1" applyBorder="1"/>
    <xf numFmtId="0" fontId="28" fillId="0" borderId="78" xfId="0" applyFont="1" applyBorder="1"/>
    <xf numFmtId="41" fontId="41" fillId="0" borderId="59" xfId="0" applyNumberFormat="1" applyFont="1" applyBorder="1"/>
    <xf numFmtId="41" fontId="43" fillId="0" borderId="71" xfId="0" applyNumberFormat="1" applyFont="1" applyBorder="1"/>
    <xf numFmtId="41" fontId="43" fillId="0" borderId="39" xfId="0" applyNumberFormat="1" applyFont="1" applyBorder="1"/>
    <xf numFmtId="0" fontId="43" fillId="0" borderId="39" xfId="0" applyFont="1" applyBorder="1"/>
    <xf numFmtId="0" fontId="28" fillId="0" borderId="18" xfId="0" applyFont="1" applyBorder="1"/>
    <xf numFmtId="0" fontId="28" fillId="0" borderId="16" xfId="0" applyFont="1" applyBorder="1"/>
    <xf numFmtId="0" fontId="28" fillId="0" borderId="16" xfId="0" applyFont="1" applyBorder="1" applyAlignment="1">
      <alignment horizontal="center"/>
    </xf>
    <xf numFmtId="0" fontId="41" fillId="0" borderId="16" xfId="0" applyFont="1" applyBorder="1"/>
    <xf numFmtId="41" fontId="41" fillId="0" borderId="16" xfId="0" applyNumberFormat="1" applyFont="1" applyBorder="1"/>
    <xf numFmtId="41" fontId="41" fillId="0" borderId="77" xfId="0" applyNumberFormat="1" applyFont="1" applyBorder="1"/>
    <xf numFmtId="41" fontId="41" fillId="0" borderId="76" xfId="0" applyNumberFormat="1" applyFont="1" applyBorder="1"/>
    <xf numFmtId="41" fontId="43" fillId="0" borderId="72" xfId="0" applyNumberFormat="1" applyFont="1" applyBorder="1"/>
    <xf numFmtId="41" fontId="43" fillId="0" borderId="51" xfId="0" applyNumberFormat="1" applyFont="1" applyBorder="1"/>
    <xf numFmtId="0" fontId="43" fillId="0" borderId="69" xfId="0" applyFont="1" applyBorder="1"/>
    <xf numFmtId="0" fontId="11" fillId="0" borderId="67" xfId="0" applyFont="1" applyFill="1" applyBorder="1" applyAlignment="1">
      <alignment horizontal="left" vertical="top" wrapText="1"/>
    </xf>
    <xf numFmtId="0" fontId="11" fillId="0" borderId="67" xfId="0" applyFont="1" applyFill="1" applyBorder="1" applyAlignment="1">
      <alignment horizontal="left" vertical="center" wrapText="1"/>
    </xf>
    <xf numFmtId="3" fontId="74" fillId="0" borderId="67" xfId="0" applyNumberFormat="1" applyFont="1" applyFill="1" applyBorder="1" applyAlignment="1">
      <alignment horizontal="right" vertical="top" shrinkToFit="1"/>
    </xf>
    <xf numFmtId="41" fontId="74" fillId="0" borderId="67" xfId="0" applyNumberFormat="1" applyFont="1" applyFill="1" applyBorder="1" applyAlignment="1">
      <alignment horizontal="right" vertical="top" shrinkToFit="1"/>
    </xf>
    <xf numFmtId="41" fontId="74" fillId="0" borderId="113" xfId="0" applyNumberFormat="1" applyFont="1" applyFill="1" applyBorder="1" applyAlignment="1">
      <alignment horizontal="right" vertical="top" shrinkToFit="1"/>
    </xf>
    <xf numFmtId="41" fontId="73" fillId="0" borderId="109" xfId="0" applyNumberFormat="1" applyFont="1" applyFill="1" applyBorder="1" applyAlignment="1">
      <alignment horizontal="right" vertical="top" shrinkToFit="1"/>
    </xf>
    <xf numFmtId="41" fontId="73" fillId="0" borderId="110" xfId="0" applyNumberFormat="1" applyFont="1" applyFill="1" applyBorder="1" applyAlignment="1">
      <alignment horizontal="right" vertical="top" shrinkToFit="1"/>
    </xf>
    <xf numFmtId="41" fontId="70" fillId="0" borderId="114" xfId="0" applyNumberFormat="1" applyFont="1" applyFill="1" applyBorder="1" applyAlignment="1">
      <alignment horizontal="right" vertical="top" shrinkToFit="1"/>
    </xf>
    <xf numFmtId="41" fontId="70" fillId="0" borderId="102" xfId="0" applyNumberFormat="1" applyFont="1" applyFill="1" applyBorder="1" applyAlignment="1">
      <alignment horizontal="right" vertical="top" shrinkToFit="1"/>
    </xf>
    <xf numFmtId="41" fontId="73" fillId="0" borderId="115" xfId="0" applyNumberFormat="1" applyFont="1" applyFill="1" applyBorder="1" applyAlignment="1">
      <alignment horizontal="right" vertical="top" shrinkToFit="1"/>
    </xf>
    <xf numFmtId="0" fontId="69" fillId="0" borderId="116" xfId="0" applyFont="1" applyFill="1" applyBorder="1" applyAlignment="1">
      <alignment horizontal="left" vertical="top" wrapText="1"/>
    </xf>
    <xf numFmtId="0" fontId="69" fillId="0" borderId="117" xfId="0" applyFont="1" applyFill="1" applyBorder="1" applyAlignment="1">
      <alignment horizontal="left" vertical="top" wrapText="1"/>
    </xf>
    <xf numFmtId="0" fontId="69" fillId="0" borderId="118" xfId="0" applyFont="1" applyFill="1" applyBorder="1" applyAlignment="1">
      <alignment horizontal="left" vertical="top" wrapText="1"/>
    </xf>
    <xf numFmtId="0" fontId="68" fillId="0" borderId="116" xfId="0" applyFont="1" applyFill="1" applyBorder="1" applyAlignment="1">
      <alignment horizontal="center" vertical="top" wrapText="1"/>
    </xf>
    <xf numFmtId="0" fontId="68" fillId="0" borderId="117" xfId="0" applyFont="1" applyFill="1" applyBorder="1" applyAlignment="1">
      <alignment horizontal="center" vertical="top" wrapText="1"/>
    </xf>
    <xf numFmtId="0" fontId="68" fillId="0" borderId="118" xfId="0" applyFont="1" applyFill="1" applyBorder="1" applyAlignment="1">
      <alignment horizontal="center" vertical="top" wrapText="1"/>
    </xf>
    <xf numFmtId="0" fontId="39" fillId="0" borderId="116" xfId="0" applyFont="1" applyFill="1" applyBorder="1" applyAlignment="1">
      <alignment horizontal="left" vertical="top" wrapText="1"/>
    </xf>
    <xf numFmtId="0" fontId="39" fillId="0" borderId="117" xfId="0" applyFont="1" applyFill="1" applyBorder="1" applyAlignment="1">
      <alignment horizontal="left" vertical="top" wrapText="1"/>
    </xf>
    <xf numFmtId="0" fontId="11" fillId="0" borderId="117" xfId="0" applyFont="1" applyFill="1" applyBorder="1" applyAlignment="1">
      <alignment horizontal="left" vertical="top" wrapText="1"/>
    </xf>
    <xf numFmtId="0" fontId="39" fillId="0" borderId="116" xfId="0" applyFont="1" applyFill="1" applyBorder="1" applyAlignment="1">
      <alignment horizontal="center" vertical="top" wrapText="1"/>
    </xf>
    <xf numFmtId="0" fontId="39" fillId="0" borderId="117" xfId="0" applyFont="1" applyFill="1" applyBorder="1" applyAlignment="1">
      <alignment horizontal="center" vertical="top" wrapText="1"/>
    </xf>
    <xf numFmtId="0" fontId="39" fillId="0" borderId="118" xfId="0" applyFont="1" applyFill="1" applyBorder="1" applyAlignment="1">
      <alignment horizontal="center" vertical="top" wrapText="1"/>
    </xf>
    <xf numFmtId="0" fontId="39" fillId="0" borderId="118" xfId="0" applyFont="1" applyFill="1" applyBorder="1" applyAlignment="1">
      <alignment horizontal="left" vertical="top" wrapText="1"/>
    </xf>
    <xf numFmtId="0" fontId="28" fillId="0" borderId="116" xfId="0" applyFont="1" applyFill="1" applyBorder="1" applyAlignment="1">
      <alignment horizontal="left" vertical="top" wrapText="1"/>
    </xf>
    <xf numFmtId="0" fontId="28" fillId="0" borderId="117" xfId="0" applyFont="1" applyFill="1" applyBorder="1" applyAlignment="1">
      <alignment horizontal="left" vertical="top" wrapText="1"/>
    </xf>
    <xf numFmtId="0" fontId="28" fillId="0" borderId="118" xfId="0" applyFont="1" applyFill="1" applyBorder="1" applyAlignment="1">
      <alignment horizontal="left" vertical="top" wrapText="1"/>
    </xf>
    <xf numFmtId="0" fontId="66" fillId="0" borderId="25" xfId="0" applyFont="1" applyBorder="1" applyAlignment="1">
      <alignment horizontal="left" vertical="center"/>
    </xf>
    <xf numFmtId="41" fontId="57" fillId="0" borderId="51" xfId="42" applyNumberFormat="1" applyFont="1" applyFill="1" applyBorder="1" applyAlignment="1"/>
    <xf numFmtId="0" fontId="57" fillId="0" borderId="39" xfId="42" applyNumberFormat="1" applyFont="1" applyFill="1" applyBorder="1" applyAlignment="1" applyProtection="1"/>
    <xf numFmtId="41" fontId="57" fillId="0" borderId="0" xfId="42" applyNumberFormat="1" applyFont="1" applyFill="1" applyAlignment="1"/>
    <xf numFmtId="0" fontId="41" fillId="0" borderId="70" xfId="42" applyNumberFormat="1" applyFont="1" applyFill="1" applyBorder="1" applyAlignment="1" applyProtection="1"/>
    <xf numFmtId="41" fontId="41" fillId="0" borderId="51" xfId="42" applyNumberFormat="1" applyFont="1" applyFill="1" applyBorder="1" applyAlignment="1" applyProtection="1"/>
    <xf numFmtId="0" fontId="41" fillId="0" borderId="35" xfId="42" applyNumberFormat="1" applyFont="1" applyFill="1" applyBorder="1" applyAlignment="1" applyProtection="1"/>
    <xf numFmtId="41" fontId="41" fillId="0" borderId="34" xfId="42" applyNumberFormat="1" applyFont="1" applyFill="1" applyBorder="1" applyAlignment="1" applyProtection="1"/>
    <xf numFmtId="37" fontId="34" fillId="0" borderId="0" xfId="42" applyFont="1" applyFill="1" applyAlignment="1"/>
    <xf numFmtId="41" fontId="48" fillId="0" borderId="13" xfId="42" applyNumberFormat="1" applyFont="1" applyFill="1" applyBorder="1" applyAlignment="1" applyProtection="1"/>
    <xf numFmtId="41" fontId="41" fillId="0" borderId="14" xfId="42" applyNumberFormat="1" applyFont="1" applyFill="1" applyBorder="1"/>
    <xf numFmtId="41" fontId="43" fillId="0" borderId="25" xfId="0" applyNumberFormat="1" applyFont="1" applyFill="1" applyBorder="1" applyAlignment="1">
      <alignment horizontal="center"/>
    </xf>
    <xf numFmtId="41" fontId="41" fillId="0" borderId="14" xfId="42" applyNumberFormat="1" applyFont="1" applyFill="1" applyBorder="1" applyAlignment="1">
      <alignment horizontal="right"/>
    </xf>
    <xf numFmtId="37" fontId="3" fillId="0" borderId="0" xfId="38" applyFont="1"/>
    <xf numFmtId="37" fontId="77" fillId="0" borderId="0" xfId="38" applyFont="1" applyAlignment="1">
      <alignment horizontal="center"/>
    </xf>
    <xf numFmtId="41" fontId="78" fillId="0" borderId="0" xfId="38" applyNumberFormat="1" applyFont="1" applyFill="1" applyAlignment="1" applyProtection="1">
      <alignment horizontal="right"/>
    </xf>
    <xf numFmtId="41" fontId="78" fillId="0" borderId="0" xfId="38" applyNumberFormat="1" applyFont="1" applyAlignment="1" applyProtection="1">
      <alignment horizontal="right"/>
    </xf>
    <xf numFmtId="37" fontId="2" fillId="0" borderId="0" xfId="38" applyFont="1"/>
    <xf numFmtId="41" fontId="2" fillId="0" borderId="0" xfId="38" applyNumberFormat="1" applyFont="1" applyFill="1"/>
    <xf numFmtId="41" fontId="2" fillId="0" borderId="0" xfId="38" applyNumberFormat="1" applyFont="1"/>
    <xf numFmtId="37" fontId="2" fillId="0" borderId="0" xfId="38" applyFont="1" applyAlignment="1"/>
    <xf numFmtId="41" fontId="79" fillId="0" borderId="0" xfId="38" applyNumberFormat="1" applyFont="1" applyAlignment="1"/>
    <xf numFmtId="41" fontId="79" fillId="0" borderId="0" xfId="38" applyNumberFormat="1" applyFont="1"/>
    <xf numFmtId="37" fontId="3" fillId="0" borderId="0" xfId="38" applyFont="1" applyFill="1"/>
    <xf numFmtId="37" fontId="78" fillId="0" borderId="0" xfId="38" applyFont="1" applyAlignment="1">
      <alignment horizontal="right"/>
    </xf>
    <xf numFmtId="37" fontId="80" fillId="0" borderId="0" xfId="38" applyFont="1"/>
    <xf numFmtId="37" fontId="2" fillId="0" borderId="0" xfId="38" applyFont="1" applyAlignment="1">
      <alignment horizontal="left"/>
    </xf>
    <xf numFmtId="37" fontId="2" fillId="0" borderId="0" xfId="38" applyFont="1" applyFill="1"/>
    <xf numFmtId="37" fontId="81" fillId="0" borderId="0" xfId="38" applyFont="1"/>
    <xf numFmtId="37" fontId="82" fillId="0" borderId="0" xfId="38" applyFont="1"/>
    <xf numFmtId="41" fontId="79" fillId="0" borderId="0" xfId="38" applyNumberFormat="1" applyFont="1" applyFill="1"/>
    <xf numFmtId="37" fontId="83" fillId="0" borderId="0" xfId="38" applyFont="1"/>
    <xf numFmtId="37" fontId="84" fillId="0" borderId="0" xfId="38" applyFont="1"/>
    <xf numFmtId="41" fontId="3" fillId="0" borderId="0" xfId="38" applyNumberFormat="1" applyFont="1" applyBorder="1"/>
    <xf numFmtId="41" fontId="3" fillId="0" borderId="0" xfId="38" applyNumberFormat="1" applyFont="1" applyFill="1" applyBorder="1"/>
    <xf numFmtId="37" fontId="85" fillId="0" borderId="0" xfId="38" applyFont="1" applyAlignment="1">
      <alignment vertical="center"/>
    </xf>
    <xf numFmtId="41" fontId="78" fillId="0" borderId="0" xfId="38" applyNumberFormat="1" applyFont="1"/>
    <xf numFmtId="41" fontId="86" fillId="0" borderId="0" xfId="38" applyNumberFormat="1" applyFont="1"/>
    <xf numFmtId="41" fontId="86" fillId="0" borderId="0" xfId="38" applyNumberFormat="1" applyFont="1" applyAlignment="1">
      <alignment vertical="center"/>
    </xf>
    <xf numFmtId="41" fontId="79" fillId="0" borderId="0" xfId="38" applyNumberFormat="1" applyFont="1" applyAlignment="1">
      <alignment vertical="center"/>
    </xf>
    <xf numFmtId="41" fontId="79" fillId="0" borderId="0" xfId="38" applyNumberFormat="1" applyFont="1" applyFill="1" applyAlignment="1">
      <alignment vertical="center"/>
    </xf>
    <xf numFmtId="37" fontId="78" fillId="0" borderId="0" xfId="38" applyFont="1" applyAlignment="1">
      <alignment horizontal="center"/>
    </xf>
    <xf numFmtId="41" fontId="3" fillId="0" borderId="0" xfId="38" applyNumberFormat="1" applyFont="1"/>
    <xf numFmtId="37" fontId="78" fillId="0" borderId="0" xfId="38" applyFont="1"/>
    <xf numFmtId="41" fontId="78" fillId="0" borderId="0" xfId="38" applyNumberFormat="1" applyFont="1" applyFill="1"/>
    <xf numFmtId="41" fontId="85" fillId="0" borderId="0" xfId="38" applyNumberFormat="1" applyFont="1"/>
    <xf numFmtId="41" fontId="85" fillId="0" borderId="0" xfId="38" applyNumberFormat="1" applyFont="1" applyFill="1"/>
    <xf numFmtId="37" fontId="4" fillId="0" borderId="0" xfId="38" applyFont="1"/>
    <xf numFmtId="42" fontId="3" fillId="0" borderId="0" xfId="38" applyNumberFormat="1" applyFont="1"/>
    <xf numFmtId="37" fontId="3" fillId="0" borderId="0" xfId="38" applyFont="1" applyAlignment="1">
      <alignment horizontal="left"/>
    </xf>
    <xf numFmtId="41" fontId="3" fillId="0" borderId="0" xfId="38" applyNumberFormat="1" applyFont="1" applyFill="1"/>
    <xf numFmtId="37" fontId="5" fillId="0" borderId="0" xfId="38" applyFont="1"/>
    <xf numFmtId="41" fontId="87" fillId="0" borderId="0" xfId="38" applyNumberFormat="1" applyFont="1"/>
    <xf numFmtId="41" fontId="87" fillId="0" borderId="0" xfId="38" applyNumberFormat="1" applyFont="1" applyFill="1"/>
    <xf numFmtId="37" fontId="2" fillId="0" borderId="0" xfId="38" applyFont="1" applyAlignment="1">
      <alignment vertical="justify"/>
    </xf>
    <xf numFmtId="41" fontId="2" fillId="0" borderId="0" xfId="38" applyNumberFormat="1" applyFont="1" applyAlignment="1">
      <alignment vertical="justify"/>
    </xf>
    <xf numFmtId="41" fontId="2" fillId="0" borderId="0" xfId="38" applyNumberFormat="1" applyFont="1" applyFill="1" applyAlignment="1">
      <alignment vertical="justify"/>
    </xf>
    <xf numFmtId="37" fontId="77" fillId="0" borderId="0" xfId="38" applyFont="1" applyAlignment="1">
      <alignment horizontal="center" vertical="justify"/>
    </xf>
    <xf numFmtId="37" fontId="78" fillId="0" borderId="0" xfId="38" applyFont="1" applyAlignment="1">
      <alignment horizontal="right" vertical="justify"/>
    </xf>
    <xf numFmtId="41" fontId="78" fillId="0" borderId="0" xfId="38" applyNumberFormat="1" applyFont="1" applyAlignment="1" applyProtection="1">
      <alignment horizontal="right" vertical="justify"/>
    </xf>
    <xf numFmtId="41" fontId="78" fillId="0" borderId="0" xfId="38" applyNumberFormat="1" applyFont="1" applyFill="1" applyAlignment="1" applyProtection="1">
      <alignment horizontal="right" vertical="justify"/>
    </xf>
    <xf numFmtId="37" fontId="2" fillId="0" borderId="0" xfId="38" applyFont="1" applyAlignment="1">
      <alignment horizontal="left" vertical="justify"/>
    </xf>
    <xf numFmtId="37" fontId="2" fillId="0" borderId="0" xfId="38" applyFont="1" applyFill="1" applyAlignment="1">
      <alignment vertical="justify"/>
    </xf>
    <xf numFmtId="37" fontId="84" fillId="0" borderId="0" xfId="38" applyFont="1" applyAlignment="1">
      <alignment vertical="justify"/>
    </xf>
    <xf numFmtId="41" fontId="84" fillId="0" borderId="0" xfId="38" applyNumberFormat="1" applyFont="1" applyAlignment="1">
      <alignment vertical="justify"/>
    </xf>
    <xf numFmtId="41" fontId="5" fillId="0" borderId="0" xfId="38" applyNumberFormat="1" applyFont="1" applyBorder="1" applyAlignment="1">
      <alignment vertical="justify"/>
    </xf>
    <xf numFmtId="41" fontId="5" fillId="0" borderId="0" xfId="38" applyNumberFormat="1" applyFont="1" applyFill="1" applyBorder="1" applyAlignment="1">
      <alignment vertical="justify"/>
    </xf>
    <xf numFmtId="37" fontId="85" fillId="0" borderId="0" xfId="38" applyFont="1" applyAlignment="1">
      <alignment vertical="justify"/>
    </xf>
    <xf numFmtId="41" fontId="86" fillId="0" borderId="0" xfId="38" applyNumberFormat="1" applyFont="1" applyFill="1" applyAlignment="1">
      <alignment vertical="center"/>
    </xf>
    <xf numFmtId="37" fontId="78" fillId="0" borderId="0" xfId="38" applyFont="1" applyAlignment="1">
      <alignment horizontal="center" vertical="justify"/>
    </xf>
    <xf numFmtId="37" fontId="3" fillId="0" borderId="0" xfId="38" applyFont="1" applyAlignment="1">
      <alignment vertical="justify"/>
    </xf>
    <xf numFmtId="37" fontId="3" fillId="0" borderId="0" xfId="38" applyFont="1" applyFill="1" applyAlignment="1">
      <alignment vertical="justify"/>
    </xf>
    <xf numFmtId="41" fontId="3" fillId="0" borderId="0" xfId="38" applyNumberFormat="1" applyFont="1" applyAlignment="1">
      <alignment vertical="justify"/>
    </xf>
    <xf numFmtId="37" fontId="78" fillId="0" borderId="0" xfId="38" applyFont="1" applyAlignment="1">
      <alignment vertical="justify"/>
    </xf>
    <xf numFmtId="41" fontId="78" fillId="0" borderId="0" xfId="38" applyNumberFormat="1" applyFont="1" applyAlignment="1">
      <alignment vertical="justify"/>
    </xf>
    <xf numFmtId="41" fontId="78" fillId="0" borderId="0" xfId="38" applyNumberFormat="1" applyFont="1" applyFill="1" applyAlignment="1">
      <alignment vertical="justify"/>
    </xf>
    <xf numFmtId="0" fontId="3" fillId="0" borderId="0" xfId="39" applyFont="1" applyFill="1" applyBorder="1" applyAlignment="1">
      <alignment horizontal="left"/>
    </xf>
    <xf numFmtId="37" fontId="28" fillId="0" borderId="14" xfId="42" applyFont="1" applyFill="1" applyBorder="1" applyAlignment="1" applyProtection="1">
      <alignment horizontal="left" vertical="center"/>
    </xf>
    <xf numFmtId="37" fontId="28" fillId="0" borderId="20" xfId="42" applyFont="1" applyFill="1" applyBorder="1" applyAlignment="1">
      <alignment horizontal="center" vertical="center"/>
    </xf>
    <xf numFmtId="37" fontId="28" fillId="0" borderId="19" xfId="42" applyFont="1" applyFill="1" applyBorder="1" applyAlignment="1">
      <alignment horizontal="center" vertical="center"/>
    </xf>
    <xf numFmtId="37" fontId="28" fillId="0" borderId="21" xfId="42" applyFont="1" applyFill="1" applyBorder="1" applyAlignment="1">
      <alignment horizontal="left" vertical="center"/>
    </xf>
    <xf numFmtId="37" fontId="28" fillId="0" borderId="20" xfId="42" applyFont="1" applyFill="1" applyBorder="1" applyAlignment="1">
      <alignment horizontal="left" vertical="center"/>
    </xf>
    <xf numFmtId="37" fontId="28" fillId="0" borderId="22" xfId="42" applyFont="1" applyFill="1" applyBorder="1" applyAlignment="1">
      <alignment horizontal="center" vertical="center"/>
    </xf>
    <xf numFmtId="37" fontId="28" fillId="0" borderId="21" xfId="42" applyFont="1" applyFill="1" applyBorder="1" applyAlignment="1">
      <alignment horizontal="center" vertical="center"/>
    </xf>
    <xf numFmtId="37" fontId="28" fillId="0" borderId="12" xfId="42" applyFont="1" applyFill="1" applyBorder="1" applyAlignment="1" applyProtection="1">
      <alignment horizontal="left" vertical="center"/>
    </xf>
    <xf numFmtId="41" fontId="28" fillId="0" borderId="11" xfId="42" applyNumberFormat="1" applyFont="1" applyFill="1" applyBorder="1" applyAlignment="1">
      <alignment horizontal="center"/>
    </xf>
    <xf numFmtId="0" fontId="3" fillId="0" borderId="22" xfId="39" applyFont="1" applyFill="1" applyBorder="1" applyAlignment="1">
      <alignment horizontal="left"/>
    </xf>
    <xf numFmtId="0" fontId="3" fillId="0" borderId="12" xfId="39" applyFont="1" applyFill="1" applyBorder="1" applyAlignment="1"/>
    <xf numFmtId="0" fontId="3" fillId="25" borderId="93" xfId="39" applyFont="1" applyFill="1" applyBorder="1"/>
    <xf numFmtId="3" fontId="3" fillId="25" borderId="80" xfId="39" applyNumberFormat="1" applyFont="1" applyFill="1" applyBorder="1"/>
    <xf numFmtId="41" fontId="3" fillId="0" borderId="52" xfId="44" applyNumberFormat="1" applyFont="1" applyBorder="1"/>
    <xf numFmtId="3" fontId="3" fillId="0" borderId="45" xfId="39" applyNumberFormat="1" applyFont="1" applyBorder="1"/>
    <xf numFmtId="3" fontId="3" fillId="0" borderId="36" xfId="39" applyNumberFormat="1" applyFont="1" applyBorder="1"/>
    <xf numFmtId="3" fontId="3" fillId="0" borderId="34" xfId="39" applyNumberFormat="1" applyFont="1" applyFill="1" applyBorder="1" applyAlignment="1">
      <alignment horizontal="left"/>
    </xf>
    <xf numFmtId="0" fontId="3" fillId="0" borderId="48" xfId="39" applyFont="1" applyBorder="1"/>
    <xf numFmtId="3" fontId="3" fillId="0" borderId="51" xfId="39" applyNumberFormat="1" applyFont="1" applyBorder="1"/>
    <xf numFmtId="0" fontId="2" fillId="0" borderId="96" xfId="39" applyFont="1" applyBorder="1"/>
    <xf numFmtId="0" fontId="2" fillId="0" borderId="48" xfId="39" applyFont="1" applyBorder="1"/>
    <xf numFmtId="0" fontId="3" fillId="0" borderId="37" xfId="39" applyFont="1" applyBorder="1"/>
    <xf numFmtId="0" fontId="66" fillId="0" borderId="82" xfId="0" applyFont="1" applyBorder="1"/>
    <xf numFmtId="0" fontId="43" fillId="0" borderId="80" xfId="42" applyNumberFormat="1" applyFont="1" applyFill="1" applyBorder="1" applyAlignment="1" applyProtection="1"/>
    <xf numFmtId="0" fontId="43" fillId="0" borderId="81" xfId="42" applyNumberFormat="1" applyFont="1" applyFill="1" applyBorder="1" applyAlignment="1" applyProtection="1"/>
    <xf numFmtId="41" fontId="43" fillId="0" borderId="46" xfId="42" applyNumberFormat="1" applyFont="1" applyFill="1" applyBorder="1" applyAlignment="1" applyProtection="1"/>
    <xf numFmtId="41" fontId="43" fillId="0" borderId="80" xfId="42" applyNumberFormat="1" applyFont="1" applyFill="1" applyBorder="1" applyAlignment="1" applyProtection="1">
      <alignment horizontal="left"/>
    </xf>
    <xf numFmtId="41" fontId="43" fillId="0" borderId="82" xfId="42" applyNumberFormat="1" applyFont="1" applyFill="1" applyBorder="1" applyAlignment="1"/>
    <xf numFmtId="41" fontId="43" fillId="0" borderId="46" xfId="42" applyNumberFormat="1" applyFont="1" applyFill="1" applyBorder="1" applyAlignment="1"/>
    <xf numFmtId="0" fontId="34" fillId="0" borderId="40" xfId="42" applyNumberFormat="1" applyFont="1" applyFill="1" applyBorder="1" applyAlignment="1" applyProtection="1"/>
    <xf numFmtId="0" fontId="34" fillId="0" borderId="48" xfId="42" quotePrefix="1" applyNumberFormat="1" applyFont="1" applyFill="1" applyBorder="1" applyAlignment="1"/>
    <xf numFmtId="41" fontId="34" fillId="0" borderId="51" xfId="42" applyNumberFormat="1" applyFont="1" applyFill="1" applyBorder="1" applyAlignment="1">
      <alignment wrapText="1"/>
    </xf>
    <xf numFmtId="41" fontId="34" fillId="0" borderId="72" xfId="42" applyNumberFormat="1" applyFont="1" applyFill="1" applyBorder="1" applyAlignment="1"/>
    <xf numFmtId="41" fontId="34" fillId="0" borderId="39" xfId="42" applyNumberFormat="1" applyFont="1" applyFill="1" applyBorder="1" applyAlignment="1"/>
    <xf numFmtId="0" fontId="11" fillId="0" borderId="67" xfId="0" applyFont="1" applyFill="1" applyBorder="1" applyAlignment="1">
      <alignment horizontal="center" vertical="center" wrapText="1"/>
    </xf>
    <xf numFmtId="0" fontId="3" fillId="24" borderId="22" xfId="39" applyFont="1" applyFill="1" applyBorder="1"/>
    <xf numFmtId="3" fontId="3" fillId="24" borderId="12" xfId="39" applyNumberFormat="1" applyFont="1" applyFill="1" applyBorder="1"/>
    <xf numFmtId="3" fontId="3" fillId="25" borderId="12" xfId="39" applyNumberFormat="1" applyFont="1" applyFill="1" applyBorder="1"/>
    <xf numFmtId="0" fontId="2" fillId="0" borderId="22" xfId="39" applyFont="1" applyBorder="1"/>
    <xf numFmtId="3" fontId="3" fillId="0" borderId="61" xfId="39" applyNumberFormat="1" applyFont="1" applyBorder="1"/>
    <xf numFmtId="0" fontId="3" fillId="0" borderId="22" xfId="39" applyFont="1" applyBorder="1"/>
    <xf numFmtId="3" fontId="5" fillId="0" borderId="61" xfId="39" applyNumberFormat="1" applyFont="1" applyBorder="1"/>
    <xf numFmtId="41" fontId="3" fillId="0" borderId="58" xfId="44" applyNumberFormat="1" applyFont="1" applyBorder="1"/>
    <xf numFmtId="0" fontId="3" fillId="0" borderId="58" xfId="39" applyFont="1" applyBorder="1"/>
    <xf numFmtId="0" fontId="3" fillId="0" borderId="119" xfId="39" applyFont="1" applyBorder="1"/>
    <xf numFmtId="3" fontId="3" fillId="0" borderId="54" xfId="39" applyNumberFormat="1" applyFont="1" applyBorder="1"/>
    <xf numFmtId="0" fontId="2" fillId="0" borderId="120" xfId="39" applyFont="1" applyBorder="1"/>
    <xf numFmtId="0" fontId="3" fillId="25" borderId="58" xfId="39" applyFont="1" applyFill="1" applyBorder="1"/>
    <xf numFmtId="3" fontId="3" fillId="0" borderId="52" xfId="39" applyNumberFormat="1" applyFont="1" applyFill="1" applyBorder="1" applyAlignment="1">
      <alignment horizontal="left"/>
    </xf>
    <xf numFmtId="0" fontId="3" fillId="26" borderId="37" xfId="39" applyFont="1" applyFill="1" applyBorder="1"/>
    <xf numFmtId="3" fontId="3" fillId="26" borderId="36" xfId="39" applyNumberFormat="1" applyFont="1" applyFill="1" applyBorder="1"/>
    <xf numFmtId="0" fontId="3" fillId="26" borderId="36" xfId="39" applyFont="1" applyFill="1" applyBorder="1"/>
    <xf numFmtId="0" fontId="2" fillId="0" borderId="53" xfId="39" applyFont="1" applyBorder="1"/>
    <xf numFmtId="0" fontId="3" fillId="0" borderId="34" xfId="39" applyFont="1" applyBorder="1"/>
    <xf numFmtId="3" fontId="4" fillId="0" borderId="61" xfId="39" applyNumberFormat="1" applyFont="1" applyBorder="1"/>
    <xf numFmtId="0" fontId="2" fillId="0" borderId="66" xfId="39" applyFont="1" applyBorder="1"/>
    <xf numFmtId="0" fontId="2" fillId="0" borderId="121" xfId="39" applyFont="1" applyBorder="1"/>
    <xf numFmtId="3" fontId="2" fillId="0" borderId="122" xfId="39" applyNumberFormat="1" applyFont="1" applyBorder="1"/>
    <xf numFmtId="0" fontId="2" fillId="0" borderId="123" xfId="39" applyFont="1" applyBorder="1"/>
    <xf numFmtId="3" fontId="2" fillId="0" borderId="124" xfId="39" applyNumberFormat="1" applyFont="1" applyBorder="1"/>
    <xf numFmtId="0" fontId="3" fillId="25" borderId="53" xfId="39" applyFont="1" applyFill="1" applyBorder="1"/>
    <xf numFmtId="3" fontId="3" fillId="25" borderId="54" xfId="39" applyNumberFormat="1" applyFont="1" applyFill="1" applyBorder="1"/>
    <xf numFmtId="3" fontId="3" fillId="0" borderId="74" xfId="39" applyNumberFormat="1" applyFont="1" applyBorder="1"/>
    <xf numFmtId="0" fontId="3" fillId="0" borderId="66" xfId="39" applyFont="1" applyBorder="1"/>
    <xf numFmtId="0" fontId="2" fillId="0" borderId="125" xfId="39" applyFont="1" applyBorder="1"/>
    <xf numFmtId="0" fontId="3" fillId="25" borderId="96" xfId="39" applyFont="1" applyFill="1" applyBorder="1"/>
    <xf numFmtId="37" fontId="29" fillId="0" borderId="24" xfId="42" applyFont="1" applyFill="1" applyBorder="1" applyAlignment="1">
      <alignment horizontal="center" vertical="center"/>
    </xf>
    <xf numFmtId="37" fontId="30" fillId="0" borderId="22" xfId="42" applyFont="1" applyFill="1" applyBorder="1" applyAlignment="1"/>
    <xf numFmtId="41" fontId="41" fillId="0" borderId="0" xfId="42" applyNumberFormat="1" applyFont="1" applyFill="1" applyBorder="1"/>
    <xf numFmtId="41" fontId="41" fillId="0" borderId="0" xfId="42" applyNumberFormat="1" applyFont="1" applyFill="1" applyBorder="1" applyAlignment="1" applyProtection="1"/>
    <xf numFmtId="41" fontId="41" fillId="0" borderId="12" xfId="42" applyNumberFormat="1" applyFont="1" applyFill="1" applyBorder="1"/>
    <xf numFmtId="41" fontId="28" fillId="0" borderId="13" xfId="42" applyNumberFormat="1" applyFont="1" applyFill="1" applyBorder="1" applyAlignment="1" applyProtection="1"/>
    <xf numFmtId="41" fontId="44" fillId="0" borderId="0" xfId="42" applyNumberFormat="1" applyFont="1" applyFill="1" applyBorder="1" applyAlignment="1">
      <alignment horizontal="right"/>
    </xf>
    <xf numFmtId="3" fontId="41" fillId="0" borderId="0" xfId="42" applyNumberFormat="1" applyFont="1" applyFill="1" applyBorder="1" applyAlignment="1">
      <alignment horizontal="right"/>
    </xf>
    <xf numFmtId="41" fontId="44" fillId="0" borderId="13" xfId="42" applyNumberFormat="1" applyFont="1" applyFill="1" applyBorder="1" applyAlignment="1">
      <alignment horizontal="center"/>
    </xf>
    <xf numFmtId="37" fontId="43" fillId="0" borderId="0" xfId="42" applyFont="1" applyFill="1" applyBorder="1"/>
    <xf numFmtId="41" fontId="43" fillId="0" borderId="0" xfId="42" applyNumberFormat="1" applyFont="1" applyFill="1" applyBorder="1"/>
    <xf numFmtId="37" fontId="28" fillId="0" borderId="14" xfId="42" applyFont="1" applyFill="1" applyBorder="1" applyAlignment="1" applyProtection="1">
      <alignment vertical="center"/>
    </xf>
    <xf numFmtId="37" fontId="28" fillId="0" borderId="20" xfId="42" applyFont="1" applyFill="1" applyBorder="1" applyAlignment="1">
      <alignment vertical="center"/>
    </xf>
    <xf numFmtId="37" fontId="28" fillId="0" borderId="12" xfId="42" applyFont="1" applyFill="1" applyBorder="1" applyAlignment="1">
      <alignment horizontal="center" vertical="center"/>
    </xf>
    <xf numFmtId="41" fontId="58" fillId="0" borderId="13" xfId="42" applyNumberFormat="1" applyFont="1" applyFill="1" applyBorder="1"/>
    <xf numFmtId="0" fontId="0" fillId="0" borderId="0" xfId="0" applyFill="1" applyBorder="1" applyAlignment="1">
      <alignment horizontal="left" wrapText="1"/>
    </xf>
    <xf numFmtId="0" fontId="3" fillId="25" borderId="65" xfId="39" applyFont="1" applyFill="1" applyBorder="1"/>
    <xf numFmtId="41" fontId="75" fillId="0" borderId="34" xfId="40" applyNumberFormat="1" applyFont="1" applyBorder="1"/>
    <xf numFmtId="0" fontId="3" fillId="0" borderId="53" xfId="39" applyFont="1" applyBorder="1"/>
    <xf numFmtId="41" fontId="3" fillId="0" borderId="53" xfId="44" applyNumberFormat="1" applyFont="1" applyBorder="1"/>
    <xf numFmtId="0" fontId="3" fillId="25" borderId="23" xfId="39" applyFont="1" applyFill="1" applyBorder="1"/>
    <xf numFmtId="3" fontId="3" fillId="25" borderId="98" xfId="39" applyNumberFormat="1" applyFont="1" applyFill="1" applyBorder="1"/>
    <xf numFmtId="0" fontId="2" fillId="0" borderId="65" xfId="39" applyFont="1" applyBorder="1"/>
    <xf numFmtId="3" fontId="3" fillId="0" borderId="11" xfId="39" applyNumberFormat="1" applyFont="1" applyBorder="1"/>
    <xf numFmtId="3" fontId="3" fillId="0" borderId="39" xfId="39" applyNumberFormat="1" applyFont="1" applyBorder="1"/>
    <xf numFmtId="3" fontId="2" fillId="0" borderId="45" xfId="39" applyNumberFormat="1" applyFont="1" applyBorder="1"/>
    <xf numFmtId="3" fontId="5" fillId="0" borderId="80" xfId="39" applyNumberFormat="1" applyFont="1" applyBorder="1"/>
    <xf numFmtId="3" fontId="2" fillId="0" borderId="12" xfId="39" applyNumberFormat="1" applyFont="1" applyBorder="1"/>
    <xf numFmtId="3" fontId="2" fillId="0" borderId="14" xfId="39" applyNumberFormat="1" applyFont="1" applyBorder="1"/>
    <xf numFmtId="0" fontId="3" fillId="0" borderId="60" xfId="39" applyFont="1" applyBorder="1"/>
    <xf numFmtId="3" fontId="5" fillId="0" borderId="14" xfId="39" applyNumberFormat="1" applyFont="1" applyBorder="1"/>
    <xf numFmtId="3" fontId="5" fillId="0" borderId="46" xfId="39" applyNumberFormat="1" applyFont="1" applyBorder="1"/>
    <xf numFmtId="37" fontId="27" fillId="0" borderId="0" xfId="42" applyFont="1" applyFill="1" applyBorder="1" applyAlignment="1">
      <alignment horizontal="center"/>
    </xf>
    <xf numFmtId="37" fontId="28" fillId="0" borderId="0" xfId="42" applyFont="1" applyFill="1" applyBorder="1" applyAlignment="1">
      <alignment horizontal="center"/>
    </xf>
    <xf numFmtId="0" fontId="3" fillId="0" borderId="0" xfId="39" applyFont="1" applyFill="1" applyAlignment="1">
      <alignment horizontal="left"/>
    </xf>
    <xf numFmtId="0" fontId="3" fillId="0" borderId="88" xfId="39" applyFont="1" applyBorder="1"/>
    <xf numFmtId="0" fontId="3" fillId="0" borderId="126" xfId="39" applyFont="1" applyBorder="1"/>
    <xf numFmtId="3" fontId="3" fillId="0" borderId="91" xfId="39" applyNumberFormat="1" applyFont="1" applyBorder="1"/>
    <xf numFmtId="3" fontId="3" fillId="0" borderId="127" xfId="39" applyNumberFormat="1" applyFont="1" applyBorder="1"/>
    <xf numFmtId="3" fontId="2" fillId="0" borderId="128" xfId="39" applyNumberFormat="1" applyFont="1" applyBorder="1"/>
    <xf numFmtId="3" fontId="2" fillId="0" borderId="27" xfId="39" applyNumberFormat="1" applyFont="1" applyBorder="1"/>
    <xf numFmtId="37" fontId="28" fillId="0" borderId="0" xfId="42" applyFont="1" applyFill="1" applyBorder="1" applyAlignment="1" applyProtection="1">
      <alignment horizontal="left"/>
    </xf>
    <xf numFmtId="37" fontId="28" fillId="0" borderId="20" xfId="42" applyFont="1" applyFill="1" applyBorder="1" applyAlignment="1">
      <alignment horizontal="left" vertical="center"/>
    </xf>
    <xf numFmtId="37" fontId="28" fillId="0" borderId="19" xfId="42" applyFont="1" applyFill="1" applyBorder="1" applyAlignment="1">
      <alignment horizontal="center" vertical="center"/>
    </xf>
    <xf numFmtId="37" fontId="28" fillId="0" borderId="14" xfId="42" applyFont="1" applyFill="1" applyBorder="1" applyAlignment="1" applyProtection="1">
      <alignment horizontal="left" vertical="center" wrapText="1"/>
    </xf>
    <xf numFmtId="37" fontId="28" fillId="0" borderId="14" xfId="42" applyFont="1" applyFill="1" applyBorder="1" applyAlignment="1">
      <alignment horizontal="left" vertical="center"/>
    </xf>
    <xf numFmtId="37" fontId="28" fillId="0" borderId="20" xfId="42" applyFont="1" applyFill="1" applyBorder="1" applyAlignment="1">
      <alignment horizontal="center" vertical="center"/>
    </xf>
    <xf numFmtId="37" fontId="28" fillId="0" borderId="14" xfId="42" applyFont="1" applyFill="1" applyBorder="1" applyAlignment="1" applyProtection="1">
      <alignment horizontal="left" vertical="center"/>
    </xf>
    <xf numFmtId="0" fontId="3" fillId="0" borderId="22" xfId="39" applyFont="1" applyFill="1" applyBorder="1" applyAlignment="1">
      <alignment horizontal="left"/>
    </xf>
    <xf numFmtId="0" fontId="3" fillId="0" borderId="22" xfId="43" applyFont="1" applyFill="1" applyBorder="1" applyAlignment="1">
      <alignment horizontal="left"/>
    </xf>
    <xf numFmtId="41" fontId="41" fillId="0" borderId="0" xfId="42" applyNumberFormat="1" applyFont="1" applyFill="1" applyBorder="1" applyAlignment="1">
      <alignment horizontal="center"/>
    </xf>
    <xf numFmtId="37" fontId="28" fillId="0" borderId="22" xfId="42" applyFont="1" applyFill="1" applyBorder="1"/>
    <xf numFmtId="41" fontId="28" fillId="0" borderId="0" xfId="42" applyNumberFormat="1" applyFont="1" applyFill="1" applyBorder="1" applyAlignment="1">
      <alignment horizontal="center"/>
    </xf>
    <xf numFmtId="41" fontId="90" fillId="0" borderId="13" xfId="42" applyNumberFormat="1" applyFont="1" applyFill="1" applyBorder="1" applyAlignment="1">
      <alignment horizontal="center"/>
    </xf>
    <xf numFmtId="41" fontId="57" fillId="0" borderId="13" xfId="42" applyNumberFormat="1" applyFont="1" applyFill="1" applyBorder="1" applyAlignment="1">
      <alignment horizontal="center"/>
    </xf>
    <xf numFmtId="41" fontId="30" fillId="0" borderId="59" xfId="42" applyNumberFormat="1" applyFont="1" applyFill="1" applyBorder="1" applyAlignment="1">
      <alignment horizontal="center"/>
    </xf>
    <xf numFmtId="41" fontId="44" fillId="0" borderId="14" xfId="42" applyNumberFormat="1" applyFont="1" applyFill="1" applyBorder="1"/>
    <xf numFmtId="37" fontId="28" fillId="29" borderId="20" xfId="42" applyFont="1" applyFill="1" applyBorder="1" applyAlignment="1">
      <alignment horizontal="center" vertical="center"/>
    </xf>
    <xf numFmtId="0" fontId="82" fillId="29" borderId="14" xfId="0" applyFont="1" applyFill="1" applyBorder="1" applyAlignment="1">
      <alignment horizontal="left" vertical="center" wrapText="1"/>
    </xf>
    <xf numFmtId="37" fontId="28" fillId="29" borderId="20" xfId="42" applyFont="1" applyFill="1" applyBorder="1" applyAlignment="1">
      <alignment horizontal="left" vertical="center" wrapText="1"/>
    </xf>
    <xf numFmtId="0" fontId="0" fillId="29" borderId="19" xfId="0" applyFill="1" applyBorder="1" applyAlignment="1">
      <alignment horizontal="center" vertical="center"/>
    </xf>
    <xf numFmtId="37" fontId="91" fillId="29" borderId="19" xfId="42" applyFont="1" applyFill="1" applyBorder="1"/>
    <xf numFmtId="41" fontId="31" fillId="29" borderId="13" xfId="42" applyNumberFormat="1" applyFont="1" applyFill="1" applyBorder="1"/>
    <xf numFmtId="41" fontId="41" fillId="29" borderId="13" xfId="42" applyNumberFormat="1" applyFont="1" applyFill="1" applyBorder="1"/>
    <xf numFmtId="41" fontId="91" fillId="29" borderId="13" xfId="42" applyNumberFormat="1" applyFont="1" applyFill="1" applyBorder="1"/>
    <xf numFmtId="41" fontId="30" fillId="29" borderId="14" xfId="42" applyNumberFormat="1" applyFont="1" applyFill="1" applyBorder="1" applyAlignment="1">
      <alignment horizontal="center"/>
    </xf>
    <xf numFmtId="37" fontId="28" fillId="29" borderId="18" xfId="42" applyFont="1" applyFill="1" applyBorder="1" applyAlignment="1">
      <alignment horizontal="center" vertical="center"/>
    </xf>
    <xf numFmtId="37" fontId="28" fillId="29" borderId="59" xfId="41" applyFont="1" applyFill="1" applyBorder="1" applyAlignment="1" applyProtection="1">
      <alignment horizontal="left" vertical="center"/>
    </xf>
    <xf numFmtId="37" fontId="28" fillId="29" borderId="18" xfId="42" applyFont="1" applyFill="1" applyBorder="1" applyAlignment="1">
      <alignment horizontal="left" vertical="center" wrapText="1"/>
    </xf>
    <xf numFmtId="37" fontId="28" fillId="29" borderId="59" xfId="42" applyFont="1" applyFill="1" applyBorder="1" applyAlignment="1">
      <alignment horizontal="center" vertical="center"/>
    </xf>
    <xf numFmtId="41" fontId="45" fillId="29" borderId="18" xfId="42" applyNumberFormat="1" applyFont="1" applyFill="1" applyBorder="1" applyAlignment="1">
      <alignment horizontal="left" vertical="center"/>
    </xf>
    <xf numFmtId="41" fontId="49" fillId="29" borderId="59" xfId="42" applyNumberFormat="1" applyFont="1" applyFill="1" applyBorder="1" applyAlignment="1">
      <alignment horizontal="center" vertical="center"/>
    </xf>
    <xf numFmtId="41" fontId="45" fillId="29" borderId="18" xfId="42" quotePrefix="1" applyNumberFormat="1" applyFont="1" applyFill="1" applyBorder="1" applyAlignment="1">
      <alignment horizontal="left" vertical="center"/>
    </xf>
    <xf numFmtId="41" fontId="45" fillId="29" borderId="59" xfId="42" applyNumberFormat="1" applyFont="1" applyFill="1" applyBorder="1" applyAlignment="1">
      <alignment horizontal="center" vertical="center"/>
    </xf>
    <xf numFmtId="41" fontId="49" fillId="29" borderId="18" xfId="42" applyNumberFormat="1" applyFont="1" applyFill="1" applyBorder="1" applyAlignment="1">
      <alignment horizontal="center" vertical="center"/>
    </xf>
    <xf numFmtId="41" fontId="49" fillId="29" borderId="21" xfId="42" applyNumberFormat="1" applyFont="1" applyFill="1" applyBorder="1"/>
    <xf numFmtId="41" fontId="49" fillId="29" borderId="0" xfId="42" applyNumberFormat="1" applyFont="1" applyFill="1" applyBorder="1" applyAlignment="1">
      <alignment horizontal="center" vertical="center"/>
    </xf>
    <xf numFmtId="41" fontId="49" fillId="29" borderId="21" xfId="42" applyNumberFormat="1" applyFont="1" applyFill="1" applyBorder="1" applyAlignment="1">
      <alignment horizontal="center" vertical="center"/>
    </xf>
    <xf numFmtId="41" fontId="49" fillId="29" borderId="24" xfId="42" applyNumberFormat="1" applyFont="1" applyFill="1" applyBorder="1" applyAlignment="1">
      <alignment horizontal="center" vertical="center"/>
    </xf>
    <xf numFmtId="41" fontId="49" fillId="29" borderId="10" xfId="42" applyNumberFormat="1" applyFont="1" applyFill="1" applyBorder="1" applyAlignment="1">
      <alignment horizontal="center" vertical="center"/>
    </xf>
    <xf numFmtId="41" fontId="49" fillId="29" borderId="20" xfId="42" applyNumberFormat="1" applyFont="1" applyFill="1" applyBorder="1" applyAlignment="1">
      <alignment horizontal="center" vertical="center"/>
    </xf>
    <xf numFmtId="41" fontId="49" fillId="29" borderId="13" xfId="42" applyNumberFormat="1" applyFont="1" applyFill="1" applyBorder="1" applyAlignment="1">
      <alignment horizontal="center" vertical="center"/>
    </xf>
    <xf numFmtId="41" fontId="57" fillId="29" borderId="0" xfId="42" applyNumberFormat="1" applyFont="1" applyFill="1" applyBorder="1" applyAlignment="1">
      <alignment horizontal="center" vertical="center"/>
    </xf>
    <xf numFmtId="41" fontId="49" fillId="29" borderId="0" xfId="42" quotePrefix="1" applyNumberFormat="1" applyFont="1" applyFill="1" applyBorder="1" applyAlignment="1">
      <alignment horizontal="center" vertical="center"/>
    </xf>
    <xf numFmtId="41" fontId="45" fillId="29" borderId="21" xfId="42" applyNumberFormat="1" applyFont="1" applyFill="1" applyBorder="1" applyAlignment="1">
      <alignment horizontal="left" vertical="center"/>
    </xf>
    <xf numFmtId="41" fontId="57" fillId="29" borderId="0" xfId="42" applyNumberFormat="1" applyFont="1" applyFill="1" applyBorder="1" applyAlignment="1">
      <alignment horizontal="left" vertical="center"/>
    </xf>
    <xf numFmtId="41" fontId="45" fillId="29" borderId="21" xfId="42" quotePrefix="1" applyNumberFormat="1" applyFont="1" applyFill="1" applyBorder="1" applyAlignment="1">
      <alignment horizontal="center" vertical="center"/>
    </xf>
    <xf numFmtId="41" fontId="45" fillId="29" borderId="24" xfId="42" applyNumberFormat="1" applyFont="1" applyFill="1" applyBorder="1" applyAlignment="1">
      <alignment horizontal="left" vertical="center"/>
    </xf>
    <xf numFmtId="41" fontId="57" fillId="29" borderId="10" xfId="42" applyNumberFormat="1" applyFont="1" applyFill="1" applyBorder="1" applyAlignment="1">
      <alignment horizontal="left" vertical="center"/>
    </xf>
    <xf numFmtId="41" fontId="49" fillId="29" borderId="24" xfId="42" applyNumberFormat="1" applyFont="1" applyFill="1" applyBorder="1" applyAlignment="1">
      <alignment horizontal="left" vertical="center"/>
    </xf>
    <xf numFmtId="41" fontId="49" fillId="29" borderId="10" xfId="42" applyNumberFormat="1" applyFont="1" applyFill="1" applyBorder="1" applyAlignment="1">
      <alignment horizontal="left" vertical="center"/>
    </xf>
    <xf numFmtId="41" fontId="57" fillId="29" borderId="20" xfId="42" applyNumberFormat="1" applyFont="1" applyFill="1" applyBorder="1" applyAlignment="1">
      <alignment horizontal="left" vertical="center"/>
    </xf>
    <xf numFmtId="41" fontId="57" fillId="29" borderId="13" xfId="42" applyNumberFormat="1" applyFont="1" applyFill="1" applyBorder="1" applyAlignment="1">
      <alignment horizontal="left" vertical="center"/>
    </xf>
    <xf numFmtId="41" fontId="49" fillId="29" borderId="20" xfId="42" applyNumberFormat="1" applyFont="1" applyFill="1" applyBorder="1" applyAlignment="1">
      <alignment horizontal="left" vertical="center"/>
    </xf>
    <xf numFmtId="41" fontId="49" fillId="29" borderId="13" xfId="42" applyNumberFormat="1" applyFont="1" applyFill="1" applyBorder="1" applyAlignment="1">
      <alignment horizontal="left" vertical="center"/>
    </xf>
    <xf numFmtId="41" fontId="57" fillId="29" borderId="20" xfId="42" applyNumberFormat="1" applyFont="1" applyFill="1" applyBorder="1" applyAlignment="1">
      <alignment horizontal="center"/>
    </xf>
    <xf numFmtId="41" fontId="91" fillId="29" borderId="21" xfId="42" applyNumberFormat="1" applyFont="1" applyFill="1" applyBorder="1" applyAlignment="1">
      <alignment horizontal="left" vertical="center"/>
    </xf>
    <xf numFmtId="41" fontId="49" fillId="29" borderId="0" xfId="42" applyNumberFormat="1" applyFont="1" applyFill="1" applyBorder="1" applyAlignment="1">
      <alignment horizontal="left" vertical="center"/>
    </xf>
    <xf numFmtId="41" fontId="57" fillId="29" borderId="21" xfId="42" applyNumberFormat="1" applyFont="1" applyFill="1" applyBorder="1" applyAlignment="1">
      <alignment horizontal="center"/>
    </xf>
    <xf numFmtId="41" fontId="49" fillId="29" borderId="21" xfId="42" applyNumberFormat="1" applyFont="1" applyFill="1" applyBorder="1" applyAlignment="1">
      <alignment horizontal="left" vertical="center"/>
    </xf>
    <xf numFmtId="41" fontId="49" fillId="29" borderId="21" xfId="42" quotePrefix="1" applyNumberFormat="1" applyFont="1" applyFill="1" applyBorder="1"/>
    <xf numFmtId="41" fontId="94" fillId="29" borderId="0" xfId="42" applyNumberFormat="1" applyFont="1" applyFill="1" applyBorder="1" applyAlignment="1">
      <alignment horizontal="left" vertical="center"/>
    </xf>
    <xf numFmtId="37" fontId="28" fillId="29" borderId="18" xfId="42" applyFont="1" applyFill="1" applyBorder="1" applyAlignment="1">
      <alignment horizontal="left" vertical="center"/>
    </xf>
    <xf numFmtId="41" fontId="49" fillId="29" borderId="18" xfId="42" applyNumberFormat="1" applyFont="1" applyFill="1" applyBorder="1"/>
    <xf numFmtId="41" fontId="49" fillId="29" borderId="59" xfId="42" applyNumberFormat="1" applyFont="1" applyFill="1" applyBorder="1"/>
    <xf numFmtId="41" fontId="45" fillId="29" borderId="0" xfId="42" applyNumberFormat="1" applyFont="1" applyFill="1" applyBorder="1" applyAlignment="1">
      <alignment horizontal="left" vertical="center"/>
    </xf>
    <xf numFmtId="41" fontId="49" fillId="29" borderId="0" xfId="42" quotePrefix="1" applyNumberFormat="1" applyFont="1" applyFill="1" applyBorder="1" applyAlignment="1">
      <alignment horizontal="left" vertical="center"/>
    </xf>
    <xf numFmtId="0" fontId="11" fillId="29" borderId="59" xfId="0" applyFont="1" applyFill="1" applyBorder="1" applyAlignment="1">
      <alignment horizontal="center" vertical="center"/>
    </xf>
    <xf numFmtId="41" fontId="49" fillId="29" borderId="59" xfId="42" applyNumberFormat="1" applyFont="1" applyFill="1" applyBorder="1" applyAlignment="1">
      <alignment horizontal="left" vertical="center"/>
    </xf>
    <xf numFmtId="41" fontId="57" fillId="29" borderId="18" xfId="42" applyNumberFormat="1" applyFont="1" applyFill="1" applyBorder="1" applyAlignment="1">
      <alignment horizontal="center"/>
    </xf>
    <xf numFmtId="41" fontId="49" fillId="29" borderId="18" xfId="42" applyNumberFormat="1" applyFont="1" applyFill="1" applyBorder="1" applyAlignment="1">
      <alignment horizontal="left" vertical="center"/>
    </xf>
    <xf numFmtId="37" fontId="28" fillId="29" borderId="21" xfId="42" quotePrefix="1" applyFont="1" applyFill="1" applyBorder="1" applyAlignment="1">
      <alignment horizontal="left" vertical="center"/>
    </xf>
    <xf numFmtId="41" fontId="49" fillId="29" borderId="0" xfId="42" quotePrefix="1" applyNumberFormat="1" applyFont="1" applyFill="1" applyBorder="1"/>
    <xf numFmtId="0" fontId="28" fillId="29" borderId="18" xfId="42" quotePrefix="1" applyNumberFormat="1" applyFont="1" applyFill="1" applyBorder="1" applyAlignment="1">
      <alignment horizontal="center" vertical="center"/>
    </xf>
    <xf numFmtId="0" fontId="57" fillId="29" borderId="18" xfId="0" applyFont="1" applyFill="1" applyBorder="1" applyAlignment="1">
      <alignment horizontal="center" vertical="top" wrapText="1"/>
    </xf>
    <xf numFmtId="0" fontId="28" fillId="29" borderId="24" xfId="42" quotePrefix="1" applyNumberFormat="1" applyFont="1" applyFill="1" applyBorder="1" applyAlignment="1">
      <alignment horizontal="center" vertical="center"/>
    </xf>
    <xf numFmtId="0" fontId="28" fillId="29" borderId="20" xfId="42" quotePrefix="1" applyNumberFormat="1" applyFont="1" applyFill="1" applyBorder="1" applyAlignment="1">
      <alignment horizontal="center" vertical="center"/>
    </xf>
    <xf numFmtId="3" fontId="5" fillId="0" borderId="91" xfId="39" applyNumberFormat="1" applyFont="1" applyBorder="1"/>
    <xf numFmtId="3" fontId="5" fillId="0" borderId="92" xfId="39" applyNumberFormat="1" applyFont="1" applyBorder="1"/>
    <xf numFmtId="3" fontId="3" fillId="0" borderId="89" xfId="39" applyNumberFormat="1" applyFont="1" applyBorder="1"/>
    <xf numFmtId="0" fontId="2" fillId="0" borderId="95" xfId="39" applyFont="1" applyBorder="1"/>
    <xf numFmtId="3" fontId="2" fillId="0" borderId="76" xfId="39" applyNumberFormat="1" applyFont="1" applyBorder="1"/>
    <xf numFmtId="0" fontId="5" fillId="25" borderId="15" xfId="39" applyFont="1" applyFill="1" applyBorder="1" applyAlignment="1"/>
    <xf numFmtId="0" fontId="5" fillId="25" borderId="12" xfId="39" applyFont="1" applyFill="1" applyBorder="1" applyAlignment="1"/>
    <xf numFmtId="3" fontId="3" fillId="0" borderId="92" xfId="39" applyNumberFormat="1" applyFont="1" applyBorder="1"/>
    <xf numFmtId="0" fontId="2" fillId="0" borderId="129" xfId="39" applyFont="1" applyBorder="1"/>
    <xf numFmtId="41" fontId="3" fillId="0" borderId="37" xfId="44" applyNumberFormat="1" applyFont="1" applyBorder="1"/>
    <xf numFmtId="0" fontId="3" fillId="0" borderId="86" xfId="39" applyFont="1" applyBorder="1"/>
    <xf numFmtId="0" fontId="88" fillId="0" borderId="38" xfId="39" applyFont="1" applyBorder="1"/>
    <xf numFmtId="0" fontId="2" fillId="0" borderId="15" xfId="39" applyFont="1" applyBorder="1"/>
    <xf numFmtId="0" fontId="2" fillId="0" borderId="52" xfId="43" applyFont="1" applyBorder="1"/>
    <xf numFmtId="3" fontId="3" fillId="0" borderId="34" xfId="39" quotePrefix="1" applyNumberFormat="1" applyFont="1" applyBorder="1"/>
    <xf numFmtId="0" fontId="2" fillId="0" borderId="15" xfId="43" applyFont="1" applyBorder="1"/>
    <xf numFmtId="3" fontId="2" fillId="0" borderId="74" xfId="39" applyNumberFormat="1" applyFont="1" applyBorder="1"/>
    <xf numFmtId="43" fontId="47" fillId="0" borderId="0" xfId="42" applyNumberFormat="1" applyFont="1" applyFill="1" applyBorder="1"/>
    <xf numFmtId="41" fontId="45" fillId="0" borderId="34" xfId="42" quotePrefix="1" applyNumberFormat="1" applyFont="1" applyFill="1" applyBorder="1" applyAlignment="1"/>
    <xf numFmtId="41" fontId="45" fillId="0" borderId="36" xfId="42" quotePrefix="1" applyNumberFormat="1" applyFont="1" applyFill="1" applyBorder="1" applyAlignment="1"/>
    <xf numFmtId="41" fontId="28" fillId="26" borderId="34" xfId="42" applyNumberFormat="1" applyFont="1" applyFill="1" applyBorder="1" applyAlignment="1"/>
    <xf numFmtId="41" fontId="45" fillId="0" borderId="25" xfId="42" quotePrefix="1" applyNumberFormat="1" applyFont="1" applyFill="1" applyBorder="1" applyAlignment="1">
      <alignment wrapText="1"/>
    </xf>
    <xf numFmtId="0" fontId="38" fillId="0" borderId="35" xfId="42" quotePrefix="1" applyNumberFormat="1" applyFont="1" applyFill="1" applyBorder="1" applyAlignment="1">
      <alignment horizontal="center"/>
    </xf>
    <xf numFmtId="37" fontId="28" fillId="0" borderId="78" xfId="42" applyFont="1" applyFill="1" applyBorder="1"/>
    <xf numFmtId="37" fontId="28" fillId="0" borderId="78" xfId="42" applyFont="1" applyFill="1" applyBorder="1" applyAlignment="1">
      <alignment horizontal="center"/>
    </xf>
    <xf numFmtId="0" fontId="28" fillId="0" borderId="130" xfId="42" applyNumberFormat="1" applyFont="1" applyFill="1" applyBorder="1" applyAlignment="1">
      <alignment horizontal="center"/>
    </xf>
    <xf numFmtId="0" fontId="28" fillId="0" borderId="92" xfId="42" applyNumberFormat="1" applyFont="1" applyFill="1" applyBorder="1" applyAlignment="1">
      <alignment horizontal="center"/>
    </xf>
    <xf numFmtId="37" fontId="28" fillId="0" borderId="130" xfId="42" applyFont="1" applyFill="1" applyBorder="1" applyAlignment="1">
      <alignment wrapText="1"/>
    </xf>
    <xf numFmtId="37" fontId="28" fillId="0" borderId="130" xfId="42" applyFont="1" applyFill="1" applyBorder="1" applyAlignment="1">
      <alignment horizontal="center"/>
    </xf>
    <xf numFmtId="41" fontId="45" fillId="0" borderId="127" xfId="42" applyNumberFormat="1" applyFont="1" applyFill="1" applyBorder="1"/>
    <xf numFmtId="41" fontId="38" fillId="0" borderId="127" xfId="42" applyNumberFormat="1" applyFont="1" applyFill="1" applyBorder="1" applyAlignment="1"/>
    <xf numFmtId="41" fontId="45" fillId="0" borderId="127" xfId="42" applyNumberFormat="1" applyFont="1" applyFill="1" applyBorder="1" applyAlignment="1"/>
    <xf numFmtId="41" fontId="28" fillId="0" borderId="62" xfId="42" applyNumberFormat="1" applyFont="1" applyFill="1" applyBorder="1" applyAlignment="1"/>
    <xf numFmtId="41" fontId="39" fillId="0" borderId="52" xfId="42" applyNumberFormat="1" applyFont="1" applyFill="1" applyBorder="1" applyAlignment="1"/>
    <xf numFmtId="41" fontId="39" fillId="0" borderId="34" xfId="42" applyNumberFormat="1" applyFont="1" applyFill="1" applyBorder="1" applyAlignment="1"/>
    <xf numFmtId="41" fontId="41" fillId="0" borderId="51" xfId="0" applyNumberFormat="1" applyFont="1" applyBorder="1"/>
    <xf numFmtId="41" fontId="43" fillId="0" borderId="60" xfId="0" applyNumberFormat="1" applyFont="1" applyBorder="1"/>
    <xf numFmtId="41" fontId="41" fillId="0" borderId="46" xfId="0" applyNumberFormat="1" applyFont="1" applyBorder="1"/>
    <xf numFmtId="0" fontId="1" fillId="0" borderId="0" xfId="51"/>
    <xf numFmtId="0" fontId="1" fillId="28" borderId="0" xfId="51" applyFill="1"/>
    <xf numFmtId="41" fontId="51" fillId="29" borderId="25" xfId="40" applyNumberFormat="1" applyFont="1" applyFill="1" applyBorder="1"/>
    <xf numFmtId="0" fontId="1" fillId="0" borderId="0" xfId="51" applyFill="1"/>
    <xf numFmtId="0" fontId="1" fillId="0" borderId="0" xfId="52"/>
    <xf numFmtId="37" fontId="28" fillId="29" borderId="0" xfId="41" applyFont="1" applyFill="1" applyBorder="1" applyAlignment="1" applyProtection="1">
      <alignment horizontal="left" vertical="center"/>
    </xf>
    <xf numFmtId="37" fontId="28" fillId="29" borderId="21" xfId="42" applyFont="1" applyFill="1" applyBorder="1" applyAlignment="1">
      <alignment horizontal="left" vertical="center"/>
    </xf>
    <xf numFmtId="37" fontId="28" fillId="0" borderId="19" xfId="42" applyFont="1" applyFill="1" applyBorder="1" applyAlignment="1">
      <alignment horizontal="center" vertical="center"/>
    </xf>
    <xf numFmtId="37" fontId="28" fillId="0" borderId="20" xfId="42" applyFont="1" applyFill="1" applyBorder="1" applyAlignment="1">
      <alignment horizontal="center" vertical="center"/>
    </xf>
    <xf numFmtId="37" fontId="28" fillId="0" borderId="20" xfId="42" applyFont="1" applyFill="1" applyBorder="1" applyAlignment="1">
      <alignment horizontal="left" vertical="center"/>
    </xf>
    <xf numFmtId="37" fontId="28" fillId="29" borderId="21" xfId="42" applyFont="1" applyFill="1" applyBorder="1" applyAlignment="1">
      <alignment horizontal="center" vertical="center"/>
    </xf>
    <xf numFmtId="37" fontId="28" fillId="0" borderId="14" xfId="42" applyFont="1" applyFill="1" applyBorder="1" applyAlignment="1">
      <alignment horizontal="left" vertical="center" wrapText="1"/>
    </xf>
    <xf numFmtId="37" fontId="28" fillId="29" borderId="0" xfId="42" applyFont="1" applyFill="1" applyBorder="1" applyAlignment="1">
      <alignment horizontal="center" vertical="center"/>
    </xf>
    <xf numFmtId="37" fontId="28" fillId="29" borderId="24" xfId="42" applyFont="1" applyFill="1" applyBorder="1" applyAlignment="1">
      <alignment horizontal="center" vertical="center"/>
    </xf>
    <xf numFmtId="37" fontId="28" fillId="29" borderId="20" xfId="42" applyFont="1" applyFill="1" applyBorder="1" applyAlignment="1">
      <alignment horizontal="center" vertical="center"/>
    </xf>
    <xf numFmtId="41" fontId="28" fillId="0" borderId="13" xfId="42" applyNumberFormat="1" applyFont="1" applyFill="1" applyBorder="1" applyAlignment="1">
      <alignment horizontal="center"/>
    </xf>
    <xf numFmtId="0" fontId="3" fillId="0" borderId="12" xfId="39" applyFont="1" applyFill="1" applyBorder="1" applyAlignment="1"/>
    <xf numFmtId="0" fontId="3" fillId="0" borderId="22" xfId="39" applyFont="1" applyFill="1" applyBorder="1" applyAlignment="1">
      <alignment horizontal="left"/>
    </xf>
    <xf numFmtId="0" fontId="3" fillId="0" borderId="52" xfId="39" applyFont="1" applyFill="1" applyBorder="1" applyAlignment="1">
      <alignment horizontal="left"/>
    </xf>
    <xf numFmtId="0" fontId="3" fillId="0" borderId="22" xfId="43" applyFont="1" applyFill="1" applyBorder="1" applyAlignment="1">
      <alignment horizontal="left"/>
    </xf>
    <xf numFmtId="41" fontId="28" fillId="0" borderId="39" xfId="42" quotePrefix="1" applyNumberFormat="1" applyFont="1" applyFill="1" applyBorder="1" applyAlignment="1">
      <alignment horizontal="center"/>
    </xf>
    <xf numFmtId="0" fontId="28" fillId="0" borderId="39" xfId="0" applyFont="1" applyFill="1" applyBorder="1"/>
    <xf numFmtId="0" fontId="28" fillId="0" borderId="39" xfId="0" applyFont="1" applyFill="1" applyBorder="1" applyAlignment="1">
      <alignment horizontal="center"/>
    </xf>
    <xf numFmtId="0" fontId="41" fillId="0" borderId="39" xfId="0" applyFont="1" applyFill="1" applyBorder="1"/>
    <xf numFmtId="0" fontId="41" fillId="0" borderId="69" xfId="0" applyFont="1" applyFill="1" applyBorder="1"/>
    <xf numFmtId="41" fontId="41" fillId="0" borderId="39" xfId="0" applyNumberFormat="1" applyFont="1" applyFill="1" applyBorder="1"/>
    <xf numFmtId="41" fontId="41" fillId="0" borderId="71" xfId="0" applyNumberFormat="1" applyFont="1" applyFill="1" applyBorder="1"/>
    <xf numFmtId="41" fontId="41" fillId="0" borderId="72" xfId="0" applyNumberFormat="1" applyFont="1" applyFill="1" applyBorder="1"/>
    <xf numFmtId="41" fontId="41" fillId="0" borderId="70" xfId="0" applyNumberFormat="1" applyFont="1" applyFill="1" applyBorder="1"/>
    <xf numFmtId="41" fontId="41" fillId="0" borderId="51" xfId="0" applyNumberFormat="1" applyFont="1" applyFill="1" applyBorder="1"/>
    <xf numFmtId="0" fontId="28" fillId="0" borderId="36" xfId="0" applyFont="1" applyFill="1" applyBorder="1"/>
    <xf numFmtId="0" fontId="28" fillId="0" borderId="36" xfId="0" applyFont="1" applyFill="1" applyBorder="1" applyAlignment="1">
      <alignment horizontal="center"/>
    </xf>
    <xf numFmtId="0" fontId="41" fillId="0" borderId="36" xfId="0" applyFont="1" applyFill="1" applyBorder="1"/>
    <xf numFmtId="0" fontId="41" fillId="0" borderId="78" xfId="0" applyFont="1" applyFill="1" applyBorder="1"/>
    <xf numFmtId="41" fontId="41" fillId="0" borderId="36" xfId="0" applyNumberFormat="1" applyFont="1" applyFill="1" applyBorder="1"/>
    <xf numFmtId="41" fontId="41" fillId="0" borderId="25" xfId="0" applyNumberFormat="1" applyFont="1" applyFill="1" applyBorder="1"/>
    <xf numFmtId="41" fontId="41" fillId="0" borderId="35" xfId="0" applyNumberFormat="1" applyFont="1" applyFill="1" applyBorder="1"/>
    <xf numFmtId="0" fontId="43" fillId="0" borderId="36" xfId="0" applyFont="1" applyFill="1" applyBorder="1"/>
    <xf numFmtId="0" fontId="43" fillId="0" borderId="78" xfId="0" applyFont="1" applyFill="1" applyBorder="1"/>
    <xf numFmtId="41" fontId="43" fillId="0" borderId="36" xfId="0" applyNumberFormat="1" applyFont="1" applyFill="1" applyBorder="1"/>
    <xf numFmtId="41" fontId="43" fillId="0" borderId="87" xfId="0" applyNumberFormat="1" applyFont="1" applyFill="1" applyBorder="1"/>
    <xf numFmtId="41" fontId="43" fillId="0" borderId="25" xfId="0" applyNumberFormat="1" applyFont="1" applyFill="1" applyBorder="1"/>
    <xf numFmtId="41" fontId="43" fillId="0" borderId="35" xfId="0" applyNumberFormat="1" applyFont="1" applyFill="1" applyBorder="1"/>
    <xf numFmtId="41" fontId="43" fillId="0" borderId="34" xfId="0" applyNumberFormat="1" applyFont="1" applyFill="1" applyBorder="1"/>
    <xf numFmtId="0" fontId="28" fillId="0" borderId="80" xfId="0" applyFont="1" applyFill="1" applyBorder="1"/>
    <xf numFmtId="0" fontId="28" fillId="0" borderId="80" xfId="0" applyFont="1" applyFill="1" applyBorder="1" applyAlignment="1">
      <alignment horizontal="center"/>
    </xf>
    <xf numFmtId="0" fontId="43" fillId="0" borderId="80" xfId="0" applyFont="1" applyFill="1" applyBorder="1"/>
    <xf numFmtId="0" fontId="43" fillId="0" borderId="79" xfId="0" applyFont="1" applyFill="1" applyBorder="1"/>
    <xf numFmtId="41" fontId="43" fillId="0" borderId="80" xfId="0" applyNumberFormat="1" applyFont="1" applyFill="1" applyBorder="1"/>
    <xf numFmtId="41" fontId="43" fillId="0" borderId="97" xfId="0" applyNumberFormat="1" applyFont="1" applyFill="1" applyBorder="1"/>
    <xf numFmtId="41" fontId="43" fillId="0" borderId="82" xfId="0" applyNumberFormat="1" applyFont="1" applyFill="1" applyBorder="1"/>
    <xf numFmtId="41" fontId="43" fillId="0" borderId="81" xfId="0" applyNumberFormat="1" applyFont="1" applyFill="1" applyBorder="1"/>
    <xf numFmtId="41" fontId="43" fillId="0" borderId="46" xfId="0" applyNumberFormat="1" applyFont="1" applyFill="1" applyBorder="1"/>
    <xf numFmtId="0" fontId="28" fillId="0" borderId="69" xfId="0" applyFont="1" applyFill="1" applyBorder="1"/>
    <xf numFmtId="0" fontId="28" fillId="0" borderId="70" xfId="0" applyFont="1" applyFill="1" applyBorder="1"/>
    <xf numFmtId="0" fontId="28" fillId="0" borderId="51" xfId="0" applyFont="1" applyFill="1" applyBorder="1" applyAlignment="1">
      <alignment horizontal="center"/>
    </xf>
    <xf numFmtId="0" fontId="41" fillId="0" borderId="71" xfId="0" applyFont="1" applyFill="1" applyBorder="1"/>
    <xf numFmtId="0" fontId="28" fillId="0" borderId="78" xfId="0" applyFont="1" applyFill="1" applyBorder="1"/>
    <xf numFmtId="0" fontId="28" fillId="0" borderId="35" xfId="0" applyFont="1" applyFill="1" applyBorder="1"/>
    <xf numFmtId="0" fontId="28" fillId="0" borderId="34" xfId="0" applyFont="1" applyFill="1" applyBorder="1" applyAlignment="1">
      <alignment horizontal="center"/>
    </xf>
    <xf numFmtId="0" fontId="41" fillId="0" borderId="87" xfId="0" applyFont="1" applyFill="1" applyBorder="1"/>
    <xf numFmtId="0" fontId="28" fillId="0" borderId="79" xfId="0" applyFont="1" applyFill="1" applyBorder="1"/>
    <xf numFmtId="0" fontId="28" fillId="0" borderId="81" xfId="0" applyFont="1" applyFill="1" applyBorder="1"/>
    <xf numFmtId="0" fontId="28" fillId="0" borderId="46" xfId="0" applyFont="1" applyFill="1" applyBorder="1" applyAlignment="1">
      <alignment horizontal="center"/>
    </xf>
    <xf numFmtId="0" fontId="41" fillId="0" borderId="97" xfId="0" applyFont="1" applyFill="1" applyBorder="1"/>
    <xf numFmtId="0" fontId="41" fillId="0" borderId="79" xfId="0" applyFont="1" applyFill="1" applyBorder="1"/>
    <xf numFmtId="41" fontId="41" fillId="0" borderId="80" xfId="0" applyNumberFormat="1" applyFont="1" applyFill="1" applyBorder="1"/>
    <xf numFmtId="41" fontId="41" fillId="0" borderId="97" xfId="0" applyNumberFormat="1" applyFont="1" applyFill="1" applyBorder="1"/>
    <xf numFmtId="41" fontId="41" fillId="0" borderId="82" xfId="0" applyNumberFormat="1" applyFont="1" applyFill="1" applyBorder="1"/>
    <xf numFmtId="41" fontId="41" fillId="0" borderId="81" xfId="0" applyNumberFormat="1" applyFont="1" applyFill="1" applyBorder="1"/>
    <xf numFmtId="41" fontId="41" fillId="0" borderId="46" xfId="0" applyNumberFormat="1" applyFont="1" applyFill="1" applyBorder="1"/>
    <xf numFmtId="0" fontId="91" fillId="0" borderId="79" xfId="0" applyFont="1" applyFill="1" applyBorder="1"/>
    <xf numFmtId="41" fontId="91" fillId="0" borderId="80" xfId="0" applyNumberFormat="1" applyFont="1" applyFill="1" applyBorder="1"/>
    <xf numFmtId="41" fontId="91" fillId="0" borderId="97" xfId="0" applyNumberFormat="1" applyFont="1" applyFill="1" applyBorder="1"/>
    <xf numFmtId="41" fontId="91" fillId="0" borderId="82" xfId="0" applyNumberFormat="1" applyFont="1" applyFill="1" applyBorder="1"/>
    <xf numFmtId="41" fontId="44" fillId="0" borderId="0" xfId="42" applyNumberFormat="1" applyFont="1" applyFill="1" applyAlignment="1"/>
    <xf numFmtId="41" fontId="73" fillId="0" borderId="131" xfId="0" applyNumberFormat="1" applyFont="1" applyFill="1" applyBorder="1" applyAlignment="1">
      <alignment horizontal="right" vertical="top" shrinkToFit="1"/>
    </xf>
    <xf numFmtId="41" fontId="73" fillId="0" borderId="132" xfId="0" applyNumberFormat="1" applyFont="1" applyFill="1" applyBorder="1" applyAlignment="1">
      <alignment horizontal="right" vertical="top" shrinkToFit="1"/>
    </xf>
    <xf numFmtId="41" fontId="30" fillId="0" borderId="16" xfId="42" applyNumberFormat="1" applyFont="1" applyFill="1" applyBorder="1" applyAlignment="1">
      <alignment horizontal="center"/>
    </xf>
    <xf numFmtId="37" fontId="57" fillId="31" borderId="10" xfId="42" applyFont="1" applyFill="1" applyBorder="1" applyAlignment="1">
      <alignment horizontal="left" vertical="center"/>
    </xf>
    <xf numFmtId="37" fontId="28" fillId="29" borderId="24" xfId="42" quotePrefix="1" applyFont="1" applyFill="1" applyBorder="1" applyAlignment="1">
      <alignment horizontal="center" vertical="center"/>
    </xf>
    <xf numFmtId="37" fontId="28" fillId="29" borderId="11" xfId="42" applyFont="1" applyFill="1" applyBorder="1"/>
    <xf numFmtId="37" fontId="28" fillId="29" borderId="24" xfId="42" applyFont="1" applyFill="1" applyBorder="1"/>
    <xf numFmtId="41" fontId="49" fillId="29" borderId="11" xfId="42" applyNumberFormat="1" applyFont="1" applyFill="1" applyBorder="1" applyAlignment="1">
      <alignment horizontal="center" vertical="center"/>
    </xf>
    <xf numFmtId="37" fontId="29" fillId="29" borderId="0" xfId="42" applyFont="1" applyFill="1" applyBorder="1" applyAlignment="1">
      <alignment horizontal="left" vertical="center"/>
    </xf>
    <xf numFmtId="41" fontId="92" fillId="29" borderId="14" xfId="42" applyNumberFormat="1" applyFont="1" applyFill="1" applyBorder="1"/>
    <xf numFmtId="41" fontId="93" fillId="29" borderId="20" xfId="42" applyNumberFormat="1" applyFont="1" applyFill="1" applyBorder="1" applyAlignment="1">
      <alignment horizontal="center" vertical="center"/>
    </xf>
    <xf numFmtId="37" fontId="29" fillId="29" borderId="13" xfId="42" applyFont="1" applyFill="1" applyBorder="1" applyAlignment="1">
      <alignment horizontal="left" vertical="center" wrapText="1"/>
    </xf>
    <xf numFmtId="37" fontId="28" fillId="29" borderId="24" xfId="41" applyFont="1" applyFill="1" applyBorder="1" applyAlignment="1" applyProtection="1">
      <alignment horizontal="left" vertical="center"/>
    </xf>
    <xf numFmtId="37" fontId="28" fillId="29" borderId="21" xfId="41" applyFont="1" applyFill="1" applyBorder="1" applyAlignment="1" applyProtection="1">
      <alignment horizontal="left" vertical="center"/>
    </xf>
    <xf numFmtId="37" fontId="57" fillId="29" borderId="20" xfId="41" applyFont="1" applyFill="1" applyBorder="1" applyAlignment="1" applyProtection="1">
      <alignment horizontal="left" vertical="center" wrapText="1"/>
    </xf>
    <xf numFmtId="37" fontId="28" fillId="29" borderId="15" xfId="41" applyFont="1" applyFill="1" applyBorder="1" applyAlignment="1" applyProtection="1">
      <alignment horizontal="left" vertical="center"/>
    </xf>
    <xf numFmtId="41" fontId="45" fillId="29" borderId="18" xfId="42" applyNumberFormat="1" applyFont="1" applyFill="1" applyBorder="1"/>
    <xf numFmtId="41" fontId="45" fillId="29" borderId="59" xfId="42" quotePrefix="1" applyNumberFormat="1" applyFont="1" applyFill="1" applyBorder="1"/>
    <xf numFmtId="41" fontId="57" fillId="0" borderId="13" xfId="42" applyNumberFormat="1" applyFont="1" applyFill="1" applyBorder="1" applyAlignment="1" applyProtection="1"/>
    <xf numFmtId="41" fontId="98" fillId="0" borderId="13" xfId="42" applyNumberFormat="1" applyFont="1" applyFill="1" applyBorder="1"/>
    <xf numFmtId="0" fontId="89" fillId="0" borderId="0" xfId="39" applyFont="1"/>
    <xf numFmtId="0" fontId="89" fillId="25" borderId="19" xfId="39" applyFont="1" applyFill="1" applyBorder="1"/>
    <xf numFmtId="0" fontId="89" fillId="25" borderId="93" xfId="39" applyFont="1" applyFill="1" applyBorder="1"/>
    <xf numFmtId="0" fontId="99" fillId="0" borderId="0" xfId="0" applyFont="1"/>
    <xf numFmtId="164" fontId="0" fillId="0" borderId="0" xfId="0" applyNumberFormat="1"/>
    <xf numFmtId="0" fontId="0" fillId="0" borderId="25" xfId="0" applyBorder="1" applyAlignment="1">
      <alignment horizontal="center"/>
    </xf>
    <xf numFmtId="164" fontId="99" fillId="0" borderId="25" xfId="0" applyNumberFormat="1" applyFont="1" applyBorder="1" applyAlignment="1">
      <alignment horizontal="center" wrapText="1"/>
    </xf>
    <xf numFmtId="0" fontId="100" fillId="0" borderId="25" xfId="0" applyFont="1" applyBorder="1"/>
    <xf numFmtId="164" fontId="0" fillId="0" borderId="25" xfId="0" applyNumberFormat="1" applyBorder="1"/>
    <xf numFmtId="0" fontId="0" fillId="0" borderId="25" xfId="0" applyBorder="1"/>
    <xf numFmtId="0" fontId="99" fillId="0" borderId="25" xfId="0" applyFont="1" applyBorder="1" applyAlignment="1">
      <alignment horizontal="right"/>
    </xf>
    <xf numFmtId="164" fontId="99" fillId="0" borderId="25" xfId="0" applyNumberFormat="1" applyFont="1" applyBorder="1"/>
    <xf numFmtId="0" fontId="0" fillId="30" borderId="25" xfId="0" applyFill="1" applyBorder="1"/>
    <xf numFmtId="164" fontId="0" fillId="30" borderId="25" xfId="0" applyNumberFormat="1" applyFill="1" applyBorder="1"/>
    <xf numFmtId="0" fontId="3" fillId="0" borderId="52" xfId="39" applyFont="1" applyBorder="1" applyAlignment="1">
      <alignment wrapText="1"/>
    </xf>
    <xf numFmtId="0" fontId="99" fillId="30" borderId="0" xfId="0" applyFont="1" applyFill="1" applyAlignment="1">
      <alignment horizontal="right"/>
    </xf>
    <xf numFmtId="164" fontId="99" fillId="30" borderId="0" xfId="0" applyNumberFormat="1" applyFont="1" applyFill="1" applyBorder="1"/>
    <xf numFmtId="0" fontId="99" fillId="0" borderId="25" xfId="0" applyFont="1" applyFill="1" applyBorder="1" applyAlignment="1">
      <alignment horizontal="right"/>
    </xf>
    <xf numFmtId="3" fontId="3" fillId="0" borderId="34" xfId="43" quotePrefix="1" applyNumberFormat="1" applyFont="1" applyBorder="1"/>
    <xf numFmtId="41" fontId="28" fillId="0" borderId="13" xfId="42" applyNumberFormat="1" applyFont="1" applyFill="1" applyBorder="1" applyAlignment="1">
      <alignment horizontal="center"/>
    </xf>
    <xf numFmtId="37" fontId="28" fillId="29" borderId="21" xfId="42" applyFont="1" applyFill="1" applyBorder="1" applyAlignment="1">
      <alignment horizontal="center" vertical="center"/>
    </xf>
    <xf numFmtId="41" fontId="28" fillId="0" borderId="13" xfId="42" applyNumberFormat="1" applyFont="1" applyFill="1" applyBorder="1" applyAlignment="1">
      <alignment horizontal="center"/>
    </xf>
    <xf numFmtId="0" fontId="60" fillId="0" borderId="39" xfId="42" applyNumberFormat="1" applyFont="1" applyFill="1" applyBorder="1" applyAlignment="1">
      <alignment horizontal="center" vertical="center" wrapText="1"/>
    </xf>
    <xf numFmtId="0" fontId="3" fillId="0" borderId="22" xfId="39" applyFont="1" applyFill="1" applyBorder="1" applyAlignment="1">
      <alignment horizontal="left"/>
    </xf>
    <xf numFmtId="0" fontId="41" fillId="0" borderId="0" xfId="0" applyFont="1"/>
    <xf numFmtId="41" fontId="41" fillId="0" borderId="0" xfId="0" applyNumberFormat="1" applyFont="1"/>
    <xf numFmtId="37" fontId="28" fillId="0" borderId="82" xfId="42" applyFont="1" applyFill="1" applyBorder="1" applyAlignment="1">
      <alignment horizontal="center"/>
    </xf>
    <xf numFmtId="37" fontId="28" fillId="0" borderId="82" xfId="42" quotePrefix="1" applyFont="1" applyFill="1" applyBorder="1" applyAlignment="1">
      <alignment horizontal="center"/>
    </xf>
    <xf numFmtId="37" fontId="28" fillId="0" borderId="46" xfId="42" quotePrefix="1" applyFont="1" applyFill="1" applyBorder="1" applyAlignment="1">
      <alignment horizontal="center"/>
    </xf>
    <xf numFmtId="37" fontId="28" fillId="0" borderId="80" xfId="42" quotePrefix="1" applyFont="1" applyFill="1" applyBorder="1" applyAlignment="1">
      <alignment horizontal="center"/>
    </xf>
    <xf numFmtId="0" fontId="28" fillId="0" borderId="57" xfId="42" applyNumberFormat="1" applyFont="1" applyFill="1" applyBorder="1" applyAlignment="1" applyProtection="1">
      <alignment horizontal="center"/>
    </xf>
    <xf numFmtId="0" fontId="30" fillId="0" borderId="19" xfId="42" applyNumberFormat="1" applyFont="1" applyFill="1" applyBorder="1" applyAlignment="1" applyProtection="1"/>
    <xf numFmtId="0" fontId="30" fillId="0" borderId="66" xfId="42" applyNumberFormat="1" applyFont="1" applyFill="1" applyBorder="1" applyAlignment="1" applyProtection="1"/>
    <xf numFmtId="41" fontId="30" fillId="0" borderId="55" xfId="42" applyNumberFormat="1" applyFont="1" applyFill="1" applyBorder="1" applyAlignment="1"/>
    <xf numFmtId="41" fontId="28" fillId="0" borderId="55" xfId="42" applyNumberFormat="1" applyFont="1" applyFill="1" applyBorder="1" applyAlignment="1"/>
    <xf numFmtId="41" fontId="41" fillId="0" borderId="14" xfId="42" applyNumberFormat="1" applyFont="1" applyFill="1" applyBorder="1" applyAlignment="1"/>
    <xf numFmtId="41" fontId="28" fillId="0" borderId="14" xfId="42" applyNumberFormat="1" applyFont="1" applyFill="1" applyBorder="1" applyAlignment="1"/>
    <xf numFmtId="41" fontId="28" fillId="0" borderId="57" xfId="42" applyNumberFormat="1" applyFont="1" applyFill="1" applyBorder="1" applyAlignment="1"/>
    <xf numFmtId="41" fontId="28" fillId="0" borderId="20" xfId="42" applyNumberFormat="1" applyFont="1" applyFill="1" applyBorder="1" applyProtection="1"/>
    <xf numFmtId="41" fontId="28" fillId="0" borderId="14" xfId="42" applyNumberFormat="1" applyFont="1" applyFill="1" applyBorder="1" applyAlignment="1" applyProtection="1">
      <alignment horizontal="left"/>
    </xf>
    <xf numFmtId="0" fontId="28" fillId="0" borderId="84" xfId="42" applyNumberFormat="1" applyFont="1" applyFill="1" applyBorder="1" applyAlignment="1" applyProtection="1">
      <alignment horizontal="left"/>
    </xf>
    <xf numFmtId="41" fontId="28" fillId="0" borderId="69" xfId="42" applyNumberFormat="1" applyFont="1" applyFill="1" applyBorder="1" applyAlignment="1" applyProtection="1">
      <alignment horizontal="center"/>
    </xf>
    <xf numFmtId="0" fontId="37" fillId="0" borderId="39" xfId="42" applyNumberFormat="1" applyFont="1" applyFill="1" applyBorder="1" applyAlignment="1">
      <alignment horizontal="center" vertical="center" wrapText="1"/>
    </xf>
    <xf numFmtId="41" fontId="41" fillId="0" borderId="78" xfId="0" applyNumberFormat="1" applyFont="1" applyBorder="1"/>
    <xf numFmtId="37" fontId="28" fillId="0" borderId="18" xfId="42" applyFont="1" applyFill="1" applyBorder="1" applyAlignment="1">
      <alignment horizontal="center" vertical="center"/>
    </xf>
    <xf numFmtId="37" fontId="28" fillId="0" borderId="18" xfId="42" applyFont="1" applyFill="1" applyBorder="1" applyAlignment="1" applyProtection="1">
      <alignment horizontal="left" vertical="center" wrapText="1"/>
    </xf>
    <xf numFmtId="37" fontId="28" fillId="0" borderId="18" xfId="42" applyFont="1" applyFill="1" applyBorder="1" applyAlignment="1">
      <alignment horizontal="left" vertical="center"/>
    </xf>
    <xf numFmtId="0" fontId="28" fillId="0" borderId="18" xfId="42" quotePrefix="1" applyNumberFormat="1" applyFont="1" applyFill="1" applyBorder="1" applyAlignment="1">
      <alignment horizontal="center" vertical="center"/>
    </xf>
    <xf numFmtId="0" fontId="57" fillId="0" borderId="18" xfId="0" applyFont="1" applyFill="1" applyBorder="1" applyAlignment="1">
      <alignment horizontal="center" vertical="top" wrapText="1"/>
    </xf>
    <xf numFmtId="3" fontId="30" fillId="0" borderId="16" xfId="42" applyNumberFormat="1" applyFont="1" applyFill="1" applyBorder="1" applyAlignment="1">
      <alignment horizontal="right"/>
    </xf>
    <xf numFmtId="3" fontId="34" fillId="0" borderId="77" xfId="42" applyNumberFormat="1" applyFont="1" applyFill="1" applyBorder="1" applyAlignment="1">
      <alignment horizontal="right"/>
    </xf>
    <xf numFmtId="3" fontId="30" fillId="0" borderId="77" xfId="42" applyNumberFormat="1" applyFont="1" applyFill="1" applyBorder="1" applyAlignment="1">
      <alignment horizontal="right"/>
    </xf>
    <xf numFmtId="37" fontId="47" fillId="0" borderId="133" xfId="42" applyFont="1" applyFill="1" applyBorder="1"/>
    <xf numFmtId="41" fontId="90" fillId="0" borderId="133" xfId="42" applyNumberFormat="1" applyFont="1" applyFill="1" applyBorder="1" applyAlignment="1">
      <alignment horizontal="center"/>
    </xf>
    <xf numFmtId="37" fontId="47" fillId="0" borderId="134" xfId="42" applyFont="1" applyFill="1" applyBorder="1"/>
    <xf numFmtId="37" fontId="30" fillId="0" borderId="95" xfId="42" applyFont="1" applyFill="1" applyBorder="1" applyAlignment="1"/>
    <xf numFmtId="3" fontId="41" fillId="0" borderId="77" xfId="42" applyNumberFormat="1" applyFont="1" applyFill="1" applyBorder="1" applyAlignment="1">
      <alignment horizontal="right"/>
    </xf>
    <xf numFmtId="41" fontId="98" fillId="0" borderId="14" xfId="42" applyNumberFormat="1" applyFont="1" applyFill="1" applyBorder="1"/>
    <xf numFmtId="37" fontId="29" fillId="29" borderId="20" xfId="42" applyFont="1" applyFill="1" applyBorder="1" applyAlignment="1">
      <alignment horizontal="left" vertical="center"/>
    </xf>
    <xf numFmtId="41" fontId="28" fillId="29" borderId="20" xfId="42" applyNumberFormat="1" applyFont="1" applyFill="1" applyBorder="1" applyAlignment="1">
      <alignment horizontal="center" vertical="center"/>
    </xf>
    <xf numFmtId="41" fontId="44" fillId="29" borderId="14" xfId="42" applyNumberFormat="1" applyFont="1" applyFill="1" applyBorder="1"/>
    <xf numFmtId="41" fontId="44" fillId="29" borderId="20" xfId="42" applyNumberFormat="1" applyFont="1" applyFill="1" applyBorder="1" applyAlignment="1">
      <alignment horizontal="center" vertical="center"/>
    </xf>
    <xf numFmtId="41" fontId="44" fillId="29" borderId="13" xfId="42" applyNumberFormat="1" applyFont="1" applyFill="1" applyBorder="1" applyAlignment="1">
      <alignment horizontal="center" vertical="center"/>
    </xf>
    <xf numFmtId="41" fontId="28" fillId="29" borderId="14" xfId="42" applyNumberFormat="1" applyFont="1" applyFill="1" applyBorder="1" applyAlignment="1">
      <alignment vertical="center" wrapText="1"/>
    </xf>
    <xf numFmtId="37" fontId="57" fillId="0" borderId="0" xfId="42" applyFont="1" applyFill="1" applyBorder="1"/>
    <xf numFmtId="41" fontId="57" fillId="0" borderId="0" xfId="42" applyNumberFormat="1" applyFont="1" applyFill="1" applyBorder="1"/>
    <xf numFmtId="41" fontId="41" fillId="0" borderId="45" xfId="0" applyNumberFormat="1" applyFont="1" applyFill="1" applyBorder="1" applyAlignment="1"/>
    <xf numFmtId="41" fontId="41" fillId="0" borderId="54" xfId="0" applyNumberFormat="1" applyFont="1" applyFill="1" applyBorder="1" applyAlignment="1"/>
    <xf numFmtId="41" fontId="41" fillId="0" borderId="79" xfId="0" applyNumberFormat="1" applyFont="1" applyFill="1" applyBorder="1" applyAlignment="1"/>
    <xf numFmtId="41" fontId="43" fillId="0" borderId="34" xfId="0" applyNumberFormat="1" applyFont="1" applyFill="1" applyBorder="1" applyAlignment="1"/>
    <xf numFmtId="0" fontId="28" fillId="29" borderId="21" xfId="42" quotePrefix="1" applyNumberFormat="1" applyFont="1" applyFill="1" applyBorder="1" applyAlignment="1">
      <alignment horizontal="center" vertical="center"/>
    </xf>
    <xf numFmtId="0" fontId="28" fillId="0" borderId="20" xfId="42" quotePrefix="1" applyNumberFormat="1" applyFont="1" applyFill="1" applyBorder="1" applyAlignment="1">
      <alignment horizontal="center" vertical="center"/>
    </xf>
    <xf numFmtId="0" fontId="57" fillId="0" borderId="14" xfId="0" applyFont="1" applyFill="1" applyBorder="1" applyAlignment="1">
      <alignment horizontal="center" vertical="top" wrapText="1"/>
    </xf>
    <xf numFmtId="0" fontId="28" fillId="0" borderId="20" xfId="42" applyNumberFormat="1" applyFont="1" applyFill="1" applyBorder="1" applyAlignment="1">
      <alignment horizontal="center" vertical="center"/>
    </xf>
    <xf numFmtId="37" fontId="28" fillId="0" borderId="0" xfId="42" applyFont="1" applyFill="1" applyBorder="1" applyAlignment="1">
      <alignment horizontal="center"/>
    </xf>
    <xf numFmtId="0" fontId="101" fillId="0" borderId="0" xfId="39" applyFont="1" applyAlignment="1">
      <alignment horizontal="center"/>
    </xf>
    <xf numFmtId="41" fontId="2" fillId="0" borderId="0" xfId="38" applyNumberFormat="1" applyFont="1" applyAlignment="1">
      <alignment horizontal="center"/>
    </xf>
    <xf numFmtId="37" fontId="2" fillId="0" borderId="0" xfId="38" applyFont="1" applyAlignment="1">
      <alignment horizontal="center" vertical="justify"/>
    </xf>
    <xf numFmtId="41" fontId="2" fillId="0" borderId="0" xfId="38" applyNumberFormat="1" applyFont="1" applyAlignment="1">
      <alignment horizontal="center" vertical="justify"/>
    </xf>
    <xf numFmtId="37" fontId="2" fillId="0" borderId="0" xfId="38" applyFont="1" applyAlignment="1">
      <alignment horizontal="center"/>
    </xf>
    <xf numFmtId="37" fontId="76" fillId="0" borderId="0" xfId="38" applyFont="1" applyAlignment="1">
      <alignment horizontal="center"/>
    </xf>
    <xf numFmtId="37" fontId="2" fillId="0" borderId="0" xfId="38" applyFont="1" applyAlignment="1"/>
    <xf numFmtId="37" fontId="3" fillId="0" borderId="0" xfId="38" applyFont="1" applyAlignment="1"/>
    <xf numFmtId="0" fontId="101" fillId="0" borderId="0" xfId="39" applyFont="1" applyAlignment="1">
      <alignment horizontal="center"/>
    </xf>
    <xf numFmtId="37" fontId="28" fillId="0" borderId="21" xfId="42" applyFont="1" applyFill="1" applyBorder="1" applyAlignment="1">
      <alignment horizontal="center" vertical="center"/>
    </xf>
    <xf numFmtId="37" fontId="28" fillId="0" borderId="20" xfId="42" applyFont="1" applyFill="1" applyBorder="1" applyAlignment="1">
      <alignment horizontal="center" vertical="center"/>
    </xf>
    <xf numFmtId="37" fontId="28" fillId="0" borderId="12" xfId="42" applyFont="1" applyFill="1" applyBorder="1" applyAlignment="1" applyProtection="1">
      <alignment horizontal="left" vertical="center" wrapText="1"/>
    </xf>
    <xf numFmtId="37" fontId="28" fillId="0" borderId="14" xfId="42" applyFont="1" applyFill="1" applyBorder="1" applyAlignment="1" applyProtection="1">
      <alignment horizontal="left" vertical="center" wrapText="1"/>
    </xf>
    <xf numFmtId="37" fontId="28" fillId="0" borderId="21" xfId="42" applyFont="1" applyFill="1" applyBorder="1" applyAlignment="1">
      <alignment horizontal="left" vertical="center" wrapText="1"/>
    </xf>
    <xf numFmtId="37" fontId="28" fillId="0" borderId="20" xfId="42" applyFont="1" applyFill="1" applyBorder="1" applyAlignment="1">
      <alignment horizontal="left" vertical="center" wrapText="1"/>
    </xf>
    <xf numFmtId="37" fontId="28" fillId="0" borderId="22" xfId="42" applyFont="1" applyFill="1" applyBorder="1" applyAlignment="1">
      <alignment horizontal="center" vertical="center"/>
    </xf>
    <xf numFmtId="0" fontId="0" fillId="0" borderId="19" xfId="0" applyBorder="1" applyAlignment="1">
      <alignment horizontal="center" vertical="center"/>
    </xf>
    <xf numFmtId="37" fontId="28" fillId="0" borderId="12" xfId="42" applyFont="1" applyFill="1" applyBorder="1" applyAlignment="1">
      <alignment horizontal="left" vertical="center" wrapText="1"/>
    </xf>
    <xf numFmtId="37" fontId="28" fillId="0" borderId="14" xfId="42" applyFont="1" applyFill="1" applyBorder="1" applyAlignment="1">
      <alignment horizontal="left" vertical="center" wrapText="1"/>
    </xf>
    <xf numFmtId="37" fontId="28" fillId="0" borderId="19" xfId="42" applyFont="1" applyFill="1" applyBorder="1" applyAlignment="1">
      <alignment horizontal="center" vertical="center"/>
    </xf>
    <xf numFmtId="37" fontId="28" fillId="0" borderId="0" xfId="42" applyFont="1" applyFill="1" applyBorder="1" applyAlignment="1" applyProtection="1">
      <alignment horizontal="left"/>
    </xf>
    <xf numFmtId="37" fontId="28" fillId="0" borderId="11" xfId="41" applyFont="1" applyFill="1" applyBorder="1" applyAlignment="1" applyProtection="1">
      <alignment horizontal="left" vertical="center"/>
    </xf>
    <xf numFmtId="37" fontId="28" fillId="0" borderId="14" xfId="41" applyFont="1" applyFill="1" applyBorder="1" applyAlignment="1" applyProtection="1">
      <alignment horizontal="left" vertical="center"/>
    </xf>
    <xf numFmtId="37" fontId="28" fillId="0" borderId="24" xfId="42" applyFont="1" applyFill="1" applyBorder="1" applyAlignment="1">
      <alignment horizontal="left" vertical="center"/>
    </xf>
    <xf numFmtId="37" fontId="28" fillId="0" borderId="20" xfId="42" applyFont="1" applyFill="1" applyBorder="1" applyAlignment="1">
      <alignment horizontal="left" vertical="center"/>
    </xf>
    <xf numFmtId="37" fontId="28" fillId="0" borderId="23" xfId="42" applyFont="1" applyFill="1" applyBorder="1" applyAlignment="1">
      <alignment horizontal="center" vertical="center"/>
    </xf>
    <xf numFmtId="37" fontId="28" fillId="0" borderId="24" xfId="42" applyFont="1" applyFill="1" applyBorder="1" applyAlignment="1">
      <alignment horizontal="center" vertical="center"/>
    </xf>
    <xf numFmtId="37" fontId="28" fillId="29" borderId="21" xfId="42" applyFont="1" applyFill="1" applyBorder="1" applyAlignment="1">
      <alignment horizontal="left" vertical="center"/>
    </xf>
    <xf numFmtId="0" fontId="0" fillId="29" borderId="21" xfId="0" applyFill="1" applyBorder="1" applyAlignment="1">
      <alignment horizontal="left" vertical="center"/>
    </xf>
    <xf numFmtId="37" fontId="28" fillId="29" borderId="0" xfId="42" applyFont="1" applyFill="1" applyBorder="1" applyAlignment="1">
      <alignment horizontal="center" vertical="center"/>
    </xf>
    <xf numFmtId="0" fontId="0" fillId="29" borderId="0" xfId="0" applyFill="1" applyBorder="1" applyAlignment="1">
      <alignment horizontal="center" vertical="center"/>
    </xf>
    <xf numFmtId="37" fontId="28" fillId="29" borderId="24" xfId="42" applyFont="1" applyFill="1" applyBorder="1" applyAlignment="1">
      <alignment horizontal="left" vertical="center"/>
    </xf>
    <xf numFmtId="37" fontId="28" fillId="29" borderId="20" xfId="42" applyFont="1" applyFill="1" applyBorder="1" applyAlignment="1">
      <alignment horizontal="left" vertical="center"/>
    </xf>
    <xf numFmtId="37" fontId="28" fillId="29" borderId="10" xfId="42" quotePrefix="1" applyFont="1" applyFill="1" applyBorder="1" applyAlignment="1">
      <alignment horizontal="center" vertical="center"/>
    </xf>
    <xf numFmtId="37" fontId="28" fillId="29" borderId="13" xfId="42" quotePrefix="1" applyFont="1" applyFill="1" applyBorder="1" applyAlignment="1">
      <alignment horizontal="center" vertical="center"/>
    </xf>
    <xf numFmtId="37" fontId="28" fillId="29" borderId="0" xfId="42" quotePrefix="1" applyFont="1" applyFill="1" applyBorder="1" applyAlignment="1">
      <alignment horizontal="center" vertical="center"/>
    </xf>
    <xf numFmtId="0" fontId="0" fillId="29" borderId="20" xfId="0" applyFill="1" applyBorder="1" applyAlignment="1">
      <alignment horizontal="left" vertical="center"/>
    </xf>
    <xf numFmtId="37" fontId="28" fillId="29" borderId="21" xfId="42" applyFont="1" applyFill="1" applyBorder="1" applyAlignment="1">
      <alignment horizontal="center" vertical="center"/>
    </xf>
    <xf numFmtId="37" fontId="28" fillId="29" borderId="23" xfId="41" applyFont="1" applyFill="1" applyBorder="1" applyAlignment="1" applyProtection="1">
      <alignment horizontal="left" vertical="center"/>
    </xf>
    <xf numFmtId="0" fontId="0" fillId="29" borderId="19" xfId="0" applyFill="1" applyBorder="1" applyAlignment="1">
      <alignment horizontal="left" vertical="center"/>
    </xf>
    <xf numFmtId="37" fontId="27" fillId="0" borderId="0" xfId="42" applyFont="1" applyFill="1" applyBorder="1" applyAlignment="1">
      <alignment horizontal="center"/>
    </xf>
    <xf numFmtId="37" fontId="28" fillId="0" borderId="0" xfId="42" applyFont="1" applyFill="1" applyBorder="1" applyAlignment="1">
      <alignment horizontal="center"/>
    </xf>
    <xf numFmtId="0" fontId="28" fillId="0" borderId="21" xfId="42" quotePrefix="1" applyNumberFormat="1" applyFont="1" applyFill="1" applyBorder="1" applyAlignment="1">
      <alignment horizontal="center" vertical="center"/>
    </xf>
    <xf numFmtId="0" fontId="28" fillId="0" borderId="20" xfId="42" applyNumberFormat="1" applyFont="1" applyFill="1" applyBorder="1" applyAlignment="1">
      <alignment horizontal="center" vertical="center"/>
    </xf>
    <xf numFmtId="0" fontId="28" fillId="0" borderId="20" xfId="42" quotePrefix="1" applyNumberFormat="1" applyFont="1" applyFill="1" applyBorder="1" applyAlignment="1">
      <alignment horizontal="center" vertical="center"/>
    </xf>
    <xf numFmtId="37" fontId="28" fillId="0" borderId="24" xfId="42" applyFont="1" applyFill="1" applyBorder="1" applyAlignment="1" applyProtection="1">
      <alignment horizontal="left" vertical="center"/>
    </xf>
    <xf numFmtId="37" fontId="28" fillId="0" borderId="21" xfId="42" applyFont="1" applyFill="1" applyBorder="1" applyAlignment="1" applyProtection="1">
      <alignment horizontal="left" vertical="center"/>
    </xf>
    <xf numFmtId="37" fontId="28" fillId="0" borderId="20" xfId="42" applyFont="1" applyFill="1" applyBorder="1" applyAlignment="1" applyProtection="1">
      <alignment horizontal="left" vertical="center"/>
    </xf>
    <xf numFmtId="0" fontId="57" fillId="0"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14" xfId="0" applyFont="1" applyFill="1" applyBorder="1" applyAlignment="1">
      <alignment horizontal="center" vertical="center" wrapText="1"/>
    </xf>
    <xf numFmtId="16" fontId="28" fillId="0" borderId="24" xfId="42" quotePrefix="1" applyNumberFormat="1" applyFont="1" applyFill="1" applyBorder="1" applyAlignment="1">
      <alignment horizontal="center" vertical="center"/>
    </xf>
    <xf numFmtId="0" fontId="28" fillId="0" borderId="21" xfId="42" applyNumberFormat="1" applyFont="1" applyFill="1" applyBorder="1" applyAlignment="1">
      <alignment horizontal="center" vertical="center"/>
    </xf>
    <xf numFmtId="37" fontId="28" fillId="0" borderId="21" xfId="42" applyFont="1" applyFill="1" applyBorder="1" applyAlignment="1" applyProtection="1">
      <alignment horizontal="left" vertical="center" wrapText="1"/>
    </xf>
    <xf numFmtId="37" fontId="28" fillId="0" borderId="20" xfId="42" applyFont="1" applyFill="1" applyBorder="1" applyAlignment="1" applyProtection="1">
      <alignment horizontal="left" vertical="center" wrapText="1"/>
    </xf>
    <xf numFmtId="37" fontId="28" fillId="0" borderId="21" xfId="42" applyFont="1" applyFill="1" applyBorder="1" applyAlignment="1">
      <alignment horizontal="left" vertical="top" wrapText="1"/>
    </xf>
    <xf numFmtId="37" fontId="28" fillId="0" borderId="20" xfId="42" applyFont="1" applyFill="1" applyBorder="1" applyAlignment="1">
      <alignment horizontal="left" vertical="top" wrapText="1"/>
    </xf>
    <xf numFmtId="0" fontId="0" fillId="0" borderId="14" xfId="0" applyBorder="1" applyAlignment="1">
      <alignment vertical="center" wrapText="1"/>
    </xf>
    <xf numFmtId="0" fontId="0" fillId="0" borderId="14" xfId="0" applyFill="1" applyBorder="1" applyAlignment="1">
      <alignment vertical="center" wrapText="1"/>
    </xf>
    <xf numFmtId="37" fontId="28" fillId="0" borderId="24" xfId="42" applyFont="1" applyFill="1" applyBorder="1" applyAlignment="1" applyProtection="1">
      <alignment horizontal="center" vertical="center"/>
    </xf>
    <xf numFmtId="37" fontId="28" fillId="0" borderId="21" xfId="42" applyFont="1" applyFill="1" applyBorder="1" applyAlignment="1" applyProtection="1">
      <alignment horizontal="center" vertical="center"/>
    </xf>
    <xf numFmtId="37" fontId="28" fillId="0" borderId="20" xfId="42" applyFont="1" applyFill="1" applyBorder="1" applyAlignment="1" applyProtection="1">
      <alignment horizontal="center" vertical="center"/>
    </xf>
    <xf numFmtId="37" fontId="28" fillId="0" borderId="11" xfId="42" applyFont="1" applyFill="1" applyBorder="1" applyAlignment="1" applyProtection="1">
      <alignment horizontal="left" vertical="center"/>
    </xf>
    <xf numFmtId="37" fontId="28" fillId="0" borderId="12" xfId="42" applyFont="1" applyFill="1" applyBorder="1" applyAlignment="1" applyProtection="1">
      <alignment horizontal="left" vertical="center"/>
    </xf>
    <xf numFmtId="37" fontId="28" fillId="0" borderId="14" xfId="42" applyFont="1" applyFill="1" applyBorder="1" applyAlignment="1" applyProtection="1">
      <alignment horizontal="left" vertical="center"/>
    </xf>
    <xf numFmtId="37" fontId="28" fillId="0" borderId="21" xfId="42" applyFont="1" applyFill="1" applyBorder="1" applyAlignment="1">
      <alignment horizontal="left" vertical="center"/>
    </xf>
    <xf numFmtId="37" fontId="28" fillId="0" borderId="11" xfId="42" applyFont="1" applyFill="1" applyBorder="1" applyAlignment="1" applyProtection="1">
      <alignment horizontal="left" vertical="center" wrapText="1"/>
    </xf>
    <xf numFmtId="37" fontId="28" fillId="0" borderId="11" xfId="42" applyFont="1" applyFill="1" applyBorder="1" applyAlignment="1">
      <alignment horizontal="left" vertical="center"/>
    </xf>
    <xf numFmtId="0" fontId="0" fillId="0" borderId="14" xfId="0" applyFill="1" applyBorder="1" applyAlignment="1">
      <alignment vertical="center"/>
    </xf>
    <xf numFmtId="0" fontId="0" fillId="0" borderId="19" xfId="0" applyBorder="1" applyAlignment="1">
      <alignment vertical="center"/>
    </xf>
    <xf numFmtId="0" fontId="28" fillId="0" borderId="24" xfId="42" quotePrefix="1" applyNumberFormat="1" applyFont="1" applyFill="1" applyBorder="1" applyAlignment="1">
      <alignment horizontal="center" vertical="center"/>
    </xf>
    <xf numFmtId="0" fontId="0" fillId="0" borderId="20" xfId="0" applyBorder="1" applyAlignment="1">
      <alignment horizontal="center" vertical="center"/>
    </xf>
    <xf numFmtId="37" fontId="28" fillId="0" borderId="21" xfId="42" applyFont="1" applyFill="1" applyBorder="1" applyAlignment="1">
      <alignment horizontal="center" vertical="center" wrapText="1"/>
    </xf>
    <xf numFmtId="37" fontId="28" fillId="0" borderId="20" xfId="42" applyFont="1" applyFill="1" applyBorder="1" applyAlignment="1">
      <alignment horizontal="center" vertical="center" wrapText="1"/>
    </xf>
    <xf numFmtId="0" fontId="28" fillId="29" borderId="21" xfId="42" quotePrefix="1" applyNumberFormat="1" applyFont="1" applyFill="1" applyBorder="1" applyAlignment="1">
      <alignment horizontal="center" vertical="center"/>
    </xf>
    <xf numFmtId="37" fontId="28" fillId="29" borderId="0" xfId="41" applyFont="1" applyFill="1" applyBorder="1" applyAlignment="1" applyProtection="1">
      <alignment horizontal="left" vertical="center"/>
    </xf>
    <xf numFmtId="0" fontId="0" fillId="29" borderId="0" xfId="0" applyFill="1" applyBorder="1" applyAlignment="1">
      <alignment horizontal="left" vertical="center"/>
    </xf>
    <xf numFmtId="37" fontId="28" fillId="29" borderId="24" xfId="42" applyFont="1" applyFill="1" applyBorder="1" applyAlignment="1">
      <alignment horizontal="center" vertical="center"/>
    </xf>
    <xf numFmtId="37" fontId="28" fillId="29" borderId="20" xfId="42" applyFont="1" applyFill="1" applyBorder="1" applyAlignment="1">
      <alignment horizontal="center" vertical="center"/>
    </xf>
    <xf numFmtId="37" fontId="28" fillId="29" borderId="10" xfId="41" applyFont="1" applyFill="1" applyBorder="1" applyAlignment="1" applyProtection="1">
      <alignment horizontal="left" vertical="center"/>
    </xf>
    <xf numFmtId="37" fontId="28" fillId="29" borderId="13" xfId="41" applyFont="1" applyFill="1" applyBorder="1" applyAlignment="1" applyProtection="1">
      <alignment horizontal="left" vertical="center"/>
    </xf>
    <xf numFmtId="0" fontId="60" fillId="0" borderId="51" xfId="42" applyNumberFormat="1" applyFont="1" applyFill="1" applyBorder="1" applyAlignment="1">
      <alignment horizontal="center" vertical="center" wrapText="1"/>
    </xf>
    <xf numFmtId="0" fontId="60" fillId="0" borderId="46" xfId="42" applyNumberFormat="1" applyFont="1" applyFill="1" applyBorder="1" applyAlignment="1">
      <alignment horizontal="center" vertical="center" wrapText="1"/>
    </xf>
    <xf numFmtId="37" fontId="28" fillId="0" borderId="71" xfId="42" applyFont="1" applyFill="1" applyBorder="1" applyAlignment="1">
      <alignment vertical="center"/>
    </xf>
    <xf numFmtId="37" fontId="28" fillId="0" borderId="97" xfId="42" applyFont="1" applyFill="1" applyBorder="1" applyAlignment="1">
      <alignment vertical="center"/>
    </xf>
    <xf numFmtId="41" fontId="28" fillId="0" borderId="0" xfId="42" applyNumberFormat="1" applyFont="1" applyFill="1" applyAlignment="1">
      <alignment horizontal="center"/>
    </xf>
    <xf numFmtId="41" fontId="28" fillId="0" borderId="13" xfId="42" applyNumberFormat="1" applyFont="1" applyFill="1" applyBorder="1" applyAlignment="1">
      <alignment horizontal="center"/>
    </xf>
    <xf numFmtId="41" fontId="28" fillId="0" borderId="23" xfId="42" applyNumberFormat="1" applyFont="1" applyFill="1" applyBorder="1" applyAlignment="1">
      <alignment horizontal="center"/>
    </xf>
    <xf numFmtId="41" fontId="28" fillId="0" borderId="10" xfId="42" applyNumberFormat="1" applyFont="1" applyFill="1" applyBorder="1" applyAlignment="1">
      <alignment horizontal="center"/>
    </xf>
    <xf numFmtId="41" fontId="28" fillId="0" borderId="11" xfId="42" applyNumberFormat="1" applyFont="1" applyFill="1" applyBorder="1" applyAlignment="1">
      <alignment horizontal="center"/>
    </xf>
    <xf numFmtId="41" fontId="29" fillId="0" borderId="69" xfId="42" applyNumberFormat="1" applyFont="1" applyFill="1" applyBorder="1" applyAlignment="1" applyProtection="1">
      <alignment horizontal="center"/>
    </xf>
    <xf numFmtId="41" fontId="29" fillId="0" borderId="79" xfId="42" applyNumberFormat="1" applyFont="1" applyFill="1" applyBorder="1" applyAlignment="1" applyProtection="1">
      <alignment horizontal="center"/>
    </xf>
    <xf numFmtId="41" fontId="29" fillId="0" borderId="39" xfId="42" applyNumberFormat="1" applyFont="1" applyFill="1" applyBorder="1" applyAlignment="1" applyProtection="1">
      <alignment horizontal="center"/>
    </xf>
    <xf numFmtId="41" fontId="29" fillId="0" borderId="80" xfId="42" applyNumberFormat="1" applyFont="1" applyFill="1" applyBorder="1" applyAlignment="1" applyProtection="1">
      <alignment horizontal="center"/>
    </xf>
    <xf numFmtId="0" fontId="60" fillId="0" borderId="39" xfId="42" applyNumberFormat="1" applyFont="1" applyFill="1" applyBorder="1" applyAlignment="1">
      <alignment horizontal="center" vertical="center" wrapText="1"/>
    </xf>
    <xf numFmtId="0" fontId="60" fillId="0" borderId="80" xfId="42" applyNumberFormat="1" applyFont="1" applyFill="1" applyBorder="1" applyAlignment="1">
      <alignment horizontal="center" vertical="center" wrapText="1"/>
    </xf>
    <xf numFmtId="0" fontId="60" fillId="0" borderId="70" xfId="42" applyNumberFormat="1" applyFont="1" applyFill="1" applyBorder="1" applyAlignment="1">
      <alignment horizontal="center" vertical="center" wrapText="1"/>
    </xf>
    <xf numFmtId="0" fontId="60" fillId="0" borderId="81" xfId="42" applyNumberFormat="1" applyFont="1" applyFill="1" applyBorder="1" applyAlignment="1">
      <alignment horizontal="center" vertical="center" wrapText="1"/>
    </xf>
    <xf numFmtId="37" fontId="28" fillId="0" borderId="0" xfId="42" applyFont="1" applyFill="1" applyBorder="1" applyAlignment="1"/>
    <xf numFmtId="0" fontId="37" fillId="0" borderId="69" xfId="42" applyNumberFormat="1" applyFont="1" applyFill="1" applyBorder="1" applyAlignment="1">
      <alignment horizontal="center" vertical="center" wrapText="1"/>
    </xf>
    <xf numFmtId="0" fontId="37" fillId="0" borderId="79" xfId="42" applyNumberFormat="1" applyFont="1" applyFill="1" applyBorder="1" applyAlignment="1">
      <alignment horizontal="center" vertical="center" wrapText="1"/>
    </xf>
    <xf numFmtId="41" fontId="37" fillId="0" borderId="39" xfId="42" applyNumberFormat="1" applyFont="1" applyFill="1" applyBorder="1" applyAlignment="1">
      <alignment horizontal="center" vertical="center" wrapText="1"/>
    </xf>
    <xf numFmtId="41" fontId="37" fillId="0" borderId="80" xfId="42" applyNumberFormat="1" applyFont="1" applyFill="1" applyBorder="1" applyAlignment="1">
      <alignment horizontal="center" vertical="center" wrapText="1"/>
    </xf>
    <xf numFmtId="41" fontId="30" fillId="0" borderId="0" xfId="42" applyNumberFormat="1" applyFont="1" applyFill="1" applyAlignment="1">
      <alignment horizontal="left"/>
    </xf>
    <xf numFmtId="37" fontId="34" fillId="0" borderId="0" xfId="42" applyFont="1" applyFill="1" applyAlignment="1"/>
    <xf numFmtId="37" fontId="38" fillId="0" borderId="0" xfId="42" applyFont="1" applyFill="1" applyAlignment="1"/>
    <xf numFmtId="0" fontId="2" fillId="0" borderId="0" xfId="39" applyFont="1" applyFill="1" applyAlignment="1"/>
    <xf numFmtId="0" fontId="3" fillId="0" borderId="0" xfId="39" applyFont="1" applyFill="1" applyAlignment="1"/>
    <xf numFmtId="0" fontId="2" fillId="0" borderId="0" xfId="39" applyFont="1" applyAlignment="1">
      <alignment horizontal="center"/>
    </xf>
    <xf numFmtId="0" fontId="2" fillId="0" borderId="0" xfId="39" applyFont="1" applyFill="1" applyBorder="1" applyAlignment="1">
      <alignment horizontal="left"/>
    </xf>
    <xf numFmtId="0" fontId="3" fillId="0" borderId="0" xfId="39" applyFont="1" applyFill="1" applyBorder="1" applyAlignment="1">
      <alignment horizontal="left"/>
    </xf>
    <xf numFmtId="0" fontId="3" fillId="0" borderId="0" xfId="39" applyFont="1" applyFill="1" applyAlignment="1">
      <alignment horizontal="left"/>
    </xf>
    <xf numFmtId="0" fontId="2" fillId="0" borderId="22" xfId="39" applyFont="1" applyFill="1" applyBorder="1" applyAlignment="1"/>
    <xf numFmtId="0" fontId="3" fillId="0" borderId="12" xfId="39" applyFont="1" applyFill="1" applyBorder="1" applyAlignment="1"/>
    <xf numFmtId="0" fontId="2" fillId="0" borderId="23" xfId="39" applyFont="1" applyBorder="1" applyAlignment="1">
      <alignment horizontal="center"/>
    </xf>
    <xf numFmtId="0" fontId="2" fillId="0" borderId="11" xfId="39" applyFont="1" applyBorder="1" applyAlignment="1">
      <alignment horizontal="center"/>
    </xf>
    <xf numFmtId="0" fontId="2" fillId="0" borderId="22" xfId="39" applyFont="1" applyBorder="1" applyAlignment="1">
      <alignment horizontal="center"/>
    </xf>
    <xf numFmtId="0" fontId="2" fillId="0" borderId="12" xfId="39" applyFont="1" applyBorder="1" applyAlignment="1">
      <alignment horizontal="center"/>
    </xf>
    <xf numFmtId="0" fontId="2" fillId="0" borderId="22" xfId="39" applyFont="1" applyFill="1" applyBorder="1" applyAlignment="1">
      <alignment horizontal="left"/>
    </xf>
    <xf numFmtId="0" fontId="3" fillId="0" borderId="12" xfId="39" applyFont="1" applyFill="1" applyBorder="1" applyAlignment="1">
      <alignment horizontal="left"/>
    </xf>
    <xf numFmtId="0" fontId="3" fillId="0" borderId="22" xfId="39" applyFont="1" applyFill="1" applyBorder="1" applyAlignment="1">
      <alignment horizontal="left"/>
    </xf>
    <xf numFmtId="0" fontId="2" fillId="0" borderId="12" xfId="39" applyFont="1" applyFill="1" applyBorder="1" applyAlignment="1">
      <alignment horizontal="left"/>
    </xf>
    <xf numFmtId="0" fontId="3" fillId="25" borderId="40" xfId="39" applyFont="1" applyFill="1" applyBorder="1" applyAlignment="1">
      <alignment horizontal="center" wrapText="1"/>
    </xf>
    <xf numFmtId="0" fontId="3" fillId="25" borderId="39" xfId="39" applyFont="1" applyFill="1" applyBorder="1" applyAlignment="1">
      <alignment horizontal="center" wrapText="1"/>
    </xf>
    <xf numFmtId="0" fontId="3" fillId="25" borderId="40" xfId="39" applyFont="1" applyFill="1" applyBorder="1" applyAlignment="1">
      <alignment horizontal="center"/>
    </xf>
    <xf numFmtId="0" fontId="3" fillId="25" borderId="39" xfId="39" applyFont="1" applyFill="1" applyBorder="1" applyAlignment="1">
      <alignment horizontal="center"/>
    </xf>
    <xf numFmtId="0" fontId="2" fillId="0" borderId="58" xfId="39" applyFont="1" applyFill="1" applyBorder="1" applyAlignment="1"/>
    <xf numFmtId="0" fontId="2" fillId="0" borderId="61" xfId="39" applyFont="1" applyFill="1" applyBorder="1" applyAlignment="1"/>
    <xf numFmtId="0" fontId="2" fillId="0" borderId="48" xfId="39" applyFont="1" applyBorder="1" applyAlignment="1">
      <alignment horizontal="center"/>
    </xf>
    <xf numFmtId="0" fontId="2" fillId="0" borderId="51" xfId="39" applyFont="1" applyBorder="1" applyAlignment="1">
      <alignment horizontal="center"/>
    </xf>
    <xf numFmtId="0" fontId="2" fillId="0" borderId="96" xfId="39" applyFont="1" applyBorder="1" applyAlignment="1">
      <alignment horizontal="center"/>
    </xf>
    <xf numFmtId="0" fontId="2" fillId="0" borderId="74" xfId="39" applyFont="1" applyBorder="1" applyAlignment="1">
      <alignment horizontal="center"/>
    </xf>
    <xf numFmtId="0" fontId="2" fillId="0" borderId="53" xfId="39" applyFont="1" applyFill="1" applyBorder="1" applyAlignment="1">
      <alignment horizontal="left"/>
    </xf>
    <xf numFmtId="0" fontId="2" fillId="0" borderId="54" xfId="39" applyFont="1" applyFill="1" applyBorder="1" applyAlignment="1">
      <alignment horizontal="left"/>
    </xf>
    <xf numFmtId="0" fontId="3" fillId="0" borderId="52" xfId="39" applyFont="1" applyFill="1" applyBorder="1" applyAlignment="1">
      <alignment horizontal="left"/>
    </xf>
    <xf numFmtId="0" fontId="3" fillId="0" borderId="34" xfId="39" applyFont="1" applyFill="1" applyBorder="1" applyAlignment="1">
      <alignment horizontal="left"/>
    </xf>
    <xf numFmtId="0" fontId="3" fillId="0" borderId="96" xfId="39" applyFont="1" applyFill="1" applyBorder="1" applyAlignment="1">
      <alignment horizontal="left"/>
    </xf>
    <xf numFmtId="0" fontId="3" fillId="0" borderId="74" xfId="39" applyFont="1" applyFill="1" applyBorder="1" applyAlignment="1">
      <alignment horizontal="left"/>
    </xf>
    <xf numFmtId="0" fontId="3" fillId="25" borderId="15" xfId="39" applyFont="1" applyFill="1" applyBorder="1" applyAlignment="1">
      <alignment horizontal="center"/>
    </xf>
    <xf numFmtId="0" fontId="3" fillId="25" borderId="16" xfId="39" applyFont="1" applyFill="1" applyBorder="1" applyAlignment="1">
      <alignment horizontal="center"/>
    </xf>
    <xf numFmtId="0" fontId="3" fillId="25" borderId="93" xfId="39" applyFont="1" applyFill="1" applyBorder="1" applyAlignment="1">
      <alignment horizontal="center"/>
    </xf>
    <xf numFmtId="0" fontId="3" fillId="25" borderId="80" xfId="39" applyFont="1" applyFill="1" applyBorder="1" applyAlignment="1">
      <alignment horizontal="center"/>
    </xf>
    <xf numFmtId="0" fontId="2" fillId="0" borderId="48" xfId="39" applyFont="1" applyFill="1" applyBorder="1" applyAlignment="1">
      <alignment horizontal="left"/>
    </xf>
    <xf numFmtId="0" fontId="3" fillId="0" borderId="51" xfId="39" applyFont="1" applyFill="1" applyBorder="1" applyAlignment="1">
      <alignment horizontal="left"/>
    </xf>
    <xf numFmtId="0" fontId="89" fillId="0" borderId="52" xfId="39" applyFont="1" applyFill="1" applyBorder="1" applyAlignment="1">
      <alignment horizontal="left"/>
    </xf>
    <xf numFmtId="0" fontId="3" fillId="25" borderId="37" xfId="39" applyFont="1" applyFill="1" applyBorder="1" applyAlignment="1">
      <alignment horizontal="center"/>
    </xf>
    <xf numFmtId="0" fontId="3" fillId="25" borderId="36" xfId="39" applyFont="1" applyFill="1" applyBorder="1" applyAlignment="1">
      <alignment horizontal="center"/>
    </xf>
    <xf numFmtId="0" fontId="5" fillId="25" borderId="37" xfId="39" applyFont="1" applyFill="1" applyBorder="1" applyAlignment="1">
      <alignment horizontal="center"/>
    </xf>
    <xf numFmtId="0" fontId="5" fillId="25" borderId="36" xfId="39" applyFont="1" applyFill="1" applyBorder="1" applyAlignment="1">
      <alignment horizontal="center"/>
    </xf>
    <xf numFmtId="0" fontId="3" fillId="24" borderId="37" xfId="39" applyFont="1" applyFill="1" applyBorder="1" applyAlignment="1">
      <alignment horizontal="center"/>
    </xf>
    <xf numFmtId="0" fontId="3" fillId="24" borderId="36" xfId="39" applyFont="1" applyFill="1" applyBorder="1" applyAlignment="1">
      <alignment horizontal="center"/>
    </xf>
    <xf numFmtId="0" fontId="2" fillId="0" borderId="52" xfId="39" applyFont="1" applyBorder="1" applyAlignment="1">
      <alignment horizontal="center"/>
    </xf>
    <xf numFmtId="0" fontId="2" fillId="0" borderId="34" xfId="39" applyFont="1" applyBorder="1" applyAlignment="1">
      <alignment horizontal="center"/>
    </xf>
    <xf numFmtId="0" fontId="2" fillId="0" borderId="52" xfId="39" applyFont="1" applyFill="1" applyBorder="1" applyAlignment="1">
      <alignment horizontal="left"/>
    </xf>
    <xf numFmtId="0" fontId="2" fillId="0" borderId="52" xfId="39" applyFont="1" applyFill="1" applyBorder="1" applyAlignment="1"/>
    <xf numFmtId="0" fontId="3" fillId="0" borderId="34" xfId="39" applyFont="1" applyFill="1" applyBorder="1" applyAlignment="1"/>
    <xf numFmtId="0" fontId="5" fillId="25" borderId="52" xfId="39" applyFont="1" applyFill="1" applyBorder="1" applyAlignment="1">
      <alignment horizontal="center"/>
    </xf>
    <xf numFmtId="0" fontId="5" fillId="25" borderId="34" xfId="39" applyFont="1" applyFill="1" applyBorder="1" applyAlignment="1">
      <alignment horizontal="center"/>
    </xf>
    <xf numFmtId="0" fontId="5" fillId="25" borderId="42" xfId="39" applyFont="1" applyFill="1" applyBorder="1" applyAlignment="1">
      <alignment horizontal="center"/>
    </xf>
    <xf numFmtId="0" fontId="5" fillId="25" borderId="23" xfId="39" applyFont="1" applyFill="1" applyBorder="1" applyAlignment="1">
      <alignment horizontal="center"/>
    </xf>
    <xf numFmtId="0" fontId="5" fillId="25" borderId="11" xfId="39" applyFont="1" applyFill="1" applyBorder="1" applyAlignment="1">
      <alignment horizontal="center"/>
    </xf>
    <xf numFmtId="0" fontId="5" fillId="25" borderId="60" xfId="39" applyFont="1" applyFill="1" applyBorder="1" applyAlignment="1">
      <alignment horizontal="center"/>
    </xf>
    <xf numFmtId="0" fontId="5" fillId="25" borderId="74" xfId="39" applyFont="1" applyFill="1" applyBorder="1" applyAlignment="1">
      <alignment horizontal="center"/>
    </xf>
    <xf numFmtId="0" fontId="2" fillId="0" borderId="23" xfId="39" applyFont="1" applyFill="1" applyBorder="1" applyAlignment="1">
      <alignment horizontal="left"/>
    </xf>
    <xf numFmtId="0" fontId="3" fillId="0" borderId="11" xfId="39" applyFont="1" applyFill="1" applyBorder="1" applyAlignment="1">
      <alignment horizontal="left"/>
    </xf>
    <xf numFmtId="0" fontId="89" fillId="0" borderId="96" xfId="39" applyFont="1" applyFill="1" applyBorder="1" applyAlignment="1">
      <alignment horizontal="left"/>
    </xf>
    <xf numFmtId="0" fontId="89" fillId="0" borderId="74" xfId="39" applyFont="1" applyFill="1" applyBorder="1" applyAlignment="1">
      <alignment horizontal="left"/>
    </xf>
    <xf numFmtId="0" fontId="2" fillId="0" borderId="22" xfId="39" applyFont="1" applyFill="1" applyBorder="1" applyAlignment="1">
      <alignment wrapText="1"/>
    </xf>
    <xf numFmtId="0" fontId="2" fillId="0" borderId="22" xfId="43" applyFont="1" applyFill="1" applyBorder="1" applyAlignment="1"/>
    <xf numFmtId="0" fontId="3" fillId="0" borderId="12" xfId="43" applyFont="1" applyFill="1" applyBorder="1" applyAlignment="1"/>
    <xf numFmtId="0" fontId="2" fillId="0" borderId="23" xfId="43" applyFont="1" applyBorder="1" applyAlignment="1">
      <alignment horizontal="center"/>
    </xf>
    <xf numFmtId="0" fontId="2" fillId="0" borderId="11" xfId="43" applyFont="1" applyBorder="1" applyAlignment="1">
      <alignment horizontal="center"/>
    </xf>
    <xf numFmtId="0" fontId="2" fillId="0" borderId="22" xfId="43" applyFont="1" applyBorder="1" applyAlignment="1">
      <alignment horizontal="center"/>
    </xf>
    <xf numFmtId="0" fontId="2" fillId="0" borderId="12" xfId="43" applyFont="1" applyBorder="1" applyAlignment="1">
      <alignment horizontal="center"/>
    </xf>
    <xf numFmtId="0" fontId="2" fillId="0" borderId="22" xfId="43" applyFont="1" applyFill="1" applyBorder="1" applyAlignment="1">
      <alignment horizontal="left"/>
    </xf>
    <xf numFmtId="0" fontId="3" fillId="0" borderId="12" xfId="43" applyFont="1" applyFill="1" applyBorder="1" applyAlignment="1">
      <alignment horizontal="left"/>
    </xf>
    <xf numFmtId="0" fontId="3" fillId="0" borderId="22" xfId="43" applyFont="1" applyFill="1" applyBorder="1" applyAlignment="1">
      <alignment horizontal="left"/>
    </xf>
    <xf numFmtId="0" fontId="3" fillId="0" borderId="12" xfId="39" applyFont="1" applyFill="1" applyBorder="1" applyAlignment="1">
      <alignment wrapText="1"/>
    </xf>
    <xf numFmtId="0" fontId="52" fillId="0" borderId="25" xfId="40" applyFont="1" applyBorder="1" applyAlignment="1"/>
    <xf numFmtId="0" fontId="53" fillId="0" borderId="25" xfId="40" applyFont="1" applyBorder="1" applyAlignment="1"/>
    <xf numFmtId="0" fontId="2" fillId="0" borderId="25" xfId="39" applyFont="1" applyBorder="1" applyAlignment="1">
      <alignment horizontal="center"/>
    </xf>
    <xf numFmtId="0" fontId="52" fillId="0" borderId="25" xfId="40" applyFont="1" applyBorder="1" applyAlignment="1">
      <alignment horizontal="center"/>
    </xf>
    <xf numFmtId="0" fontId="53" fillId="27" borderId="25" xfId="40" applyFont="1" applyFill="1" applyBorder="1" applyAlignment="1"/>
    <xf numFmtId="0" fontId="53" fillId="26" borderId="25" xfId="40" applyFont="1" applyFill="1" applyBorder="1" applyAlignment="1">
      <alignment horizontal="left" vertical="center" wrapText="1"/>
    </xf>
    <xf numFmtId="0" fontId="96" fillId="0" borderId="100" xfId="40" applyFont="1" applyBorder="1" applyAlignment="1" applyProtection="1">
      <alignment horizontal="left" vertical="top" wrapText="1"/>
      <protection locked="0"/>
    </xf>
    <xf numFmtId="0" fontId="96" fillId="0" borderId="41" xfId="40" applyFont="1" applyBorder="1" applyAlignment="1" applyProtection="1">
      <alignment horizontal="left" vertical="top"/>
      <protection locked="0"/>
    </xf>
    <xf numFmtId="0" fontId="96" fillId="0" borderId="26" xfId="40" applyFont="1" applyBorder="1" applyAlignment="1" applyProtection="1">
      <alignment horizontal="left" vertical="top"/>
      <protection locked="0"/>
    </xf>
    <xf numFmtId="0" fontId="96" fillId="0" borderId="31" xfId="40" applyFont="1" applyBorder="1" applyAlignment="1" applyProtection="1">
      <alignment horizontal="left" vertical="top"/>
      <protection locked="0"/>
    </xf>
    <xf numFmtId="0" fontId="53" fillId="26" borderId="50" xfId="40" applyFont="1" applyFill="1" applyBorder="1" applyAlignment="1">
      <alignment horizontal="left" vertical="center" wrapText="1"/>
    </xf>
    <xf numFmtId="0" fontId="53" fillId="26" borderId="44" xfId="40" applyFont="1" applyFill="1" applyBorder="1" applyAlignment="1">
      <alignment horizontal="left" vertical="center" wrapText="1"/>
    </xf>
    <xf numFmtId="0" fontId="53" fillId="0" borderId="33" xfId="40" applyFont="1" applyBorder="1" applyAlignment="1"/>
    <xf numFmtId="0" fontId="53" fillId="26" borderId="25" xfId="40" applyFont="1" applyFill="1" applyBorder="1" applyAlignment="1"/>
    <xf numFmtId="0" fontId="52" fillId="0" borderId="100" xfId="40" applyFont="1" applyBorder="1" applyAlignment="1">
      <alignment horizontal="left" vertical="top" wrapText="1"/>
    </xf>
    <xf numFmtId="0" fontId="52" fillId="0" borderId="41" xfId="40" applyFont="1" applyBorder="1" applyAlignment="1">
      <alignment horizontal="left" vertical="top" wrapText="1"/>
    </xf>
    <xf numFmtId="0" fontId="52" fillId="0" borderId="50" xfId="40" applyFont="1" applyBorder="1" applyAlignment="1">
      <alignment horizontal="left" vertical="top" wrapText="1"/>
    </xf>
    <xf numFmtId="0" fontId="52" fillId="0" borderId="44" xfId="40" applyFont="1" applyBorder="1" applyAlignment="1">
      <alignment horizontal="left" vertical="top" wrapText="1"/>
    </xf>
    <xf numFmtId="0" fontId="99" fillId="0" borderId="0" xfId="0" applyFont="1" applyAlignment="1">
      <alignment horizontal="center"/>
    </xf>
    <xf numFmtId="0" fontId="2" fillId="0" borderId="43" xfId="39" applyFont="1" applyFill="1" applyBorder="1" applyAlignment="1"/>
    <xf numFmtId="0" fontId="3" fillId="0" borderId="42" xfId="39" applyFont="1" applyFill="1" applyBorder="1" applyAlignment="1"/>
    <xf numFmtId="0" fontId="2" fillId="0" borderId="38" xfId="39" applyFont="1" applyBorder="1" applyAlignment="1">
      <alignment horizontal="center"/>
    </xf>
    <xf numFmtId="0" fontId="2" fillId="0" borderId="45" xfId="39" applyFont="1" applyBorder="1" applyAlignment="1">
      <alignment horizontal="center"/>
    </xf>
    <xf numFmtId="0" fontId="2" fillId="0" borderId="37" xfId="39" applyFont="1" applyFill="1" applyBorder="1" applyAlignment="1">
      <alignment horizontal="left"/>
    </xf>
    <xf numFmtId="0" fontId="3" fillId="0" borderId="36" xfId="39" applyFont="1" applyFill="1" applyBorder="1" applyAlignment="1">
      <alignment horizontal="left"/>
    </xf>
    <xf numFmtId="0" fontId="3" fillId="0" borderId="43" xfId="39" applyFont="1" applyFill="1" applyBorder="1" applyAlignment="1">
      <alignment horizontal="left"/>
    </xf>
    <xf numFmtId="0" fontId="3" fillId="0" borderId="42" xfId="39" applyFont="1" applyFill="1" applyBorder="1" applyAlignment="1">
      <alignment horizontal="left"/>
    </xf>
    <xf numFmtId="0" fontId="3" fillId="0" borderId="38" xfId="39" applyFont="1" applyFill="1" applyBorder="1" applyAlignment="1">
      <alignment horizontal="left"/>
    </xf>
    <xf numFmtId="0" fontId="3" fillId="0" borderId="45" xfId="39" applyFont="1" applyFill="1" applyBorder="1" applyAlignment="1">
      <alignment horizontal="left"/>
    </xf>
    <xf numFmtId="0" fontId="2" fillId="0" borderId="19" xfId="39" applyFont="1" applyFill="1" applyBorder="1" applyAlignment="1">
      <alignment wrapText="1"/>
    </xf>
    <xf numFmtId="0" fontId="3" fillId="0" borderId="14" xfId="39" applyFont="1" applyFill="1" applyBorder="1" applyAlignment="1">
      <alignment wrapText="1"/>
    </xf>
    <xf numFmtId="0" fontId="3" fillId="0" borderId="19" xfId="39" applyFont="1" applyFill="1" applyBorder="1" applyAlignment="1">
      <alignment horizontal="left"/>
    </xf>
    <xf numFmtId="0" fontId="3" fillId="0" borderId="14" xfId="39" applyFont="1" applyFill="1" applyBorder="1" applyAlignment="1">
      <alignment horizontal="left"/>
    </xf>
    <xf numFmtId="0" fontId="2" fillId="0" borderId="19" xfId="39" applyFont="1" applyBorder="1" applyAlignment="1">
      <alignment horizontal="center"/>
    </xf>
    <xf numFmtId="0" fontId="2" fillId="0" borderId="14" xfId="39" applyFont="1" applyBorder="1" applyAlignment="1">
      <alignment horizontal="center"/>
    </xf>
    <xf numFmtId="0" fontId="2" fillId="0" borderId="19" xfId="39" applyFont="1" applyFill="1" applyBorder="1" applyAlignment="1">
      <alignment horizontal="left"/>
    </xf>
    <xf numFmtId="0" fontId="55" fillId="0" borderId="0" xfId="0" applyFont="1" applyAlignment="1">
      <alignment horizontal="center" wrapText="1"/>
    </xf>
    <xf numFmtId="0" fontId="2" fillId="0" borderId="0" xfId="39" applyFont="1" applyFill="1" applyAlignment="1">
      <alignment horizontal="left"/>
    </xf>
    <xf numFmtId="0" fontId="53" fillId="0" borderId="100" xfId="40" applyFont="1" applyBorder="1" applyAlignment="1" applyProtection="1">
      <alignment horizontal="left" vertical="top" wrapText="1"/>
      <protection locked="0"/>
    </xf>
    <xf numFmtId="0" fontId="53" fillId="0" borderId="41" xfId="40" applyFont="1" applyBorder="1" applyAlignment="1" applyProtection="1">
      <alignment horizontal="left" vertical="top"/>
      <protection locked="0"/>
    </xf>
    <xf numFmtId="0" fontId="53" fillId="0" borderId="26" xfId="40" applyFont="1" applyBorder="1" applyAlignment="1" applyProtection="1">
      <alignment horizontal="left" vertical="top"/>
      <protection locked="0"/>
    </xf>
    <xf numFmtId="0" fontId="53" fillId="0" borderId="31" xfId="40" applyFont="1" applyBorder="1" applyAlignment="1" applyProtection="1">
      <alignment horizontal="left" vertical="top"/>
      <protection locked="0"/>
    </xf>
    <xf numFmtId="0" fontId="52" fillId="0" borderId="100" xfId="40" applyFont="1" applyBorder="1" applyAlignment="1" applyProtection="1">
      <alignment horizontal="left" vertical="top" wrapText="1"/>
      <protection locked="0"/>
    </xf>
    <xf numFmtId="0" fontId="52" fillId="0" borderId="41" xfId="40" applyFont="1" applyBorder="1" applyAlignment="1" applyProtection="1">
      <alignment horizontal="left" vertical="top"/>
      <protection locked="0"/>
    </xf>
    <xf numFmtId="0" fontId="52" fillId="0" borderId="26" xfId="40" applyFont="1" applyBorder="1" applyAlignment="1" applyProtection="1">
      <alignment horizontal="left" vertical="top"/>
      <protection locked="0"/>
    </xf>
    <xf numFmtId="0" fontId="52" fillId="0" borderId="31" xfId="40" applyFont="1" applyBorder="1" applyAlignment="1" applyProtection="1">
      <alignment horizontal="left" vertical="top"/>
      <protection locked="0"/>
    </xf>
    <xf numFmtId="0" fontId="97" fillId="0" borderId="100" xfId="40" applyFont="1" applyBorder="1" applyAlignment="1" applyProtection="1">
      <alignment horizontal="left" vertical="top" wrapText="1"/>
      <protection locked="0"/>
    </xf>
    <xf numFmtId="0" fontId="97" fillId="0" borderId="41" xfId="40" applyFont="1" applyBorder="1" applyAlignment="1" applyProtection="1">
      <alignment horizontal="left" vertical="top"/>
      <protection locked="0"/>
    </xf>
    <xf numFmtId="0" fontId="97" fillId="0" borderId="26" xfId="40" applyFont="1" applyBorder="1" applyAlignment="1" applyProtection="1">
      <alignment horizontal="left" vertical="top"/>
      <protection locked="0"/>
    </xf>
    <xf numFmtId="0" fontId="97" fillId="0" borderId="31" xfId="40" applyFont="1" applyBorder="1" applyAlignment="1" applyProtection="1">
      <alignment horizontal="left" vertical="top"/>
      <protection locked="0"/>
    </xf>
    <xf numFmtId="0" fontId="2" fillId="0" borderId="47" xfId="39" applyFont="1" applyBorder="1" applyAlignment="1">
      <alignment horizontal="center"/>
    </xf>
    <xf numFmtId="0" fontId="2" fillId="0" borderId="35" xfId="39" applyFont="1" applyBorder="1" applyAlignment="1">
      <alignment horizontal="center"/>
    </xf>
    <xf numFmtId="0" fontId="52" fillId="0" borderId="47" xfId="40" applyFont="1" applyBorder="1" applyAlignment="1">
      <alignment horizontal="center"/>
    </xf>
    <xf numFmtId="0" fontId="52" fillId="0" borderId="35" xfId="40" applyFont="1" applyBorder="1" applyAlignment="1">
      <alignment horizontal="center"/>
    </xf>
    <xf numFmtId="0" fontId="53" fillId="27" borderId="47" xfId="40" applyFont="1" applyFill="1" applyBorder="1" applyAlignment="1"/>
    <xf numFmtId="0" fontId="53" fillId="27" borderId="35" xfId="40" applyFont="1" applyFill="1" applyBorder="1" applyAlignment="1"/>
    <xf numFmtId="0" fontId="52" fillId="0" borderId="47" xfId="40" applyFont="1" applyBorder="1" applyAlignment="1"/>
    <xf numFmtId="0" fontId="52" fillId="0" borderId="35" xfId="40" applyFont="1" applyBorder="1" applyAlignment="1"/>
    <xf numFmtId="0" fontId="53" fillId="26" borderId="47" xfId="40" applyFont="1" applyFill="1" applyBorder="1" applyAlignment="1">
      <alignment horizontal="left" vertical="center" wrapText="1"/>
    </xf>
    <xf numFmtId="0" fontId="53" fillId="26" borderId="35" xfId="40" applyFont="1" applyFill="1" applyBorder="1" applyAlignment="1">
      <alignment horizontal="left" vertical="center" wrapText="1"/>
    </xf>
    <xf numFmtId="0" fontId="53" fillId="0" borderId="47" xfId="40" applyFont="1" applyBorder="1" applyAlignment="1"/>
    <xf numFmtId="0" fontId="53" fillId="0" borderId="35" xfId="40" applyFont="1" applyBorder="1" applyAlignment="1"/>
    <xf numFmtId="0" fontId="53" fillId="26" borderId="47" xfId="40" applyFont="1" applyFill="1" applyBorder="1" applyAlignment="1"/>
    <xf numFmtId="0" fontId="53" fillId="26" borderId="35" xfId="40" applyFont="1" applyFill="1" applyBorder="1" applyAlignment="1"/>
    <xf numFmtId="0" fontId="52" fillId="0" borderId="41" xfId="40" applyFont="1" applyBorder="1" applyAlignment="1" applyProtection="1">
      <alignment horizontal="left" vertical="top" wrapText="1"/>
      <protection locked="0"/>
    </xf>
    <xf numFmtId="0" fontId="52" fillId="0" borderId="26" xfId="40" applyFont="1" applyBorder="1" applyAlignment="1" applyProtection="1">
      <alignment horizontal="left" vertical="top" wrapText="1"/>
      <protection locked="0"/>
    </xf>
    <xf numFmtId="0" fontId="52" fillId="0" borderId="31" xfId="40" applyFont="1" applyBorder="1" applyAlignment="1" applyProtection="1">
      <alignment horizontal="left" vertical="top" wrapText="1"/>
      <protection locked="0"/>
    </xf>
    <xf numFmtId="0" fontId="28" fillId="29" borderId="24" xfId="42" quotePrefix="1" applyNumberFormat="1" applyFont="1" applyFill="1" applyBorder="1" applyAlignment="1">
      <alignment horizontal="center" vertical="center"/>
    </xf>
    <xf numFmtId="0" fontId="28" fillId="29" borderId="20" xfId="42" quotePrefix="1" applyNumberFormat="1" applyFont="1" applyFill="1" applyBorder="1" applyAlignment="1">
      <alignment horizontal="center" vertical="center"/>
    </xf>
    <xf numFmtId="37" fontId="28" fillId="29" borderId="18" xfId="42" quotePrefix="1" applyFont="1" applyFill="1" applyBorder="1" applyAlignment="1">
      <alignment horizontal="center"/>
    </xf>
    <xf numFmtId="0" fontId="57" fillId="0" borderId="24" xfId="42" quotePrefix="1" applyNumberFormat="1" applyFont="1" applyFill="1" applyBorder="1" applyAlignment="1">
      <alignment horizontal="center" vertical="center"/>
    </xf>
    <xf numFmtId="0" fontId="57" fillId="0" borderId="21" xfId="42" quotePrefix="1" applyNumberFormat="1" applyFont="1" applyFill="1" applyBorder="1" applyAlignment="1">
      <alignment horizontal="center" vertical="center"/>
    </xf>
    <xf numFmtId="0" fontId="57" fillId="0" borderId="20" xfId="42" quotePrefix="1" applyNumberFormat="1" applyFont="1" applyFill="1" applyBorder="1" applyAlignment="1">
      <alignment horizontal="center" vertical="center"/>
    </xf>
    <xf numFmtId="0" fontId="57" fillId="0" borderId="20" xfId="42" applyNumberFormat="1" applyFont="1" applyFill="1" applyBorder="1" applyAlignment="1">
      <alignment horizontal="center" vertical="center"/>
    </xf>
    <xf numFmtId="0" fontId="57" fillId="29" borderId="24" xfId="0" applyFont="1" applyFill="1" applyBorder="1" applyAlignment="1">
      <alignment horizontal="center" vertical="center" wrapText="1"/>
    </xf>
    <xf numFmtId="0" fontId="57" fillId="29" borderId="21" xfId="0" applyFont="1" applyFill="1" applyBorder="1" applyAlignment="1">
      <alignment horizontal="center" vertical="center" wrapText="1"/>
    </xf>
    <xf numFmtId="0" fontId="57" fillId="29" borderId="20" xfId="0" applyFont="1" applyFill="1" applyBorder="1" applyAlignment="1">
      <alignment horizontal="center" vertical="center" wrapText="1"/>
    </xf>
    <xf numFmtId="0" fontId="57" fillId="29" borderId="18" xfId="0" applyFont="1" applyFill="1" applyBorder="1" applyAlignment="1">
      <alignment horizontal="center" vertical="center" wrapText="1"/>
    </xf>
    <xf numFmtId="37" fontId="29" fillId="0" borderId="18" xfId="42" applyFont="1" applyFill="1" applyBorder="1" applyAlignment="1">
      <alignment horizontal="center" vertical="center" wrapTex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38"/>
    <cellStyle name="Normal 3" xfId="39"/>
    <cellStyle name="Normal 4" xfId="50"/>
    <cellStyle name="Normal 4 2" xfId="52"/>
    <cellStyle name="Normal 5" xfId="51"/>
    <cellStyle name="Normal_09 CIP SM Stations (2)" xfId="40"/>
    <cellStyle name="Normal_cip2007ed" xfId="41"/>
    <cellStyle name="Normal_cip2013-2020" xfId="42"/>
    <cellStyle name="Normal_CIPDPWProjectRequest2013-14 JT edits 2" xfId="43"/>
    <cellStyle name="Normal_cipform1" xfId="44"/>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2" defaultPivotStyle="PivotStyleLight16"/>
  <colors>
    <mruColors>
      <color rgb="FFFF9900"/>
      <color rgb="FF008000"/>
      <color rgb="FF0000FF"/>
      <color rgb="FF33CC33"/>
      <color rgb="FFFF00FF"/>
      <color rgb="FF808000"/>
      <color rgb="FF996633"/>
      <color rgb="FF3366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300" b="1" i="0" u="none" strike="noStrike" baseline="0">
                <a:solidFill>
                  <a:srgbClr val="000000"/>
                </a:solidFill>
                <a:latin typeface="Times New Roman"/>
                <a:ea typeface="Times New Roman"/>
                <a:cs typeface="Times New Roman"/>
              </a:defRPr>
            </a:pPr>
            <a:r>
              <a:rPr lang="en-US"/>
              <a:t>PROPERTY TAX TO FINANCE CIP</a:t>
            </a:r>
          </a:p>
        </c:rich>
      </c:tx>
      <c:layout>
        <c:manualLayout>
          <c:xMode val="edge"/>
          <c:yMode val="edge"/>
          <c:x val="0.24119807590729372"/>
          <c:y val="2.7027068864098409E-2"/>
        </c:manualLayout>
      </c:layout>
      <c:overlay val="0"/>
      <c:spPr>
        <a:noFill/>
        <a:ln w="25400">
          <a:noFill/>
        </a:ln>
      </c:spPr>
    </c:title>
    <c:autoTitleDeleted val="0"/>
    <c:plotArea>
      <c:layout>
        <c:manualLayout>
          <c:layoutTarget val="inner"/>
          <c:xMode val="edge"/>
          <c:yMode val="edge"/>
          <c:x val="0.10388743346265809"/>
          <c:y val="0.21780604133545309"/>
          <c:w val="0.89276168627264885"/>
          <c:h val="0.66613672496025433"/>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4.2544341141264763E-2"/>
                  <c:y val="2.619197242634012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4.0054871160394329E-2"/>
                  <c:y val="4.041660929108822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3490329549099187E-2"/>
                  <c:y val="3.095727501470896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9444594254485314E-2"/>
                  <c:y val="3.183089421020315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4.0629359292311325E-2"/>
                  <c:y val="4.16524166593643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3.5458923286598054E-2"/>
                  <c:y val="3.048591898985597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4.8082854906195287E-2"/>
                  <c:y val="3.063530413229344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0507833936576252E-2"/>
                  <c:y val="4.6078342070994337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575"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'ciptax (opt 2)'!$Q$6:$Y$6</c:f>
              <c:strCache>
                <c:ptCount val="7"/>
                <c:pt idx="0">
                  <c:v>2021-22</c:v>
                </c:pt>
                <c:pt idx="1">
                  <c:v>2022-23</c:v>
                </c:pt>
                <c:pt idx="2">
                  <c:v>2023-24</c:v>
                </c:pt>
                <c:pt idx="3">
                  <c:v>2024-25</c:v>
                </c:pt>
                <c:pt idx="4">
                  <c:v>2025-26</c:v>
                </c:pt>
                <c:pt idx="5">
                  <c:v>2026-27</c:v>
                </c:pt>
                <c:pt idx="6">
                  <c:v>2027-28</c:v>
                </c:pt>
              </c:strCache>
            </c:strRef>
          </c:cat>
          <c:val>
            <c:numRef>
              <c:f>'ciptax (opt 2)'!$Q$10:$Y$10</c:f>
              <c:numCache>
                <c:formatCode>_(* #,##0_);_(* \(#,##0\);_(* "-"_);_(@_)</c:formatCode>
                <c:ptCount val="7"/>
                <c:pt idx="0">
                  <c:v>2278662</c:v>
                </c:pt>
                <c:pt idx="1">
                  <c:v>2600731</c:v>
                </c:pt>
                <c:pt idx="2">
                  <c:v>3354271</c:v>
                </c:pt>
                <c:pt idx="3">
                  <c:v>3463816</c:v>
                </c:pt>
                <c:pt idx="4">
                  <c:v>3947661</c:v>
                </c:pt>
                <c:pt idx="5">
                  <c:v>3947876</c:v>
                </c:pt>
                <c:pt idx="6">
                  <c:v>4388291</c:v>
                </c:pt>
              </c:numCache>
            </c:numRef>
          </c:val>
          <c:smooth val="0"/>
        </c:ser>
        <c:dLbls>
          <c:showLegendKey val="0"/>
          <c:showVal val="0"/>
          <c:showCatName val="0"/>
          <c:showSerName val="0"/>
          <c:showPercent val="0"/>
          <c:showBubbleSize val="0"/>
        </c:dLbls>
        <c:marker val="1"/>
        <c:smooth val="0"/>
        <c:axId val="411690128"/>
        <c:axId val="697988376"/>
      </c:lineChart>
      <c:catAx>
        <c:axId val="411690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850" b="0" i="0" u="none" strike="noStrike" baseline="0">
                <a:solidFill>
                  <a:srgbClr val="000000"/>
                </a:solidFill>
                <a:latin typeface="Times New Roman"/>
                <a:ea typeface="Times New Roman"/>
                <a:cs typeface="Times New Roman"/>
              </a:defRPr>
            </a:pPr>
            <a:endParaRPr lang="en-US"/>
          </a:p>
        </c:txPr>
        <c:crossAx val="697988376"/>
        <c:crossesAt val="700000"/>
        <c:auto val="1"/>
        <c:lblAlgn val="ctr"/>
        <c:lblOffset val="100"/>
        <c:tickLblSkip val="1"/>
        <c:tickMarkSkip val="1"/>
        <c:noMultiLvlLbl val="0"/>
      </c:catAx>
      <c:valAx>
        <c:axId val="697988376"/>
        <c:scaling>
          <c:orientation val="minMax"/>
          <c:min val="1200000"/>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850" b="0" i="0" u="none" strike="noStrike" baseline="0">
                <a:solidFill>
                  <a:srgbClr val="000000"/>
                </a:solidFill>
                <a:latin typeface="Times New Roman"/>
                <a:ea typeface="Times New Roman"/>
                <a:cs typeface="Times New Roman"/>
              </a:defRPr>
            </a:pPr>
            <a:endParaRPr lang="en-US"/>
          </a:p>
        </c:txPr>
        <c:crossAx val="411690128"/>
        <c:crosses val="autoZero"/>
        <c:crossBetween val="between"/>
        <c:majorUnit val="250000"/>
        <c:minorUnit val="100000"/>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475"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300" b="1" i="0" u="none" strike="noStrike" baseline="0">
                <a:solidFill>
                  <a:srgbClr val="000000"/>
                </a:solidFill>
                <a:latin typeface="Times New Roman"/>
                <a:ea typeface="Times New Roman"/>
                <a:cs typeface="Times New Roman"/>
              </a:defRPr>
            </a:pPr>
            <a:r>
              <a:rPr lang="en-US"/>
              <a:t>Capital Expenditures</a:t>
            </a:r>
          </a:p>
        </c:rich>
      </c:tx>
      <c:layout>
        <c:manualLayout>
          <c:xMode val="edge"/>
          <c:yMode val="edge"/>
          <c:x val="0.39708218825587976"/>
          <c:y val="2.621231812042912E-2"/>
        </c:manualLayout>
      </c:layout>
      <c:overlay val="0"/>
      <c:spPr>
        <a:noFill/>
        <a:ln w="25400">
          <a:noFill/>
        </a:ln>
      </c:spPr>
    </c:title>
    <c:autoTitleDeleted val="0"/>
    <c:plotArea>
      <c:layout>
        <c:manualLayout>
          <c:layoutTarget val="inner"/>
          <c:xMode val="edge"/>
          <c:yMode val="edge"/>
          <c:x val="0.17852565488137515"/>
          <c:y val="0.18767140353410516"/>
          <c:w val="0.69464662206405881"/>
          <c:h val="0.53997413323623167"/>
        </c:manualLayout>
      </c:layout>
      <c:barChart>
        <c:barDir val="col"/>
        <c:grouping val="clustered"/>
        <c:varyColors val="0"/>
        <c:ser>
          <c:idx val="0"/>
          <c:order val="0"/>
          <c:tx>
            <c:strRef>
              <c:f>'ciptax (opt 2)'!$K$6</c:f>
              <c:strCache>
                <c:ptCount val="1"/>
                <c:pt idx="0">
                  <c:v>2012-13</c:v>
                </c:pt>
              </c:strCache>
            </c:strRef>
          </c:tx>
          <c:invertIfNegative val="0"/>
          <c:cat>
            <c:strRef>
              <c:f>'ciptax (opt 2)'!$A$7:$A$9</c:f>
              <c:strCache>
                <c:ptCount val="3"/>
                <c:pt idx="0">
                  <c:v>Debt service on outstanding bonds</c:v>
                </c:pt>
                <c:pt idx="1">
                  <c:v>Transfer to capital reserve funds</c:v>
                </c:pt>
                <c:pt idx="2">
                  <c:v>Issuance of New Debt (see below)</c:v>
                </c:pt>
              </c:strCache>
            </c:strRef>
          </c:cat>
          <c:val>
            <c:numRef>
              <c:f>'ciptax (opt 2)'!$K$7:$K$9</c:f>
            </c:numRef>
          </c:val>
        </c:ser>
        <c:ser>
          <c:idx val="1"/>
          <c:order val="1"/>
          <c:tx>
            <c:strRef>
              <c:f>'ciptax (opt 2)'!$L$6</c:f>
              <c:strCache>
                <c:ptCount val="1"/>
                <c:pt idx="0">
                  <c:v>2013-14</c:v>
                </c:pt>
              </c:strCache>
            </c:strRef>
          </c:tx>
          <c:invertIfNegative val="0"/>
          <c:cat>
            <c:strRef>
              <c:f>'ciptax (opt 2)'!$A$7:$A$9</c:f>
              <c:strCache>
                <c:ptCount val="3"/>
                <c:pt idx="0">
                  <c:v>Debt service on outstanding bonds</c:v>
                </c:pt>
                <c:pt idx="1">
                  <c:v>Transfer to capital reserve funds</c:v>
                </c:pt>
                <c:pt idx="2">
                  <c:v>Issuance of New Debt (see below)</c:v>
                </c:pt>
              </c:strCache>
            </c:strRef>
          </c:cat>
          <c:val>
            <c:numRef>
              <c:f>'ciptax (opt 2)'!$L$7:$L$9</c:f>
            </c:numRef>
          </c:val>
        </c:ser>
        <c:ser>
          <c:idx val="2"/>
          <c:order val="2"/>
          <c:tx>
            <c:strRef>
              <c:f>'ciptax (opt 2)'!$M$6</c:f>
              <c:strCache>
                <c:ptCount val="1"/>
                <c:pt idx="0">
                  <c:v>2014-15</c:v>
                </c:pt>
              </c:strCache>
            </c:strRef>
          </c:tx>
          <c:invertIfNegative val="0"/>
          <c:cat>
            <c:strRef>
              <c:f>'ciptax (opt 2)'!$A$7:$A$9</c:f>
              <c:strCache>
                <c:ptCount val="3"/>
                <c:pt idx="0">
                  <c:v>Debt service on outstanding bonds</c:v>
                </c:pt>
                <c:pt idx="1">
                  <c:v>Transfer to capital reserve funds</c:v>
                </c:pt>
                <c:pt idx="2">
                  <c:v>Issuance of New Debt (see below)</c:v>
                </c:pt>
              </c:strCache>
            </c:strRef>
          </c:cat>
          <c:val>
            <c:numRef>
              <c:f>'ciptax (opt 2)'!$M$7:$M$9</c:f>
            </c:numRef>
          </c:val>
        </c:ser>
        <c:ser>
          <c:idx val="3"/>
          <c:order val="3"/>
          <c:tx>
            <c:strRef>
              <c:f>'ciptax (opt 2)'!$N$6</c:f>
              <c:strCache>
                <c:ptCount val="1"/>
                <c:pt idx="0">
                  <c:v>2015-16</c:v>
                </c:pt>
              </c:strCache>
            </c:strRef>
          </c:tx>
          <c:invertIfNegative val="0"/>
          <c:cat>
            <c:strRef>
              <c:f>'ciptax (opt 2)'!$A$7:$A$9</c:f>
              <c:strCache>
                <c:ptCount val="3"/>
                <c:pt idx="0">
                  <c:v>Debt service on outstanding bonds</c:v>
                </c:pt>
                <c:pt idx="1">
                  <c:v>Transfer to capital reserve funds</c:v>
                </c:pt>
                <c:pt idx="2">
                  <c:v>Issuance of New Debt (see below)</c:v>
                </c:pt>
              </c:strCache>
            </c:strRef>
          </c:cat>
          <c:val>
            <c:numRef>
              <c:f>'ciptax (opt 2)'!$N$7:$N$9</c:f>
            </c:numRef>
          </c:val>
        </c:ser>
        <c:ser>
          <c:idx val="5"/>
          <c:order val="4"/>
          <c:tx>
            <c:strRef>
              <c:f>'ciptax (opt 2)'!$O$6</c:f>
              <c:strCache>
                <c:ptCount val="1"/>
                <c:pt idx="0">
                  <c:v>2016-17</c:v>
                </c:pt>
              </c:strCache>
            </c:strRef>
          </c:tx>
          <c:invertIfNegative val="0"/>
          <c:cat>
            <c:strRef>
              <c:f>'ciptax (opt 2)'!$A$7:$A$9</c:f>
              <c:strCache>
                <c:ptCount val="3"/>
                <c:pt idx="0">
                  <c:v>Debt service on outstanding bonds</c:v>
                </c:pt>
                <c:pt idx="1">
                  <c:v>Transfer to capital reserve funds</c:v>
                </c:pt>
                <c:pt idx="2">
                  <c:v>Issuance of New Debt (see below)</c:v>
                </c:pt>
              </c:strCache>
            </c:strRef>
          </c:cat>
          <c:val>
            <c:numRef>
              <c:f>'ciptax (opt 2)'!$O$7:$O$9</c:f>
            </c:numRef>
          </c:val>
        </c:ser>
        <c:ser>
          <c:idx val="14"/>
          <c:order val="5"/>
          <c:tx>
            <c:strRef>
              <c:f>'ciptax (opt 2)'!$P$6</c:f>
              <c:strCache>
                <c:ptCount val="1"/>
                <c:pt idx="0">
                  <c:v>2017-18</c:v>
                </c:pt>
              </c:strCache>
            </c:strRef>
          </c:tx>
          <c:invertIfNegative val="0"/>
          <c:cat>
            <c:strRef>
              <c:f>'ciptax (opt 2)'!$A$7:$A$9</c:f>
              <c:strCache>
                <c:ptCount val="3"/>
                <c:pt idx="0">
                  <c:v>Debt service on outstanding bonds</c:v>
                </c:pt>
                <c:pt idx="1">
                  <c:v>Transfer to capital reserve funds</c:v>
                </c:pt>
                <c:pt idx="2">
                  <c:v>Issuance of New Debt (see below)</c:v>
                </c:pt>
              </c:strCache>
            </c:strRef>
          </c:cat>
          <c:val>
            <c:numRef>
              <c:f>'ciptax (opt 2)'!$P$7:$P$9</c:f>
            </c:numRef>
          </c:val>
        </c:ser>
        <c:ser>
          <c:idx val="6"/>
          <c:order val="6"/>
          <c:tx>
            <c:strRef>
              <c:f>'ciptax (opt 2)'!$Q$6</c:f>
              <c:strCache>
                <c:ptCount val="1"/>
                <c:pt idx="0">
                  <c:v>2018-19</c:v>
                </c:pt>
              </c:strCache>
            </c:strRef>
          </c:tx>
          <c:invertIfNegative val="0"/>
          <c:cat>
            <c:strRef>
              <c:f>'ciptax (opt 2)'!$A$7:$A$9</c:f>
              <c:strCache>
                <c:ptCount val="3"/>
                <c:pt idx="0">
                  <c:v>Debt service on outstanding bonds</c:v>
                </c:pt>
                <c:pt idx="1">
                  <c:v>Transfer to capital reserve funds</c:v>
                </c:pt>
                <c:pt idx="2">
                  <c:v>Issuance of New Debt (see below)</c:v>
                </c:pt>
              </c:strCache>
            </c:strRef>
          </c:cat>
          <c:val>
            <c:numRef>
              <c:f>'ciptax (opt 2)'!$Q$7:$Q$9</c:f>
            </c:numRef>
          </c:val>
        </c:ser>
        <c:ser>
          <c:idx val="7"/>
          <c:order val="7"/>
          <c:tx>
            <c:strRef>
              <c:f>'ciptax (opt 2)'!$R$6</c:f>
              <c:strCache>
                <c:ptCount val="1"/>
                <c:pt idx="0">
                  <c:v>2019-20</c:v>
                </c:pt>
              </c:strCache>
            </c:strRef>
          </c:tx>
          <c:invertIfNegative val="0"/>
          <c:cat>
            <c:strRef>
              <c:f>'ciptax (opt 2)'!$A$7:$A$9</c:f>
              <c:strCache>
                <c:ptCount val="3"/>
                <c:pt idx="0">
                  <c:v>Debt service on outstanding bonds</c:v>
                </c:pt>
                <c:pt idx="1">
                  <c:v>Transfer to capital reserve funds</c:v>
                </c:pt>
                <c:pt idx="2">
                  <c:v>Issuance of New Debt (see below)</c:v>
                </c:pt>
              </c:strCache>
            </c:strRef>
          </c:cat>
          <c:val>
            <c:numRef>
              <c:f>'ciptax (opt 2)'!$R$7:$R$9</c:f>
            </c:numRef>
          </c:val>
        </c:ser>
        <c:ser>
          <c:idx val="8"/>
          <c:order val="8"/>
          <c:tx>
            <c:strRef>
              <c:f>'ciptax (opt 2)'!$S$6</c:f>
              <c:strCache>
                <c:ptCount val="1"/>
                <c:pt idx="0">
                  <c:v>2021-22</c:v>
                </c:pt>
              </c:strCache>
            </c:strRef>
          </c:tx>
          <c:invertIfNegative val="0"/>
          <c:cat>
            <c:strRef>
              <c:f>'ciptax (opt 2)'!$A$7:$A$9</c:f>
              <c:strCache>
                <c:ptCount val="3"/>
                <c:pt idx="0">
                  <c:v>Debt service on outstanding bonds</c:v>
                </c:pt>
                <c:pt idx="1">
                  <c:v>Transfer to capital reserve funds</c:v>
                </c:pt>
                <c:pt idx="2">
                  <c:v>Issuance of New Debt (see below)</c:v>
                </c:pt>
              </c:strCache>
            </c:strRef>
          </c:cat>
          <c:val>
            <c:numRef>
              <c:f>'ciptax (opt 2)'!$S$7:$S$9</c:f>
              <c:numCache>
                <c:formatCode>_(* #,##0_);_(* \(#,##0\);_(* "-"_);_(@_)</c:formatCode>
                <c:ptCount val="3"/>
                <c:pt idx="0">
                  <c:v>408662</c:v>
                </c:pt>
                <c:pt idx="1">
                  <c:v>1870000</c:v>
                </c:pt>
                <c:pt idx="2">
                  <c:v>0</c:v>
                </c:pt>
              </c:numCache>
            </c:numRef>
          </c:val>
        </c:ser>
        <c:ser>
          <c:idx val="4"/>
          <c:order val="9"/>
          <c:tx>
            <c:strRef>
              <c:f>'ciptax (opt 2)'!$T$6</c:f>
              <c:strCache>
                <c:ptCount val="1"/>
                <c:pt idx="0">
                  <c:v>2022-23</c:v>
                </c:pt>
              </c:strCache>
            </c:strRef>
          </c:tx>
          <c:invertIfNegative val="0"/>
          <c:cat>
            <c:strRef>
              <c:f>'ciptax (opt 2)'!$A$7:$A$9</c:f>
              <c:strCache>
                <c:ptCount val="3"/>
                <c:pt idx="0">
                  <c:v>Debt service on outstanding bonds</c:v>
                </c:pt>
                <c:pt idx="1">
                  <c:v>Transfer to capital reserve funds</c:v>
                </c:pt>
                <c:pt idx="2">
                  <c:v>Issuance of New Debt (see below)</c:v>
                </c:pt>
              </c:strCache>
            </c:strRef>
          </c:cat>
          <c:val>
            <c:numRef>
              <c:f>'ciptax (opt 2)'!$T$7:$T$9</c:f>
              <c:numCache>
                <c:formatCode>_(* #,##0_);_(* \(#,##0\);_(* "-"_);_(@_)</c:formatCode>
                <c:ptCount val="3"/>
                <c:pt idx="0">
                  <c:v>410731</c:v>
                </c:pt>
                <c:pt idx="1">
                  <c:v>2190000</c:v>
                </c:pt>
                <c:pt idx="2">
                  <c:v>0</c:v>
                </c:pt>
              </c:numCache>
            </c:numRef>
          </c:val>
        </c:ser>
        <c:ser>
          <c:idx val="9"/>
          <c:order val="10"/>
          <c:tx>
            <c:strRef>
              <c:f>'ciptax (opt 2)'!$U$6</c:f>
              <c:strCache>
                <c:ptCount val="1"/>
                <c:pt idx="0">
                  <c:v>2023-24</c:v>
                </c:pt>
              </c:strCache>
            </c:strRef>
          </c:tx>
          <c:invertIfNegative val="0"/>
          <c:cat>
            <c:strRef>
              <c:f>'ciptax (opt 2)'!$A$7:$A$9</c:f>
              <c:strCache>
                <c:ptCount val="3"/>
                <c:pt idx="0">
                  <c:v>Debt service on outstanding bonds</c:v>
                </c:pt>
                <c:pt idx="1">
                  <c:v>Transfer to capital reserve funds</c:v>
                </c:pt>
                <c:pt idx="2">
                  <c:v>Issuance of New Debt (see below)</c:v>
                </c:pt>
              </c:strCache>
            </c:strRef>
          </c:cat>
          <c:val>
            <c:numRef>
              <c:f>'ciptax (opt 2)'!$U$7:$U$9</c:f>
              <c:numCache>
                <c:formatCode>_(* #,##0_);_(* \(#,##0\);_(* "-"_);_(@_)</c:formatCode>
                <c:ptCount val="3"/>
                <c:pt idx="0">
                  <c:v>244145</c:v>
                </c:pt>
                <c:pt idx="1">
                  <c:v>2325000</c:v>
                </c:pt>
                <c:pt idx="2">
                  <c:v>785126</c:v>
                </c:pt>
              </c:numCache>
            </c:numRef>
          </c:val>
        </c:ser>
        <c:ser>
          <c:idx val="10"/>
          <c:order val="11"/>
          <c:tx>
            <c:strRef>
              <c:f>'ciptax (opt 2)'!$V$6</c:f>
              <c:strCache>
                <c:ptCount val="1"/>
                <c:pt idx="0">
                  <c:v>2024-25</c:v>
                </c:pt>
              </c:strCache>
            </c:strRef>
          </c:tx>
          <c:invertIfNegative val="0"/>
          <c:cat>
            <c:strRef>
              <c:f>'ciptax (opt 2)'!$A$7:$A$9</c:f>
              <c:strCache>
                <c:ptCount val="3"/>
                <c:pt idx="0">
                  <c:v>Debt service on outstanding bonds</c:v>
                </c:pt>
                <c:pt idx="1">
                  <c:v>Transfer to capital reserve funds</c:v>
                </c:pt>
                <c:pt idx="2">
                  <c:v>Issuance of New Debt (see below)</c:v>
                </c:pt>
              </c:strCache>
            </c:strRef>
          </c:cat>
          <c:val>
            <c:numRef>
              <c:f>'ciptax (opt 2)'!$V$7:$V$9</c:f>
              <c:numCache>
                <c:formatCode>_(* #,##0_);_(* \(#,##0\);_(* "-"_);_(@_)</c:formatCode>
                <c:ptCount val="3"/>
                <c:pt idx="0">
                  <c:v>236240</c:v>
                </c:pt>
                <c:pt idx="1">
                  <c:v>2455000</c:v>
                </c:pt>
                <c:pt idx="2">
                  <c:v>772576</c:v>
                </c:pt>
              </c:numCache>
            </c:numRef>
          </c:val>
        </c:ser>
        <c:ser>
          <c:idx val="11"/>
          <c:order val="12"/>
          <c:tx>
            <c:v>2023-24</c:v>
          </c:tx>
          <c:invertIfNegative val="0"/>
          <c:cat>
            <c:strRef>
              <c:f>'ciptax (opt 2)'!$A$7:$A$9</c:f>
              <c:strCache>
                <c:ptCount val="3"/>
                <c:pt idx="0">
                  <c:v>Debt service on outstanding bonds</c:v>
                </c:pt>
                <c:pt idx="1">
                  <c:v>Transfer to capital reserve funds</c:v>
                </c:pt>
                <c:pt idx="2">
                  <c:v>Issuance of New Debt (see below)</c:v>
                </c:pt>
              </c:strCache>
            </c:strRef>
          </c:cat>
          <c:val>
            <c:numRef>
              <c:f>'ciptax (opt 2)'!$W$7:$W$9</c:f>
              <c:numCache>
                <c:formatCode>_(* #,##0_);_(* \(#,##0\);_(* "-"_);_(@_)</c:formatCode>
                <c:ptCount val="3"/>
                <c:pt idx="0">
                  <c:v>228335</c:v>
                </c:pt>
                <c:pt idx="1">
                  <c:v>2555000</c:v>
                </c:pt>
                <c:pt idx="2">
                  <c:v>1164326</c:v>
                </c:pt>
              </c:numCache>
            </c:numRef>
          </c:val>
        </c:ser>
        <c:ser>
          <c:idx val="12"/>
          <c:order val="13"/>
          <c:tx>
            <c:v>2025-26</c:v>
          </c:tx>
          <c:invertIfNegative val="0"/>
          <c:cat>
            <c:strRef>
              <c:f>'ciptax (opt 2)'!$A$7:$A$9</c:f>
              <c:strCache>
                <c:ptCount val="3"/>
                <c:pt idx="0">
                  <c:v>Debt service on outstanding bonds</c:v>
                </c:pt>
                <c:pt idx="1">
                  <c:v>Transfer to capital reserve funds</c:v>
                </c:pt>
                <c:pt idx="2">
                  <c:v>Issuance of New Debt (see below)</c:v>
                </c:pt>
              </c:strCache>
            </c:strRef>
          </c:cat>
          <c:val>
            <c:numRef>
              <c:f>'ciptax (opt 2)'!$X$7:$X$9</c:f>
              <c:numCache>
                <c:formatCode>_(* #,##0_);_(* \(#,##0\);_(* "-"_);_(@_)</c:formatCode>
                <c:ptCount val="3"/>
                <c:pt idx="0">
                  <c:v>220430</c:v>
                </c:pt>
                <c:pt idx="1">
                  <c:v>2585000</c:v>
                </c:pt>
                <c:pt idx="2">
                  <c:v>1142446</c:v>
                </c:pt>
              </c:numCache>
            </c:numRef>
          </c:val>
        </c:ser>
        <c:ser>
          <c:idx val="13"/>
          <c:order val="14"/>
          <c:tx>
            <c:v>2026-27</c:v>
          </c:tx>
          <c:invertIfNegative val="0"/>
          <c:cat>
            <c:strRef>
              <c:f>'ciptax (opt 2)'!$A$7:$A$9</c:f>
              <c:strCache>
                <c:ptCount val="3"/>
                <c:pt idx="0">
                  <c:v>Debt service on outstanding bonds</c:v>
                </c:pt>
                <c:pt idx="1">
                  <c:v>Transfer to capital reserve funds</c:v>
                </c:pt>
                <c:pt idx="2">
                  <c:v>Issuance of New Debt (see below)</c:v>
                </c:pt>
              </c:strCache>
            </c:strRef>
          </c:cat>
          <c:val>
            <c:numRef>
              <c:f>'ciptax (opt 2)'!$Y$7:$Y$9</c:f>
              <c:numCache>
                <c:formatCode>_(* #,##0_);_(* \(#,##0\);_(* "-"_);_(@_)</c:formatCode>
                <c:ptCount val="3"/>
                <c:pt idx="0">
                  <c:v>207525</c:v>
                </c:pt>
                <c:pt idx="1">
                  <c:v>2585000</c:v>
                </c:pt>
                <c:pt idx="2">
                  <c:v>1595766</c:v>
                </c:pt>
              </c:numCache>
            </c:numRef>
          </c:val>
        </c:ser>
        <c:dLbls>
          <c:showLegendKey val="0"/>
          <c:showVal val="0"/>
          <c:showCatName val="0"/>
          <c:showSerName val="0"/>
          <c:showPercent val="0"/>
          <c:showBubbleSize val="0"/>
        </c:dLbls>
        <c:gapWidth val="100"/>
        <c:axId val="697987984"/>
        <c:axId val="697990728"/>
      </c:barChart>
      <c:catAx>
        <c:axId val="697987984"/>
        <c:scaling>
          <c:orientation val="minMax"/>
        </c:scaling>
        <c:delete val="0"/>
        <c:axPos val="b"/>
        <c:title>
          <c:tx>
            <c:rich>
              <a:bodyPr/>
              <a:lstStyle/>
              <a:p>
                <a:pPr>
                  <a:defRPr sz="2600" b="1" i="0" u="none" strike="noStrike" baseline="0">
                    <a:solidFill>
                      <a:srgbClr val="000000"/>
                    </a:solidFill>
                    <a:latin typeface="Times New Roman"/>
                    <a:ea typeface="Times New Roman"/>
                    <a:cs typeface="Times New Roman"/>
                  </a:defRPr>
                </a:pPr>
                <a:r>
                  <a:rPr lang="en-US"/>
                  <a:t>Type</a:t>
                </a:r>
              </a:p>
            </c:rich>
          </c:tx>
          <c:layout>
            <c:manualLayout>
              <c:xMode val="edge"/>
              <c:yMode val="edge"/>
              <c:x val="0.50165244245131613"/>
              <c:y val="0.9017043702870475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600" b="0" i="0" u="none" strike="noStrike" baseline="0">
                <a:solidFill>
                  <a:srgbClr val="000000"/>
                </a:solidFill>
                <a:latin typeface="Times New Roman"/>
                <a:ea typeface="Times New Roman"/>
                <a:cs typeface="Times New Roman"/>
              </a:defRPr>
            </a:pPr>
            <a:endParaRPr lang="en-US"/>
          </a:p>
        </c:txPr>
        <c:crossAx val="697990728"/>
        <c:crosses val="autoZero"/>
        <c:auto val="1"/>
        <c:lblAlgn val="ctr"/>
        <c:lblOffset val="100"/>
        <c:tickLblSkip val="1"/>
        <c:tickMarkSkip val="1"/>
        <c:noMultiLvlLbl val="0"/>
      </c:catAx>
      <c:valAx>
        <c:axId val="697990728"/>
        <c:scaling>
          <c:orientation val="minMax"/>
        </c:scaling>
        <c:delete val="0"/>
        <c:axPos val="l"/>
        <c:majorGridlines>
          <c:spPr>
            <a:ln w="3175">
              <a:solidFill>
                <a:srgbClr val="000000"/>
              </a:solidFill>
              <a:prstDash val="solid"/>
            </a:ln>
          </c:spPr>
        </c:majorGridlines>
        <c:title>
          <c:tx>
            <c:rich>
              <a:bodyPr/>
              <a:lstStyle/>
              <a:p>
                <a:pPr>
                  <a:defRPr sz="2600" b="1" i="0" u="none" strike="noStrike" baseline="0">
                    <a:solidFill>
                      <a:srgbClr val="000000"/>
                    </a:solidFill>
                    <a:latin typeface="Times New Roman"/>
                    <a:ea typeface="Times New Roman"/>
                    <a:cs typeface="Times New Roman"/>
                  </a:defRPr>
                </a:pPr>
                <a:r>
                  <a:rPr lang="en-US"/>
                  <a:t>Dollars</a:t>
                </a:r>
              </a:p>
            </c:rich>
          </c:tx>
          <c:layout>
            <c:manualLayout>
              <c:xMode val="edge"/>
              <c:yMode val="edge"/>
              <c:x val="1.0574975037612573E-2"/>
              <c:y val="0.3892532877834715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Times New Roman"/>
                <a:ea typeface="Times New Roman"/>
                <a:cs typeface="Times New Roman"/>
              </a:defRPr>
            </a:pPr>
            <a:endParaRPr lang="en-US"/>
          </a:p>
        </c:txPr>
        <c:crossAx val="697987984"/>
        <c:crosses val="autoZero"/>
        <c:crossBetween val="between"/>
      </c:valAx>
      <c:spPr>
        <a:noFill/>
        <a:ln w="25400">
          <a:noFill/>
        </a:ln>
      </c:spPr>
    </c:plotArea>
    <c:legend>
      <c:legendPos val="r"/>
      <c:layout>
        <c:manualLayout>
          <c:xMode val="edge"/>
          <c:yMode val="edge"/>
          <c:x val="0.88646690962746655"/>
          <c:y val="0.24870663416263905"/>
          <c:w val="5.8446743176710753E-2"/>
          <c:h val="0.62201822264126372"/>
        </c:manualLayout>
      </c:layout>
      <c:overlay val="0"/>
      <c:spPr>
        <a:solidFill>
          <a:srgbClr val="FFFFFF"/>
        </a:solidFill>
        <a:ln w="3175">
          <a:solidFill>
            <a:srgbClr val="000000"/>
          </a:solidFill>
          <a:prstDash val="solid"/>
        </a:ln>
      </c:spPr>
      <c:txPr>
        <a:bodyPr/>
        <a:lstStyle/>
        <a:p>
          <a:pPr>
            <a:defRPr sz="143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60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1" i="0" u="none" strike="noStrike" kern="1200" spc="0" baseline="0">
                <a:solidFill>
                  <a:schemeClr val="tx1">
                    <a:lumMod val="65000"/>
                    <a:lumOff val="35000"/>
                  </a:schemeClr>
                </a:solidFill>
                <a:latin typeface="+mn-lt"/>
                <a:ea typeface="+mn-ea"/>
                <a:cs typeface="+mn-cs"/>
              </a:defRPr>
            </a:pPr>
            <a:r>
              <a:rPr lang="en-US" sz="3200" b="1"/>
              <a:t>Property Taxes to Finance CIP</a:t>
            </a:r>
          </a:p>
        </c:rich>
      </c:tx>
      <c:overlay val="0"/>
      <c:spPr>
        <a:noFill/>
        <a:ln>
          <a:noFill/>
        </a:ln>
        <a:effectLst/>
      </c:spPr>
      <c:txPr>
        <a:bodyPr rot="0" spcFirstLastPara="1" vertOverflow="ellipsis" vert="horz" wrap="square" anchor="ctr" anchorCtr="1"/>
        <a:lstStyle/>
        <a:p>
          <a:pPr>
            <a:defRPr sz="3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8863389649109398E-2"/>
          <c:y val="1.1783363151410684E-2"/>
          <c:w val="0.93560262976836628"/>
          <c:h val="0.87066071802921285"/>
        </c:manualLayout>
      </c:layout>
      <c:lineChart>
        <c:grouping val="standard"/>
        <c:varyColors val="0"/>
        <c:ser>
          <c:idx val="0"/>
          <c:order val="0"/>
          <c:spPr>
            <a:ln w="28575" cap="rnd">
              <a:solidFill>
                <a:schemeClr val="accent1"/>
              </a:solidFill>
              <a:round/>
            </a:ln>
            <a:effectLst/>
          </c:spPr>
          <c:marker>
            <c:symbol val="none"/>
          </c:marker>
          <c:dLbls>
            <c:dLbl>
              <c:idx val="0"/>
              <c:layout>
                <c:manualLayout>
                  <c:x val="-1.3592233009708738E-2"/>
                  <c:y val="6.4360423778760958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2815533980582524E-2"/>
                  <c:y val="7.723267745950986E-2"/>
                </c:manualLayout>
              </c:layout>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0233009708737868E-2"/>
                      <c:h val="5.5746938192201848E-2"/>
                    </c:manualLayout>
                  </c15:layout>
                </c:ext>
              </c:extLst>
            </c:dLbl>
            <c:dLbl>
              <c:idx val="2"/>
              <c:layout>
                <c:manualLayout>
                  <c:x val="1.9417475728155339E-3"/>
                  <c:y val="3.6470906807964505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5.8252427184466021E-3"/>
                  <c:y val="3.4325559348672471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5889101338432124E-3"/>
                  <c:y val="5.9171597633136092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7.6481835564053537E-4"/>
                  <c:y val="4.023668639053254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'ciptax (opt 2)'!$S$13:$Y$13</c:f>
              <c:strCache>
                <c:ptCount val="7"/>
                <c:pt idx="0">
                  <c:v>2021-22</c:v>
                </c:pt>
                <c:pt idx="1">
                  <c:v>2022-23</c:v>
                </c:pt>
                <c:pt idx="2">
                  <c:v>2023-24</c:v>
                </c:pt>
                <c:pt idx="3">
                  <c:v>2024-25</c:v>
                </c:pt>
                <c:pt idx="4">
                  <c:v>2025-26</c:v>
                </c:pt>
                <c:pt idx="5">
                  <c:v>2026-27</c:v>
                </c:pt>
                <c:pt idx="6">
                  <c:v>2027-28</c:v>
                </c:pt>
              </c:strCache>
            </c:strRef>
          </c:cat>
          <c:val>
            <c:numRef>
              <c:f>'ciptax (opt 2)'!$S$10:$Y$10</c:f>
              <c:numCache>
                <c:formatCode>_(* #,##0_);_(* \(#,##0\);_(* "-"_);_(@_)</c:formatCode>
                <c:ptCount val="7"/>
                <c:pt idx="0">
                  <c:v>2278662</c:v>
                </c:pt>
                <c:pt idx="1">
                  <c:v>2600731</c:v>
                </c:pt>
                <c:pt idx="2">
                  <c:v>3354271</c:v>
                </c:pt>
                <c:pt idx="3">
                  <c:v>3463816</c:v>
                </c:pt>
                <c:pt idx="4">
                  <c:v>3947661</c:v>
                </c:pt>
                <c:pt idx="5">
                  <c:v>3947876</c:v>
                </c:pt>
                <c:pt idx="6">
                  <c:v>4388291</c:v>
                </c:pt>
              </c:numCache>
            </c:numRef>
          </c:val>
          <c:smooth val="0"/>
        </c:ser>
        <c:dLbls>
          <c:showLegendKey val="0"/>
          <c:showVal val="0"/>
          <c:showCatName val="0"/>
          <c:showSerName val="0"/>
          <c:showPercent val="0"/>
          <c:showBubbleSize val="0"/>
        </c:dLbls>
        <c:smooth val="0"/>
        <c:axId val="697988768"/>
        <c:axId val="655111912"/>
      </c:lineChart>
      <c:catAx>
        <c:axId val="697988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655111912"/>
        <c:crosses val="autoZero"/>
        <c:auto val="1"/>
        <c:lblAlgn val="ctr"/>
        <c:lblOffset val="100"/>
        <c:noMultiLvlLbl val="0"/>
      </c:catAx>
      <c:valAx>
        <c:axId val="655111912"/>
        <c:scaling>
          <c:orientation val="minMax"/>
          <c:min val="15000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697988768"/>
        <c:crosses val="autoZero"/>
        <c:crossBetween val="between"/>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3600" b="1"/>
              <a:t>Capital Expenditures</a:t>
            </a:r>
          </a:p>
          <a:p>
            <a:pPr>
              <a:defRPr/>
            </a:pPr>
            <a:r>
              <a:rPr lang="en-US" sz="1800" b="1"/>
              <a:t>2022-23 Proposed Funding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136522519981875E-2"/>
          <c:y val="0.18433527117521525"/>
          <c:w val="0.77129178344232396"/>
          <c:h val="0.57059680624034148"/>
        </c:manualLayout>
      </c:layout>
      <c:barChart>
        <c:barDir val="col"/>
        <c:grouping val="clustered"/>
        <c:varyColors val="0"/>
        <c:ser>
          <c:idx val="3"/>
          <c:order val="0"/>
          <c:tx>
            <c:strRef>
              <c:f>'ciptax (opt 2)'!$S$6</c:f>
              <c:strCache>
                <c:ptCount val="1"/>
                <c:pt idx="0">
                  <c:v>2021-22</c:v>
                </c:pt>
              </c:strCache>
            </c:strRef>
          </c:tx>
          <c:spPr>
            <a:solidFill>
              <a:schemeClr val="accent4"/>
            </a:solidFill>
            <a:ln>
              <a:noFill/>
            </a:ln>
            <a:effectLst/>
          </c:spPr>
          <c:invertIfNegative val="0"/>
          <c:cat>
            <c:strRef>
              <c:f>'ciptax (opt 2)'!$A$7:$A$9</c:f>
              <c:strCache>
                <c:ptCount val="3"/>
                <c:pt idx="0">
                  <c:v>Debt service on outstanding bonds</c:v>
                </c:pt>
                <c:pt idx="1">
                  <c:v>Transfer to capital reserve funds</c:v>
                </c:pt>
                <c:pt idx="2">
                  <c:v>Issuance of New Debt (see below)</c:v>
                </c:pt>
              </c:strCache>
            </c:strRef>
          </c:cat>
          <c:val>
            <c:numRef>
              <c:f>'ciptax (opt 2)'!$S$7:$S$9</c:f>
              <c:numCache>
                <c:formatCode>_(* #,##0_);_(* \(#,##0\);_(* "-"_);_(@_)</c:formatCode>
                <c:ptCount val="3"/>
                <c:pt idx="0">
                  <c:v>408662</c:v>
                </c:pt>
                <c:pt idx="1">
                  <c:v>1870000</c:v>
                </c:pt>
                <c:pt idx="2">
                  <c:v>0</c:v>
                </c:pt>
              </c:numCache>
            </c:numRef>
          </c:val>
        </c:ser>
        <c:ser>
          <c:idx val="4"/>
          <c:order val="1"/>
          <c:tx>
            <c:strRef>
              <c:f>'ciptax (opt 2)'!$T$6</c:f>
              <c:strCache>
                <c:ptCount val="1"/>
                <c:pt idx="0">
                  <c:v>2022-23</c:v>
                </c:pt>
              </c:strCache>
            </c:strRef>
          </c:tx>
          <c:spPr>
            <a:solidFill>
              <a:schemeClr val="accent5"/>
            </a:solidFill>
            <a:ln>
              <a:noFill/>
            </a:ln>
            <a:effectLst/>
          </c:spPr>
          <c:invertIfNegative val="0"/>
          <c:cat>
            <c:strRef>
              <c:f>'ciptax (opt 2)'!$A$7:$A$9</c:f>
              <c:strCache>
                <c:ptCount val="3"/>
                <c:pt idx="0">
                  <c:v>Debt service on outstanding bonds</c:v>
                </c:pt>
                <c:pt idx="1">
                  <c:v>Transfer to capital reserve funds</c:v>
                </c:pt>
                <c:pt idx="2">
                  <c:v>Issuance of New Debt (see below)</c:v>
                </c:pt>
              </c:strCache>
            </c:strRef>
          </c:cat>
          <c:val>
            <c:numRef>
              <c:f>'ciptax (opt 2)'!$T$7:$T$9</c:f>
              <c:numCache>
                <c:formatCode>_(* #,##0_);_(* \(#,##0\);_(* "-"_);_(@_)</c:formatCode>
                <c:ptCount val="3"/>
                <c:pt idx="0">
                  <c:v>410731</c:v>
                </c:pt>
                <c:pt idx="1">
                  <c:v>2190000</c:v>
                </c:pt>
                <c:pt idx="2">
                  <c:v>0</c:v>
                </c:pt>
              </c:numCache>
            </c:numRef>
          </c:val>
        </c:ser>
        <c:ser>
          <c:idx val="5"/>
          <c:order val="2"/>
          <c:tx>
            <c:strRef>
              <c:f>'ciptax (opt 2)'!$U$6</c:f>
              <c:strCache>
                <c:ptCount val="1"/>
                <c:pt idx="0">
                  <c:v>2023-24</c:v>
                </c:pt>
              </c:strCache>
            </c:strRef>
          </c:tx>
          <c:spPr>
            <a:solidFill>
              <a:schemeClr val="accent6"/>
            </a:solidFill>
            <a:ln>
              <a:noFill/>
            </a:ln>
            <a:effectLst/>
          </c:spPr>
          <c:invertIfNegative val="0"/>
          <c:cat>
            <c:strRef>
              <c:f>'ciptax (opt 2)'!$A$7:$A$9</c:f>
              <c:strCache>
                <c:ptCount val="3"/>
                <c:pt idx="0">
                  <c:v>Debt service on outstanding bonds</c:v>
                </c:pt>
                <c:pt idx="1">
                  <c:v>Transfer to capital reserve funds</c:v>
                </c:pt>
                <c:pt idx="2">
                  <c:v>Issuance of New Debt (see below)</c:v>
                </c:pt>
              </c:strCache>
            </c:strRef>
          </c:cat>
          <c:val>
            <c:numRef>
              <c:f>'ciptax (opt 2)'!$U$7:$U$9</c:f>
              <c:numCache>
                <c:formatCode>_(* #,##0_);_(* \(#,##0\);_(* "-"_);_(@_)</c:formatCode>
                <c:ptCount val="3"/>
                <c:pt idx="0">
                  <c:v>244145</c:v>
                </c:pt>
                <c:pt idx="1">
                  <c:v>2325000</c:v>
                </c:pt>
                <c:pt idx="2">
                  <c:v>785126</c:v>
                </c:pt>
              </c:numCache>
            </c:numRef>
          </c:val>
        </c:ser>
        <c:ser>
          <c:idx val="0"/>
          <c:order val="3"/>
          <c:tx>
            <c:strRef>
              <c:f>'ciptax (opt 2)'!$V$6</c:f>
              <c:strCache>
                <c:ptCount val="1"/>
                <c:pt idx="0">
                  <c:v>2024-25</c:v>
                </c:pt>
              </c:strCache>
            </c:strRef>
          </c:tx>
          <c:spPr>
            <a:solidFill>
              <a:schemeClr val="accent1"/>
            </a:solidFill>
            <a:ln>
              <a:noFill/>
            </a:ln>
            <a:effectLst/>
          </c:spPr>
          <c:invertIfNegative val="0"/>
          <c:val>
            <c:numRef>
              <c:f>'ciptax (opt 2)'!$V$7:$V$9</c:f>
              <c:numCache>
                <c:formatCode>_(* #,##0_);_(* \(#,##0\);_(* "-"_);_(@_)</c:formatCode>
                <c:ptCount val="3"/>
                <c:pt idx="0">
                  <c:v>236240</c:v>
                </c:pt>
                <c:pt idx="1">
                  <c:v>2455000</c:v>
                </c:pt>
                <c:pt idx="2">
                  <c:v>772576</c:v>
                </c:pt>
              </c:numCache>
            </c:numRef>
          </c:val>
        </c:ser>
        <c:ser>
          <c:idx val="1"/>
          <c:order val="4"/>
          <c:tx>
            <c:strRef>
              <c:f>'ciptax (opt 2)'!$W$6</c:f>
              <c:strCache>
                <c:ptCount val="1"/>
                <c:pt idx="0">
                  <c:v>2025-26</c:v>
                </c:pt>
              </c:strCache>
            </c:strRef>
          </c:tx>
          <c:spPr>
            <a:solidFill>
              <a:schemeClr val="accent2"/>
            </a:solidFill>
            <a:ln>
              <a:noFill/>
            </a:ln>
            <a:effectLst/>
          </c:spPr>
          <c:invertIfNegative val="0"/>
          <c:val>
            <c:numRef>
              <c:f>'ciptax (opt 2)'!$W$7:$W$9</c:f>
              <c:numCache>
                <c:formatCode>_(* #,##0_);_(* \(#,##0\);_(* "-"_);_(@_)</c:formatCode>
                <c:ptCount val="3"/>
                <c:pt idx="0">
                  <c:v>228335</c:v>
                </c:pt>
                <c:pt idx="1">
                  <c:v>2555000</c:v>
                </c:pt>
                <c:pt idx="2">
                  <c:v>1164326</c:v>
                </c:pt>
              </c:numCache>
            </c:numRef>
          </c:val>
        </c:ser>
        <c:ser>
          <c:idx val="2"/>
          <c:order val="5"/>
          <c:tx>
            <c:strRef>
              <c:f>'ciptax (opt 2)'!$X$6</c:f>
              <c:strCache>
                <c:ptCount val="1"/>
                <c:pt idx="0">
                  <c:v>2026-27</c:v>
                </c:pt>
              </c:strCache>
            </c:strRef>
          </c:tx>
          <c:spPr>
            <a:solidFill>
              <a:schemeClr val="accent3"/>
            </a:solidFill>
            <a:ln>
              <a:noFill/>
            </a:ln>
            <a:effectLst/>
          </c:spPr>
          <c:invertIfNegative val="0"/>
          <c:val>
            <c:numRef>
              <c:f>'ciptax (opt 2)'!$X$7:$X$9</c:f>
              <c:numCache>
                <c:formatCode>_(* #,##0_);_(* \(#,##0\);_(* "-"_);_(@_)</c:formatCode>
                <c:ptCount val="3"/>
                <c:pt idx="0">
                  <c:v>220430</c:v>
                </c:pt>
                <c:pt idx="1">
                  <c:v>2585000</c:v>
                </c:pt>
                <c:pt idx="2">
                  <c:v>1142446</c:v>
                </c:pt>
              </c:numCache>
            </c:numRef>
          </c:val>
        </c:ser>
        <c:ser>
          <c:idx val="6"/>
          <c:order val="6"/>
          <c:tx>
            <c:strRef>
              <c:f>'ciptax (opt 2)'!$Y$6</c:f>
              <c:strCache>
                <c:ptCount val="1"/>
                <c:pt idx="0">
                  <c:v>2027-28</c:v>
                </c:pt>
              </c:strCache>
            </c:strRef>
          </c:tx>
          <c:spPr>
            <a:solidFill>
              <a:schemeClr val="accent1">
                <a:lumMod val="60000"/>
              </a:schemeClr>
            </a:solidFill>
            <a:ln>
              <a:noFill/>
            </a:ln>
            <a:effectLst/>
          </c:spPr>
          <c:invertIfNegative val="0"/>
          <c:val>
            <c:numRef>
              <c:f>'ciptax (opt 2)'!$Y$7:$Y$9</c:f>
              <c:numCache>
                <c:formatCode>_(* #,##0_);_(* \(#,##0\);_(* "-"_);_(@_)</c:formatCode>
                <c:ptCount val="3"/>
                <c:pt idx="0">
                  <c:v>207525</c:v>
                </c:pt>
                <c:pt idx="1">
                  <c:v>2585000</c:v>
                </c:pt>
                <c:pt idx="2">
                  <c:v>1595766</c:v>
                </c:pt>
              </c:numCache>
            </c:numRef>
          </c:val>
        </c:ser>
        <c:dLbls>
          <c:showLegendKey val="0"/>
          <c:showVal val="0"/>
          <c:showCatName val="0"/>
          <c:showSerName val="0"/>
          <c:showPercent val="0"/>
          <c:showBubbleSize val="0"/>
        </c:dLbls>
        <c:gapWidth val="219"/>
        <c:overlap val="-27"/>
        <c:axId val="655112696"/>
        <c:axId val="655113872"/>
      </c:barChart>
      <c:catAx>
        <c:axId val="655112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3200" b="0" i="0" u="none" strike="noStrike" kern="1200" baseline="0">
                <a:solidFill>
                  <a:schemeClr val="tx1">
                    <a:lumMod val="65000"/>
                    <a:lumOff val="35000"/>
                  </a:schemeClr>
                </a:solidFill>
                <a:latin typeface="+mn-lt"/>
                <a:ea typeface="+mn-ea"/>
                <a:cs typeface="+mn-cs"/>
              </a:defRPr>
            </a:pPr>
            <a:endParaRPr lang="en-US"/>
          </a:p>
        </c:txPr>
        <c:crossAx val="655113872"/>
        <c:crosses val="autoZero"/>
        <c:auto val="1"/>
        <c:lblAlgn val="ctr"/>
        <c:lblOffset val="100"/>
        <c:noMultiLvlLbl val="0"/>
      </c:catAx>
      <c:valAx>
        <c:axId val="65511387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655112696"/>
        <c:crosses val="autoZero"/>
        <c:crossBetween val="between"/>
      </c:valAx>
      <c:spPr>
        <a:noFill/>
        <a:ln>
          <a:noFill/>
        </a:ln>
        <a:effectLst/>
      </c:spPr>
    </c:plotArea>
    <c:legend>
      <c:legendPos val="r"/>
      <c:layout>
        <c:manualLayout>
          <c:xMode val="edge"/>
          <c:yMode val="edge"/>
          <c:x val="0.90350810385989888"/>
          <c:y val="0.30216099669093166"/>
          <c:w val="7.2370123226122157E-2"/>
          <c:h val="0.50263480312981246"/>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274320</xdr:colOff>
      <xdr:row>86</xdr:row>
      <xdr:rowOff>19050</xdr:rowOff>
    </xdr:from>
    <xdr:to>
      <xdr:col>25</xdr:col>
      <xdr:colOff>396240</xdr:colOff>
      <xdr:row>116</xdr:row>
      <xdr:rowOff>3810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175260</xdr:colOff>
      <xdr:row>164</xdr:row>
      <xdr:rowOff>114300</xdr:rowOff>
    </xdr:from>
    <xdr:to>
      <xdr:col>30</xdr:col>
      <xdr:colOff>156210</xdr:colOff>
      <xdr:row>200</xdr:row>
      <xdr:rowOff>182880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0.37464</cdr:x>
      <cdr:y>0.10356</cdr:y>
    </cdr:from>
    <cdr:to>
      <cdr:x>0.67556</cdr:x>
      <cdr:y>0.17354</cdr:y>
    </cdr:to>
    <cdr:sp macro="" textlink="">
      <cdr:nvSpPr>
        <cdr:cNvPr id="3" name="TextBox 2"/>
        <cdr:cNvSpPr txBox="1"/>
      </cdr:nvSpPr>
      <cdr:spPr>
        <a:xfrm xmlns:a="http://schemas.openxmlformats.org/drawingml/2006/main">
          <a:off x="5459731" y="731520"/>
          <a:ext cx="4385310" cy="4943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1">
              <a:latin typeface="Times New Roman" panose="02020603050405020304" pitchFamily="18" charset="0"/>
              <a:cs typeface="Times New Roman" panose="02020603050405020304" pitchFamily="18" charset="0"/>
            </a:rPr>
            <a:t>2021-22</a:t>
          </a:r>
          <a:r>
            <a:rPr lang="en-US" sz="1400" b="1" baseline="0">
              <a:latin typeface="Times New Roman" panose="02020603050405020304" pitchFamily="18" charset="0"/>
              <a:cs typeface="Times New Roman" panose="02020603050405020304" pitchFamily="18" charset="0"/>
            </a:rPr>
            <a:t> Proposed Funding</a:t>
          </a:r>
          <a:endParaRPr lang="en-US" sz="1400" b="1">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0.60497</cdr:x>
      <cdr:y>0.14941</cdr:y>
    </cdr:from>
    <cdr:to>
      <cdr:x>0.71739</cdr:x>
      <cdr:y>0.66397</cdr:y>
    </cdr:to>
    <cdr:cxnSp macro="">
      <cdr:nvCxnSpPr>
        <cdr:cNvPr id="5" name="Straight Arrow Connector 4"/>
        <cdr:cNvCxnSpPr/>
      </cdr:nvCxnSpPr>
      <cdr:spPr>
        <a:xfrm xmlns:a="http://schemas.openxmlformats.org/drawingml/2006/main">
          <a:off x="8816340" y="1055370"/>
          <a:ext cx="1638300" cy="3634740"/>
        </a:xfrm>
        <a:prstGeom xmlns:a="http://schemas.openxmlformats.org/drawingml/2006/main" prst="straightConnector1">
          <a:avLst/>
        </a:prstGeom>
        <a:ln xmlns:a="http://schemas.openxmlformats.org/drawingml/2006/main" w="76200">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0.25124</cdr:x>
      <cdr:y>0.14401</cdr:y>
    </cdr:from>
    <cdr:to>
      <cdr:x>0.47085</cdr:x>
      <cdr:y>0.64509</cdr:y>
    </cdr:to>
    <cdr:cxnSp macro="">
      <cdr:nvCxnSpPr>
        <cdr:cNvPr id="7" name="Straight Arrow Connector 6"/>
        <cdr:cNvCxnSpPr/>
      </cdr:nvCxnSpPr>
      <cdr:spPr>
        <a:xfrm xmlns:a="http://schemas.openxmlformats.org/drawingml/2006/main" flipH="1">
          <a:off x="3661410" y="1017270"/>
          <a:ext cx="3200401" cy="3539490"/>
        </a:xfrm>
        <a:prstGeom xmlns:a="http://schemas.openxmlformats.org/drawingml/2006/main" prst="straightConnector1">
          <a:avLst/>
        </a:prstGeom>
        <a:ln xmlns:a="http://schemas.openxmlformats.org/drawingml/2006/main" w="76200">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0.48706</cdr:x>
      <cdr:y>0.14995</cdr:y>
    </cdr:from>
    <cdr:to>
      <cdr:x>0.50327</cdr:x>
      <cdr:y>0.36624</cdr:y>
    </cdr:to>
    <cdr:cxnSp macro="">
      <cdr:nvCxnSpPr>
        <cdr:cNvPr id="9" name="Straight Arrow Connector 8"/>
        <cdr:cNvCxnSpPr/>
      </cdr:nvCxnSpPr>
      <cdr:spPr>
        <a:xfrm xmlns:a="http://schemas.openxmlformats.org/drawingml/2006/main" flipH="1">
          <a:off x="7098030" y="1059180"/>
          <a:ext cx="236220" cy="1527810"/>
        </a:xfrm>
        <a:prstGeom xmlns:a="http://schemas.openxmlformats.org/drawingml/2006/main" prst="straightConnector1">
          <a:avLst/>
        </a:prstGeom>
        <a:ln xmlns:a="http://schemas.openxmlformats.org/drawingml/2006/main" w="76200">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0</xdr:col>
      <xdr:colOff>254000</xdr:colOff>
      <xdr:row>0</xdr:row>
      <xdr:rowOff>127000</xdr:rowOff>
    </xdr:from>
    <xdr:to>
      <xdr:col>22</xdr:col>
      <xdr:colOff>127000</xdr:colOff>
      <xdr:row>34</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222250</xdr:colOff>
      <xdr:row>39</xdr:row>
      <xdr:rowOff>63500</xdr:rowOff>
    </xdr:from>
    <xdr:to>
      <xdr:col>22</xdr:col>
      <xdr:colOff>31750</xdr:colOff>
      <xdr:row>86</xdr:row>
      <xdr:rowOff>111124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0.19516</cdr:x>
      <cdr:y>0.13667</cdr:y>
    </cdr:from>
    <cdr:to>
      <cdr:x>0.38177</cdr:x>
      <cdr:y>0.69146</cdr:y>
    </cdr:to>
    <cdr:cxnSp macro="">
      <cdr:nvCxnSpPr>
        <cdr:cNvPr id="3" name="Straight Arrow Connector 2"/>
        <cdr:cNvCxnSpPr/>
      </cdr:nvCxnSpPr>
      <cdr:spPr>
        <a:xfrm xmlns:a="http://schemas.openxmlformats.org/drawingml/2006/main" flipH="1">
          <a:off x="3290225" y="928579"/>
          <a:ext cx="3146212" cy="3769551"/>
        </a:xfrm>
        <a:prstGeom xmlns:a="http://schemas.openxmlformats.org/drawingml/2006/main" prst="straightConnector1">
          <a:avLst/>
        </a:prstGeom>
        <a:ln xmlns:a="http://schemas.openxmlformats.org/drawingml/2006/main">
          <a:tailEnd type="triangle"/>
        </a:ln>
      </cdr:spPr>
      <cdr:style>
        <a:lnRef xmlns:a="http://schemas.openxmlformats.org/drawingml/2006/main" idx="2">
          <a:schemeClr val="accent6"/>
        </a:lnRef>
        <a:fillRef xmlns:a="http://schemas.openxmlformats.org/drawingml/2006/main" idx="0">
          <a:schemeClr val="accent6"/>
        </a:fillRef>
        <a:effectRef xmlns:a="http://schemas.openxmlformats.org/drawingml/2006/main" idx="1">
          <a:schemeClr val="accent6"/>
        </a:effectRef>
        <a:fontRef xmlns:a="http://schemas.openxmlformats.org/drawingml/2006/main" idx="minor">
          <a:schemeClr val="tx1"/>
        </a:fontRef>
      </cdr:style>
    </cdr:cxnSp>
  </cdr:relSizeAnchor>
  <cdr:relSizeAnchor xmlns:cdr="http://schemas.openxmlformats.org/drawingml/2006/chartDrawing">
    <cdr:from>
      <cdr:x>0.4468</cdr:x>
      <cdr:y>0.14384</cdr:y>
    </cdr:from>
    <cdr:to>
      <cdr:x>0.44869</cdr:x>
      <cdr:y>0.28082</cdr:y>
    </cdr:to>
    <cdr:cxnSp macro="">
      <cdr:nvCxnSpPr>
        <cdr:cNvPr id="9" name="Straight Arrow Connector 8"/>
        <cdr:cNvCxnSpPr/>
      </cdr:nvCxnSpPr>
      <cdr:spPr>
        <a:xfrm xmlns:a="http://schemas.openxmlformats.org/drawingml/2006/main">
          <a:off x="7532770" y="977291"/>
          <a:ext cx="31780" cy="930754"/>
        </a:xfrm>
        <a:prstGeom xmlns:a="http://schemas.openxmlformats.org/drawingml/2006/main" prst="straightConnector1">
          <a:avLst/>
        </a:prstGeom>
        <a:ln xmlns:a="http://schemas.openxmlformats.org/drawingml/2006/main">
          <a:tailEnd type="triangle"/>
        </a:ln>
      </cdr:spPr>
      <cdr:style>
        <a:lnRef xmlns:a="http://schemas.openxmlformats.org/drawingml/2006/main" idx="2">
          <a:schemeClr val="accent6"/>
        </a:lnRef>
        <a:fillRef xmlns:a="http://schemas.openxmlformats.org/drawingml/2006/main" idx="0">
          <a:schemeClr val="accent6"/>
        </a:fillRef>
        <a:effectRef xmlns:a="http://schemas.openxmlformats.org/drawingml/2006/main" idx="1">
          <a:schemeClr val="accent6"/>
        </a:effectRef>
        <a:fontRef xmlns:a="http://schemas.openxmlformats.org/drawingml/2006/main" idx="minor">
          <a:schemeClr val="tx1"/>
        </a:fontRef>
      </cdr:style>
    </cdr:cxnSp>
  </cdr:relSizeAnchor>
  <cdr:relSizeAnchor xmlns:cdr="http://schemas.openxmlformats.org/drawingml/2006/chartDrawing">
    <cdr:from>
      <cdr:x>0.58569</cdr:x>
      <cdr:y>0.1472</cdr:y>
    </cdr:from>
    <cdr:to>
      <cdr:x>0.69774</cdr:x>
      <cdr:y>0.59112</cdr:y>
    </cdr:to>
    <cdr:cxnSp macro="">
      <cdr:nvCxnSpPr>
        <cdr:cNvPr id="11" name="Straight Arrow Connector 10"/>
        <cdr:cNvCxnSpPr/>
      </cdr:nvCxnSpPr>
      <cdr:spPr>
        <a:xfrm xmlns:a="http://schemas.openxmlformats.org/drawingml/2006/main">
          <a:off x="9874250" y="1000125"/>
          <a:ext cx="1889125" cy="3016250"/>
        </a:xfrm>
        <a:prstGeom xmlns:a="http://schemas.openxmlformats.org/drawingml/2006/main" prst="straightConnector1">
          <a:avLst/>
        </a:prstGeom>
        <a:ln xmlns:a="http://schemas.openxmlformats.org/drawingml/2006/main">
          <a:tailEnd type="triangle"/>
        </a:ln>
      </cdr:spPr>
      <cdr:style>
        <a:lnRef xmlns:a="http://schemas.openxmlformats.org/drawingml/2006/main" idx="2">
          <a:schemeClr val="accent6"/>
        </a:lnRef>
        <a:fillRef xmlns:a="http://schemas.openxmlformats.org/drawingml/2006/main" idx="0">
          <a:schemeClr val="accent6"/>
        </a:fillRef>
        <a:effectRef xmlns:a="http://schemas.openxmlformats.org/drawingml/2006/main" idx="1">
          <a:schemeClr val="accent6"/>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4</xdr:col>
      <xdr:colOff>0</xdr:colOff>
      <xdr:row>51</xdr:row>
      <xdr:rowOff>2540</xdr:rowOff>
    </xdr:from>
    <xdr:to>
      <xdr:col>4</xdr:col>
      <xdr:colOff>19050</xdr:colOff>
      <xdr:row>51</xdr:row>
      <xdr:rowOff>2540</xdr:rowOff>
    </xdr:to>
    <xdr:sp macro="" textlink="">
      <xdr:nvSpPr>
        <xdr:cNvPr id="16418" name="Text Box 34"/>
        <xdr:cNvSpPr txBox="1">
          <a:spLocks noChangeArrowheads="1"/>
        </xdr:cNvSpPr>
      </xdr:nvSpPr>
      <xdr:spPr bwMode="auto">
        <a:xfrm>
          <a:off x="6800850" y="6981825"/>
          <a:ext cx="9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16419" name="Text Box 35"/>
        <xdr:cNvSpPr txBox="1">
          <a:spLocks noChangeArrowheads="1"/>
        </xdr:cNvSpPr>
      </xdr:nvSpPr>
      <xdr:spPr bwMode="auto">
        <a:xfrm>
          <a:off x="6800850" y="69818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51</xdr:row>
      <xdr:rowOff>0</xdr:rowOff>
    </xdr:from>
    <xdr:to>
      <xdr:col>4</xdr:col>
      <xdr:colOff>0</xdr:colOff>
      <xdr:row>51</xdr:row>
      <xdr:rowOff>0</xdr:rowOff>
    </xdr:to>
    <xdr:sp macro="" textlink="">
      <xdr:nvSpPr>
        <xdr:cNvPr id="807233" name="Line 36"/>
        <xdr:cNvSpPr>
          <a:spLocks noChangeShapeType="1"/>
        </xdr:cNvSpPr>
      </xdr:nvSpPr>
      <xdr:spPr bwMode="auto">
        <a:xfrm>
          <a:off x="6819900"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2540</xdr:rowOff>
    </xdr:from>
    <xdr:to>
      <xdr:col>4</xdr:col>
      <xdr:colOff>0</xdr:colOff>
      <xdr:row>51</xdr:row>
      <xdr:rowOff>2540</xdr:rowOff>
    </xdr:to>
    <xdr:sp macro="" textlink="">
      <xdr:nvSpPr>
        <xdr:cNvPr id="16421" name="Text Box 37"/>
        <xdr:cNvSpPr txBox="1">
          <a:spLocks noChangeArrowheads="1"/>
        </xdr:cNvSpPr>
      </xdr:nvSpPr>
      <xdr:spPr bwMode="auto">
        <a:xfrm>
          <a:off x="6800850" y="698182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51</xdr:row>
      <xdr:rowOff>0</xdr:rowOff>
    </xdr:from>
    <xdr:to>
      <xdr:col>4</xdr:col>
      <xdr:colOff>0</xdr:colOff>
      <xdr:row>51</xdr:row>
      <xdr:rowOff>0</xdr:rowOff>
    </xdr:to>
    <xdr:sp macro="" textlink="">
      <xdr:nvSpPr>
        <xdr:cNvPr id="807235" name="Line 38"/>
        <xdr:cNvSpPr>
          <a:spLocks noChangeShapeType="1"/>
        </xdr:cNvSpPr>
      </xdr:nvSpPr>
      <xdr:spPr bwMode="auto">
        <a:xfrm>
          <a:off x="6819900"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2540</xdr:rowOff>
    </xdr:from>
    <xdr:to>
      <xdr:col>4</xdr:col>
      <xdr:colOff>0</xdr:colOff>
      <xdr:row>51</xdr:row>
      <xdr:rowOff>2540</xdr:rowOff>
    </xdr:to>
    <xdr:sp macro="" textlink="">
      <xdr:nvSpPr>
        <xdr:cNvPr id="16423" name="Text Box 39"/>
        <xdr:cNvSpPr txBox="1">
          <a:spLocks noChangeArrowheads="1"/>
        </xdr:cNvSpPr>
      </xdr:nvSpPr>
      <xdr:spPr bwMode="auto">
        <a:xfrm>
          <a:off x="6800850" y="698182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51</xdr:row>
      <xdr:rowOff>2540</xdr:rowOff>
    </xdr:from>
    <xdr:to>
      <xdr:col>5</xdr:col>
      <xdr:colOff>19050</xdr:colOff>
      <xdr:row>51</xdr:row>
      <xdr:rowOff>2540</xdr:rowOff>
    </xdr:to>
    <xdr:sp macro="" textlink="">
      <xdr:nvSpPr>
        <xdr:cNvPr id="16424" name="Text Box 40"/>
        <xdr:cNvSpPr txBox="1">
          <a:spLocks noChangeArrowheads="1"/>
        </xdr:cNvSpPr>
      </xdr:nvSpPr>
      <xdr:spPr bwMode="auto">
        <a:xfrm>
          <a:off x="9829800" y="6981825"/>
          <a:ext cx="9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19050</xdr:colOff>
      <xdr:row>51</xdr:row>
      <xdr:rowOff>2540</xdr:rowOff>
    </xdr:to>
    <xdr:sp macro="" textlink="">
      <xdr:nvSpPr>
        <xdr:cNvPr id="12" name="Text Box 34"/>
        <xdr:cNvSpPr txBox="1">
          <a:spLocks noChangeArrowheads="1"/>
        </xdr:cNvSpPr>
      </xdr:nvSpPr>
      <xdr:spPr bwMode="auto">
        <a:xfrm>
          <a:off x="6812280" y="575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13" name="Text Box 35"/>
        <xdr:cNvSpPr txBox="1">
          <a:spLocks noChangeArrowheads="1"/>
        </xdr:cNvSpPr>
      </xdr:nvSpPr>
      <xdr:spPr bwMode="auto">
        <a:xfrm>
          <a:off x="6812280" y="575564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14" name="Text Box 37"/>
        <xdr:cNvSpPr txBox="1">
          <a:spLocks noChangeArrowheads="1"/>
        </xdr:cNvSpPr>
      </xdr:nvSpPr>
      <xdr:spPr bwMode="auto">
        <a:xfrm>
          <a:off x="6812280" y="575564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15" name="Text Box 39"/>
        <xdr:cNvSpPr txBox="1">
          <a:spLocks noChangeArrowheads="1"/>
        </xdr:cNvSpPr>
      </xdr:nvSpPr>
      <xdr:spPr bwMode="auto">
        <a:xfrm>
          <a:off x="6812280" y="575564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51</xdr:row>
      <xdr:rowOff>2540</xdr:rowOff>
    </xdr:from>
    <xdr:to>
      <xdr:col>5</xdr:col>
      <xdr:colOff>19050</xdr:colOff>
      <xdr:row>51</xdr:row>
      <xdr:rowOff>2540</xdr:rowOff>
    </xdr:to>
    <xdr:sp macro="" textlink="">
      <xdr:nvSpPr>
        <xdr:cNvPr id="16" name="Text Box 40"/>
        <xdr:cNvSpPr txBox="1">
          <a:spLocks noChangeArrowheads="1"/>
        </xdr:cNvSpPr>
      </xdr:nvSpPr>
      <xdr:spPr bwMode="auto">
        <a:xfrm>
          <a:off x="9745980" y="575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19050</xdr:colOff>
      <xdr:row>51</xdr:row>
      <xdr:rowOff>2540</xdr:rowOff>
    </xdr:to>
    <xdr:sp macro="" textlink="">
      <xdr:nvSpPr>
        <xdr:cNvPr id="39" name="Text Box 34"/>
        <xdr:cNvSpPr txBox="1">
          <a:spLocks noChangeArrowheads="1"/>
        </xdr:cNvSpPr>
      </xdr:nvSpPr>
      <xdr:spPr bwMode="auto">
        <a:xfrm>
          <a:off x="7193280" y="538988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40" name="Text Box 35"/>
        <xdr:cNvSpPr txBox="1">
          <a:spLocks noChangeArrowheads="1"/>
        </xdr:cNvSpPr>
      </xdr:nvSpPr>
      <xdr:spPr bwMode="auto">
        <a:xfrm>
          <a:off x="7193280" y="538988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41" name="Text Box 37"/>
        <xdr:cNvSpPr txBox="1">
          <a:spLocks noChangeArrowheads="1"/>
        </xdr:cNvSpPr>
      </xdr:nvSpPr>
      <xdr:spPr bwMode="auto">
        <a:xfrm>
          <a:off x="7193280" y="538988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42" name="Text Box 39"/>
        <xdr:cNvSpPr txBox="1">
          <a:spLocks noChangeArrowheads="1"/>
        </xdr:cNvSpPr>
      </xdr:nvSpPr>
      <xdr:spPr bwMode="auto">
        <a:xfrm>
          <a:off x="7193280" y="538988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51</xdr:row>
      <xdr:rowOff>2540</xdr:rowOff>
    </xdr:from>
    <xdr:to>
      <xdr:col>5</xdr:col>
      <xdr:colOff>19050</xdr:colOff>
      <xdr:row>51</xdr:row>
      <xdr:rowOff>2540</xdr:rowOff>
    </xdr:to>
    <xdr:sp macro="" textlink="">
      <xdr:nvSpPr>
        <xdr:cNvPr id="43" name="Text Box 40"/>
        <xdr:cNvSpPr txBox="1">
          <a:spLocks noChangeArrowheads="1"/>
        </xdr:cNvSpPr>
      </xdr:nvSpPr>
      <xdr:spPr bwMode="auto">
        <a:xfrm>
          <a:off x="10142220" y="538988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19050</xdr:colOff>
      <xdr:row>51</xdr:row>
      <xdr:rowOff>2540</xdr:rowOff>
    </xdr:to>
    <xdr:sp macro="" textlink="">
      <xdr:nvSpPr>
        <xdr:cNvPr id="46" name="Text Box 34"/>
        <xdr:cNvSpPr txBox="1">
          <a:spLocks noChangeArrowheads="1"/>
        </xdr:cNvSpPr>
      </xdr:nvSpPr>
      <xdr:spPr bwMode="auto">
        <a:xfrm>
          <a:off x="7193280" y="538988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47" name="Text Box 35"/>
        <xdr:cNvSpPr txBox="1">
          <a:spLocks noChangeArrowheads="1"/>
        </xdr:cNvSpPr>
      </xdr:nvSpPr>
      <xdr:spPr bwMode="auto">
        <a:xfrm>
          <a:off x="7193280" y="538988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48" name="Text Box 37"/>
        <xdr:cNvSpPr txBox="1">
          <a:spLocks noChangeArrowheads="1"/>
        </xdr:cNvSpPr>
      </xdr:nvSpPr>
      <xdr:spPr bwMode="auto">
        <a:xfrm>
          <a:off x="7193280" y="538988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49" name="Text Box 39"/>
        <xdr:cNvSpPr txBox="1">
          <a:spLocks noChangeArrowheads="1"/>
        </xdr:cNvSpPr>
      </xdr:nvSpPr>
      <xdr:spPr bwMode="auto">
        <a:xfrm>
          <a:off x="7193280" y="538988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51</xdr:row>
      <xdr:rowOff>2540</xdr:rowOff>
    </xdr:from>
    <xdr:to>
      <xdr:col>5</xdr:col>
      <xdr:colOff>19050</xdr:colOff>
      <xdr:row>51</xdr:row>
      <xdr:rowOff>2540</xdr:rowOff>
    </xdr:to>
    <xdr:sp macro="" textlink="">
      <xdr:nvSpPr>
        <xdr:cNvPr id="50" name="Text Box 40"/>
        <xdr:cNvSpPr txBox="1">
          <a:spLocks noChangeArrowheads="1"/>
        </xdr:cNvSpPr>
      </xdr:nvSpPr>
      <xdr:spPr bwMode="auto">
        <a:xfrm>
          <a:off x="10142220" y="538988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19050</xdr:colOff>
      <xdr:row>51</xdr:row>
      <xdr:rowOff>2540</xdr:rowOff>
    </xdr:to>
    <xdr:sp macro="" textlink="">
      <xdr:nvSpPr>
        <xdr:cNvPr id="88" name="Text Box 34"/>
        <xdr:cNvSpPr txBox="1">
          <a:spLocks noChangeArrowheads="1"/>
        </xdr:cNvSpPr>
      </xdr:nvSpPr>
      <xdr:spPr bwMode="auto">
        <a:xfrm>
          <a:off x="7345680" y="78968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89" name="Text Box 35"/>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90" name="Text Box 37"/>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91" name="Text Box 39"/>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51</xdr:row>
      <xdr:rowOff>2540</xdr:rowOff>
    </xdr:from>
    <xdr:to>
      <xdr:col>5</xdr:col>
      <xdr:colOff>19050</xdr:colOff>
      <xdr:row>51</xdr:row>
      <xdr:rowOff>2540</xdr:rowOff>
    </xdr:to>
    <xdr:sp macro="" textlink="">
      <xdr:nvSpPr>
        <xdr:cNvPr id="92" name="Text Box 40"/>
        <xdr:cNvSpPr txBox="1">
          <a:spLocks noChangeArrowheads="1"/>
        </xdr:cNvSpPr>
      </xdr:nvSpPr>
      <xdr:spPr bwMode="auto">
        <a:xfrm>
          <a:off x="10279380" y="78968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19050</xdr:colOff>
      <xdr:row>51</xdr:row>
      <xdr:rowOff>2540</xdr:rowOff>
    </xdr:to>
    <xdr:sp macro="" textlink="">
      <xdr:nvSpPr>
        <xdr:cNvPr id="95" name="Text Box 34"/>
        <xdr:cNvSpPr txBox="1">
          <a:spLocks noChangeArrowheads="1"/>
        </xdr:cNvSpPr>
      </xdr:nvSpPr>
      <xdr:spPr bwMode="auto">
        <a:xfrm>
          <a:off x="7345680" y="78968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96" name="Text Box 35"/>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97" name="Text Box 37"/>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98" name="Text Box 39"/>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51</xdr:row>
      <xdr:rowOff>2540</xdr:rowOff>
    </xdr:from>
    <xdr:to>
      <xdr:col>5</xdr:col>
      <xdr:colOff>19050</xdr:colOff>
      <xdr:row>51</xdr:row>
      <xdr:rowOff>2540</xdr:rowOff>
    </xdr:to>
    <xdr:sp macro="" textlink="">
      <xdr:nvSpPr>
        <xdr:cNvPr id="99" name="Text Box 40"/>
        <xdr:cNvSpPr txBox="1">
          <a:spLocks noChangeArrowheads="1"/>
        </xdr:cNvSpPr>
      </xdr:nvSpPr>
      <xdr:spPr bwMode="auto">
        <a:xfrm>
          <a:off x="10279380" y="78968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19050</xdr:colOff>
      <xdr:row>51</xdr:row>
      <xdr:rowOff>2540</xdr:rowOff>
    </xdr:to>
    <xdr:sp macro="" textlink="">
      <xdr:nvSpPr>
        <xdr:cNvPr id="104" name="Text Box 34"/>
        <xdr:cNvSpPr txBox="1">
          <a:spLocks noChangeArrowheads="1"/>
        </xdr:cNvSpPr>
      </xdr:nvSpPr>
      <xdr:spPr bwMode="auto">
        <a:xfrm>
          <a:off x="7345680" y="78968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105" name="Text Box 35"/>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106" name="Text Box 37"/>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107" name="Text Box 39"/>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51</xdr:row>
      <xdr:rowOff>2540</xdr:rowOff>
    </xdr:from>
    <xdr:to>
      <xdr:col>5</xdr:col>
      <xdr:colOff>19050</xdr:colOff>
      <xdr:row>51</xdr:row>
      <xdr:rowOff>2540</xdr:rowOff>
    </xdr:to>
    <xdr:sp macro="" textlink="">
      <xdr:nvSpPr>
        <xdr:cNvPr id="108" name="Text Box 40"/>
        <xdr:cNvSpPr txBox="1">
          <a:spLocks noChangeArrowheads="1"/>
        </xdr:cNvSpPr>
      </xdr:nvSpPr>
      <xdr:spPr bwMode="auto">
        <a:xfrm>
          <a:off x="10279380" y="78968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19050</xdr:colOff>
      <xdr:row>51</xdr:row>
      <xdr:rowOff>2540</xdr:rowOff>
    </xdr:to>
    <xdr:sp macro="" textlink="">
      <xdr:nvSpPr>
        <xdr:cNvPr id="111" name="Text Box 34"/>
        <xdr:cNvSpPr txBox="1">
          <a:spLocks noChangeArrowheads="1"/>
        </xdr:cNvSpPr>
      </xdr:nvSpPr>
      <xdr:spPr bwMode="auto">
        <a:xfrm>
          <a:off x="7345680" y="78968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112" name="Text Box 35"/>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113" name="Text Box 37"/>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114" name="Text Box 39"/>
        <xdr:cNvSpPr txBox="1">
          <a:spLocks noChangeArrowheads="1"/>
        </xdr:cNvSpPr>
      </xdr:nvSpPr>
      <xdr:spPr bwMode="auto">
        <a:xfrm>
          <a:off x="7345680" y="789686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51</xdr:row>
      <xdr:rowOff>2540</xdr:rowOff>
    </xdr:from>
    <xdr:to>
      <xdr:col>5</xdr:col>
      <xdr:colOff>19050</xdr:colOff>
      <xdr:row>51</xdr:row>
      <xdr:rowOff>2540</xdr:rowOff>
    </xdr:to>
    <xdr:sp macro="" textlink="">
      <xdr:nvSpPr>
        <xdr:cNvPr id="115" name="Text Box 40"/>
        <xdr:cNvSpPr txBox="1">
          <a:spLocks noChangeArrowheads="1"/>
        </xdr:cNvSpPr>
      </xdr:nvSpPr>
      <xdr:spPr bwMode="auto">
        <a:xfrm>
          <a:off x="10279380" y="78968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19050</xdr:colOff>
      <xdr:row>53</xdr:row>
      <xdr:rowOff>2540</xdr:rowOff>
    </xdr:to>
    <xdr:sp macro="" textlink="">
      <xdr:nvSpPr>
        <xdr:cNvPr id="120" name="Text Box 34"/>
        <xdr:cNvSpPr txBox="1">
          <a:spLocks noChangeArrowheads="1"/>
        </xdr:cNvSpPr>
      </xdr:nvSpPr>
      <xdr:spPr bwMode="auto">
        <a:xfrm>
          <a:off x="7345680" y="82397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19050</xdr:colOff>
      <xdr:row>53</xdr:row>
      <xdr:rowOff>2540</xdr:rowOff>
    </xdr:to>
    <xdr:sp macro="" textlink="">
      <xdr:nvSpPr>
        <xdr:cNvPr id="121" name="Text Box 34"/>
        <xdr:cNvSpPr txBox="1">
          <a:spLocks noChangeArrowheads="1"/>
        </xdr:cNvSpPr>
      </xdr:nvSpPr>
      <xdr:spPr bwMode="auto">
        <a:xfrm>
          <a:off x="7345680" y="82397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19050</xdr:colOff>
      <xdr:row>53</xdr:row>
      <xdr:rowOff>2540</xdr:rowOff>
    </xdr:to>
    <xdr:sp macro="" textlink="">
      <xdr:nvSpPr>
        <xdr:cNvPr id="122" name="Text Box 34"/>
        <xdr:cNvSpPr txBox="1">
          <a:spLocks noChangeArrowheads="1"/>
        </xdr:cNvSpPr>
      </xdr:nvSpPr>
      <xdr:spPr bwMode="auto">
        <a:xfrm>
          <a:off x="7345680" y="82397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53</xdr:row>
      <xdr:rowOff>2540</xdr:rowOff>
    </xdr:from>
    <xdr:to>
      <xdr:col>4</xdr:col>
      <xdr:colOff>19050</xdr:colOff>
      <xdr:row>53</xdr:row>
      <xdr:rowOff>2540</xdr:rowOff>
    </xdr:to>
    <xdr:sp macro="" textlink="">
      <xdr:nvSpPr>
        <xdr:cNvPr id="123" name="Text Box 34"/>
        <xdr:cNvSpPr txBox="1">
          <a:spLocks noChangeArrowheads="1"/>
        </xdr:cNvSpPr>
      </xdr:nvSpPr>
      <xdr:spPr bwMode="auto">
        <a:xfrm>
          <a:off x="7345680" y="823976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19050</xdr:colOff>
      <xdr:row>51</xdr:row>
      <xdr:rowOff>2540</xdr:rowOff>
    </xdr:to>
    <xdr:sp macro="" textlink="">
      <xdr:nvSpPr>
        <xdr:cNvPr id="292" name="Text Box 34"/>
        <xdr:cNvSpPr txBox="1">
          <a:spLocks noChangeArrowheads="1"/>
        </xdr:cNvSpPr>
      </xdr:nvSpPr>
      <xdr:spPr bwMode="auto">
        <a:xfrm>
          <a:off x="73418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293" name="Text Box 35"/>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294" name="Text Box 37"/>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295" name="Text Box 39"/>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51</xdr:row>
      <xdr:rowOff>2540</xdr:rowOff>
    </xdr:from>
    <xdr:to>
      <xdr:col>5</xdr:col>
      <xdr:colOff>19050</xdr:colOff>
      <xdr:row>51</xdr:row>
      <xdr:rowOff>2540</xdr:rowOff>
    </xdr:to>
    <xdr:sp macro="" textlink="">
      <xdr:nvSpPr>
        <xdr:cNvPr id="296" name="Text Box 40"/>
        <xdr:cNvSpPr txBox="1">
          <a:spLocks noChangeArrowheads="1"/>
        </xdr:cNvSpPr>
      </xdr:nvSpPr>
      <xdr:spPr bwMode="auto">
        <a:xfrm>
          <a:off x="1027176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19050</xdr:colOff>
      <xdr:row>51</xdr:row>
      <xdr:rowOff>2540</xdr:rowOff>
    </xdr:to>
    <xdr:sp macro="" textlink="">
      <xdr:nvSpPr>
        <xdr:cNvPr id="299" name="Text Box 34"/>
        <xdr:cNvSpPr txBox="1">
          <a:spLocks noChangeArrowheads="1"/>
        </xdr:cNvSpPr>
      </xdr:nvSpPr>
      <xdr:spPr bwMode="auto">
        <a:xfrm>
          <a:off x="73418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300" name="Text Box 35"/>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301" name="Text Box 37"/>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302" name="Text Box 39"/>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51</xdr:row>
      <xdr:rowOff>2540</xdr:rowOff>
    </xdr:from>
    <xdr:to>
      <xdr:col>5</xdr:col>
      <xdr:colOff>19050</xdr:colOff>
      <xdr:row>51</xdr:row>
      <xdr:rowOff>2540</xdr:rowOff>
    </xdr:to>
    <xdr:sp macro="" textlink="">
      <xdr:nvSpPr>
        <xdr:cNvPr id="303" name="Text Box 40"/>
        <xdr:cNvSpPr txBox="1">
          <a:spLocks noChangeArrowheads="1"/>
        </xdr:cNvSpPr>
      </xdr:nvSpPr>
      <xdr:spPr bwMode="auto">
        <a:xfrm>
          <a:off x="1027176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19050</xdr:colOff>
      <xdr:row>51</xdr:row>
      <xdr:rowOff>2540</xdr:rowOff>
    </xdr:to>
    <xdr:sp macro="" textlink="">
      <xdr:nvSpPr>
        <xdr:cNvPr id="308" name="Text Box 34"/>
        <xdr:cNvSpPr txBox="1">
          <a:spLocks noChangeArrowheads="1"/>
        </xdr:cNvSpPr>
      </xdr:nvSpPr>
      <xdr:spPr bwMode="auto">
        <a:xfrm>
          <a:off x="73418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309" name="Text Box 35"/>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310" name="Text Box 37"/>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311" name="Text Box 39"/>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51</xdr:row>
      <xdr:rowOff>2540</xdr:rowOff>
    </xdr:from>
    <xdr:to>
      <xdr:col>5</xdr:col>
      <xdr:colOff>19050</xdr:colOff>
      <xdr:row>51</xdr:row>
      <xdr:rowOff>2540</xdr:rowOff>
    </xdr:to>
    <xdr:sp macro="" textlink="">
      <xdr:nvSpPr>
        <xdr:cNvPr id="312" name="Text Box 40"/>
        <xdr:cNvSpPr txBox="1">
          <a:spLocks noChangeArrowheads="1"/>
        </xdr:cNvSpPr>
      </xdr:nvSpPr>
      <xdr:spPr bwMode="auto">
        <a:xfrm>
          <a:off x="1027176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19050</xdr:colOff>
      <xdr:row>51</xdr:row>
      <xdr:rowOff>2540</xdr:rowOff>
    </xdr:to>
    <xdr:sp macro="" textlink="">
      <xdr:nvSpPr>
        <xdr:cNvPr id="315" name="Text Box 34"/>
        <xdr:cNvSpPr txBox="1">
          <a:spLocks noChangeArrowheads="1"/>
        </xdr:cNvSpPr>
      </xdr:nvSpPr>
      <xdr:spPr bwMode="auto">
        <a:xfrm>
          <a:off x="73418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316" name="Text Box 35"/>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317" name="Text Box 37"/>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318" name="Text Box 39"/>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51</xdr:row>
      <xdr:rowOff>2540</xdr:rowOff>
    </xdr:from>
    <xdr:to>
      <xdr:col>5</xdr:col>
      <xdr:colOff>19050</xdr:colOff>
      <xdr:row>51</xdr:row>
      <xdr:rowOff>2540</xdr:rowOff>
    </xdr:to>
    <xdr:sp macro="" textlink="">
      <xdr:nvSpPr>
        <xdr:cNvPr id="319" name="Text Box 40"/>
        <xdr:cNvSpPr txBox="1">
          <a:spLocks noChangeArrowheads="1"/>
        </xdr:cNvSpPr>
      </xdr:nvSpPr>
      <xdr:spPr bwMode="auto">
        <a:xfrm>
          <a:off x="1027176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19050</xdr:colOff>
      <xdr:row>51</xdr:row>
      <xdr:rowOff>2540</xdr:rowOff>
    </xdr:to>
    <xdr:sp macro="" textlink="">
      <xdr:nvSpPr>
        <xdr:cNvPr id="324" name="Text Box 34"/>
        <xdr:cNvSpPr txBox="1">
          <a:spLocks noChangeArrowheads="1"/>
        </xdr:cNvSpPr>
      </xdr:nvSpPr>
      <xdr:spPr bwMode="auto">
        <a:xfrm>
          <a:off x="73418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325" name="Text Box 35"/>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326" name="Text Box 37"/>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327" name="Text Box 39"/>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51</xdr:row>
      <xdr:rowOff>2540</xdr:rowOff>
    </xdr:from>
    <xdr:to>
      <xdr:col>5</xdr:col>
      <xdr:colOff>19050</xdr:colOff>
      <xdr:row>51</xdr:row>
      <xdr:rowOff>2540</xdr:rowOff>
    </xdr:to>
    <xdr:sp macro="" textlink="">
      <xdr:nvSpPr>
        <xdr:cNvPr id="328" name="Text Box 40"/>
        <xdr:cNvSpPr txBox="1">
          <a:spLocks noChangeArrowheads="1"/>
        </xdr:cNvSpPr>
      </xdr:nvSpPr>
      <xdr:spPr bwMode="auto">
        <a:xfrm>
          <a:off x="1027176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19050</xdr:colOff>
      <xdr:row>51</xdr:row>
      <xdr:rowOff>2540</xdr:rowOff>
    </xdr:to>
    <xdr:sp macro="" textlink="">
      <xdr:nvSpPr>
        <xdr:cNvPr id="331" name="Text Box 34"/>
        <xdr:cNvSpPr txBox="1">
          <a:spLocks noChangeArrowheads="1"/>
        </xdr:cNvSpPr>
      </xdr:nvSpPr>
      <xdr:spPr bwMode="auto">
        <a:xfrm>
          <a:off x="73418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332" name="Text Box 35"/>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333" name="Text Box 37"/>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334" name="Text Box 39"/>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51</xdr:row>
      <xdr:rowOff>2540</xdr:rowOff>
    </xdr:from>
    <xdr:to>
      <xdr:col>5</xdr:col>
      <xdr:colOff>19050</xdr:colOff>
      <xdr:row>51</xdr:row>
      <xdr:rowOff>2540</xdr:rowOff>
    </xdr:to>
    <xdr:sp macro="" textlink="">
      <xdr:nvSpPr>
        <xdr:cNvPr id="335" name="Text Box 40"/>
        <xdr:cNvSpPr txBox="1">
          <a:spLocks noChangeArrowheads="1"/>
        </xdr:cNvSpPr>
      </xdr:nvSpPr>
      <xdr:spPr bwMode="auto">
        <a:xfrm>
          <a:off x="1027176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19050</xdr:colOff>
      <xdr:row>51</xdr:row>
      <xdr:rowOff>2540</xdr:rowOff>
    </xdr:to>
    <xdr:sp macro="" textlink="">
      <xdr:nvSpPr>
        <xdr:cNvPr id="340" name="Text Box 34"/>
        <xdr:cNvSpPr txBox="1">
          <a:spLocks noChangeArrowheads="1"/>
        </xdr:cNvSpPr>
      </xdr:nvSpPr>
      <xdr:spPr bwMode="auto">
        <a:xfrm>
          <a:off x="73418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341" name="Text Box 35"/>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342" name="Text Box 37"/>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343" name="Text Box 39"/>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51</xdr:row>
      <xdr:rowOff>2540</xdr:rowOff>
    </xdr:from>
    <xdr:to>
      <xdr:col>5</xdr:col>
      <xdr:colOff>19050</xdr:colOff>
      <xdr:row>51</xdr:row>
      <xdr:rowOff>2540</xdr:rowOff>
    </xdr:to>
    <xdr:sp macro="" textlink="">
      <xdr:nvSpPr>
        <xdr:cNvPr id="344" name="Text Box 40"/>
        <xdr:cNvSpPr txBox="1">
          <a:spLocks noChangeArrowheads="1"/>
        </xdr:cNvSpPr>
      </xdr:nvSpPr>
      <xdr:spPr bwMode="auto">
        <a:xfrm>
          <a:off x="1027176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19050</xdr:colOff>
      <xdr:row>51</xdr:row>
      <xdr:rowOff>2540</xdr:rowOff>
    </xdr:to>
    <xdr:sp macro="" textlink="">
      <xdr:nvSpPr>
        <xdr:cNvPr id="347" name="Text Box 34"/>
        <xdr:cNvSpPr txBox="1">
          <a:spLocks noChangeArrowheads="1"/>
        </xdr:cNvSpPr>
      </xdr:nvSpPr>
      <xdr:spPr bwMode="auto">
        <a:xfrm>
          <a:off x="73418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348" name="Text Box 35"/>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349" name="Text Box 37"/>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51</xdr:row>
      <xdr:rowOff>2540</xdr:rowOff>
    </xdr:from>
    <xdr:to>
      <xdr:col>4</xdr:col>
      <xdr:colOff>0</xdr:colOff>
      <xdr:row>51</xdr:row>
      <xdr:rowOff>2540</xdr:rowOff>
    </xdr:to>
    <xdr:sp macro="" textlink="">
      <xdr:nvSpPr>
        <xdr:cNvPr id="350" name="Text Box 39"/>
        <xdr:cNvSpPr txBox="1">
          <a:spLocks noChangeArrowheads="1"/>
        </xdr:cNvSpPr>
      </xdr:nvSpPr>
      <xdr:spPr bwMode="auto">
        <a:xfrm>
          <a:off x="7341870" y="796163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51</xdr:row>
      <xdr:rowOff>2540</xdr:rowOff>
    </xdr:from>
    <xdr:to>
      <xdr:col>5</xdr:col>
      <xdr:colOff>19050</xdr:colOff>
      <xdr:row>51</xdr:row>
      <xdr:rowOff>2540</xdr:rowOff>
    </xdr:to>
    <xdr:sp macro="" textlink="">
      <xdr:nvSpPr>
        <xdr:cNvPr id="351" name="Text Box 40"/>
        <xdr:cNvSpPr txBox="1">
          <a:spLocks noChangeArrowheads="1"/>
        </xdr:cNvSpPr>
      </xdr:nvSpPr>
      <xdr:spPr bwMode="auto">
        <a:xfrm>
          <a:off x="1027176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364" name="Text Box 34"/>
        <xdr:cNvSpPr txBox="1">
          <a:spLocks noChangeArrowheads="1"/>
        </xdr:cNvSpPr>
      </xdr:nvSpPr>
      <xdr:spPr bwMode="auto">
        <a:xfrm>
          <a:off x="734187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365" name="Text Box 34"/>
        <xdr:cNvSpPr txBox="1">
          <a:spLocks noChangeArrowheads="1"/>
        </xdr:cNvSpPr>
      </xdr:nvSpPr>
      <xdr:spPr bwMode="auto">
        <a:xfrm>
          <a:off x="734187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366" name="Text Box 34"/>
        <xdr:cNvSpPr txBox="1">
          <a:spLocks noChangeArrowheads="1"/>
        </xdr:cNvSpPr>
      </xdr:nvSpPr>
      <xdr:spPr bwMode="auto">
        <a:xfrm>
          <a:off x="734187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367" name="Text Box 34"/>
        <xdr:cNvSpPr txBox="1">
          <a:spLocks noChangeArrowheads="1"/>
        </xdr:cNvSpPr>
      </xdr:nvSpPr>
      <xdr:spPr bwMode="auto">
        <a:xfrm>
          <a:off x="734187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368" name="Text Box 34"/>
        <xdr:cNvSpPr txBox="1">
          <a:spLocks noChangeArrowheads="1"/>
        </xdr:cNvSpPr>
      </xdr:nvSpPr>
      <xdr:spPr bwMode="auto">
        <a:xfrm>
          <a:off x="734187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369" name="Text Box 34"/>
        <xdr:cNvSpPr txBox="1">
          <a:spLocks noChangeArrowheads="1"/>
        </xdr:cNvSpPr>
      </xdr:nvSpPr>
      <xdr:spPr bwMode="auto">
        <a:xfrm>
          <a:off x="734187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370" name="Text Box 34"/>
        <xdr:cNvSpPr txBox="1">
          <a:spLocks noChangeArrowheads="1"/>
        </xdr:cNvSpPr>
      </xdr:nvSpPr>
      <xdr:spPr bwMode="auto">
        <a:xfrm>
          <a:off x="734187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55</xdr:row>
      <xdr:rowOff>2540</xdr:rowOff>
    </xdr:from>
    <xdr:to>
      <xdr:col>4</xdr:col>
      <xdr:colOff>19050</xdr:colOff>
      <xdr:row>55</xdr:row>
      <xdr:rowOff>2540</xdr:rowOff>
    </xdr:to>
    <xdr:sp macro="" textlink="">
      <xdr:nvSpPr>
        <xdr:cNvPr id="371" name="Text Box 34"/>
        <xdr:cNvSpPr txBox="1">
          <a:spLocks noChangeArrowheads="1"/>
        </xdr:cNvSpPr>
      </xdr:nvSpPr>
      <xdr:spPr bwMode="auto">
        <a:xfrm>
          <a:off x="734187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55</xdr:row>
      <xdr:rowOff>2540</xdr:rowOff>
    </xdr:from>
    <xdr:to>
      <xdr:col>8</xdr:col>
      <xdr:colOff>19050</xdr:colOff>
      <xdr:row>55</xdr:row>
      <xdr:rowOff>2540</xdr:rowOff>
    </xdr:to>
    <xdr:sp macro="" textlink="">
      <xdr:nvSpPr>
        <xdr:cNvPr id="372" name="Text Box 34"/>
        <xdr:cNvSpPr txBox="1">
          <a:spLocks noChangeArrowheads="1"/>
        </xdr:cNvSpPr>
      </xdr:nvSpPr>
      <xdr:spPr bwMode="auto">
        <a:xfrm>
          <a:off x="1267206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55</xdr:row>
      <xdr:rowOff>2540</xdr:rowOff>
    </xdr:from>
    <xdr:to>
      <xdr:col>8</xdr:col>
      <xdr:colOff>19050</xdr:colOff>
      <xdr:row>55</xdr:row>
      <xdr:rowOff>2540</xdr:rowOff>
    </xdr:to>
    <xdr:sp macro="" textlink="">
      <xdr:nvSpPr>
        <xdr:cNvPr id="373" name="Text Box 34"/>
        <xdr:cNvSpPr txBox="1">
          <a:spLocks noChangeArrowheads="1"/>
        </xdr:cNvSpPr>
      </xdr:nvSpPr>
      <xdr:spPr bwMode="auto">
        <a:xfrm>
          <a:off x="1267206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55</xdr:row>
      <xdr:rowOff>2540</xdr:rowOff>
    </xdr:from>
    <xdr:to>
      <xdr:col>8</xdr:col>
      <xdr:colOff>19050</xdr:colOff>
      <xdr:row>55</xdr:row>
      <xdr:rowOff>2540</xdr:rowOff>
    </xdr:to>
    <xdr:sp macro="" textlink="">
      <xdr:nvSpPr>
        <xdr:cNvPr id="374" name="Text Box 34"/>
        <xdr:cNvSpPr txBox="1">
          <a:spLocks noChangeArrowheads="1"/>
        </xdr:cNvSpPr>
      </xdr:nvSpPr>
      <xdr:spPr bwMode="auto">
        <a:xfrm>
          <a:off x="1267206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55</xdr:row>
      <xdr:rowOff>2540</xdr:rowOff>
    </xdr:from>
    <xdr:to>
      <xdr:col>8</xdr:col>
      <xdr:colOff>19050</xdr:colOff>
      <xdr:row>55</xdr:row>
      <xdr:rowOff>2540</xdr:rowOff>
    </xdr:to>
    <xdr:sp macro="" textlink="">
      <xdr:nvSpPr>
        <xdr:cNvPr id="375" name="Text Box 34"/>
        <xdr:cNvSpPr txBox="1">
          <a:spLocks noChangeArrowheads="1"/>
        </xdr:cNvSpPr>
      </xdr:nvSpPr>
      <xdr:spPr bwMode="auto">
        <a:xfrm>
          <a:off x="1267206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55</xdr:row>
      <xdr:rowOff>2540</xdr:rowOff>
    </xdr:from>
    <xdr:to>
      <xdr:col>8</xdr:col>
      <xdr:colOff>19050</xdr:colOff>
      <xdr:row>55</xdr:row>
      <xdr:rowOff>2540</xdr:rowOff>
    </xdr:to>
    <xdr:sp macro="" textlink="">
      <xdr:nvSpPr>
        <xdr:cNvPr id="376" name="Text Box 34"/>
        <xdr:cNvSpPr txBox="1">
          <a:spLocks noChangeArrowheads="1"/>
        </xdr:cNvSpPr>
      </xdr:nvSpPr>
      <xdr:spPr bwMode="auto">
        <a:xfrm>
          <a:off x="1267206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55</xdr:row>
      <xdr:rowOff>2540</xdr:rowOff>
    </xdr:from>
    <xdr:to>
      <xdr:col>8</xdr:col>
      <xdr:colOff>19050</xdr:colOff>
      <xdr:row>55</xdr:row>
      <xdr:rowOff>2540</xdr:rowOff>
    </xdr:to>
    <xdr:sp macro="" textlink="">
      <xdr:nvSpPr>
        <xdr:cNvPr id="377" name="Text Box 34"/>
        <xdr:cNvSpPr txBox="1">
          <a:spLocks noChangeArrowheads="1"/>
        </xdr:cNvSpPr>
      </xdr:nvSpPr>
      <xdr:spPr bwMode="auto">
        <a:xfrm>
          <a:off x="1267206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55</xdr:row>
      <xdr:rowOff>2540</xdr:rowOff>
    </xdr:from>
    <xdr:to>
      <xdr:col>8</xdr:col>
      <xdr:colOff>19050</xdr:colOff>
      <xdr:row>55</xdr:row>
      <xdr:rowOff>2540</xdr:rowOff>
    </xdr:to>
    <xdr:sp macro="" textlink="">
      <xdr:nvSpPr>
        <xdr:cNvPr id="378" name="Text Box 34"/>
        <xdr:cNvSpPr txBox="1">
          <a:spLocks noChangeArrowheads="1"/>
        </xdr:cNvSpPr>
      </xdr:nvSpPr>
      <xdr:spPr bwMode="auto">
        <a:xfrm>
          <a:off x="1267206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55</xdr:row>
      <xdr:rowOff>2540</xdr:rowOff>
    </xdr:from>
    <xdr:to>
      <xdr:col>8</xdr:col>
      <xdr:colOff>19050</xdr:colOff>
      <xdr:row>55</xdr:row>
      <xdr:rowOff>2540</xdr:rowOff>
    </xdr:to>
    <xdr:sp macro="" textlink="">
      <xdr:nvSpPr>
        <xdr:cNvPr id="379" name="Text Box 34"/>
        <xdr:cNvSpPr txBox="1">
          <a:spLocks noChangeArrowheads="1"/>
        </xdr:cNvSpPr>
      </xdr:nvSpPr>
      <xdr:spPr bwMode="auto">
        <a:xfrm>
          <a:off x="12672060" y="88303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380" name="Text Box 34"/>
        <xdr:cNvSpPr txBox="1">
          <a:spLocks noChangeArrowheads="1"/>
        </xdr:cNvSpPr>
      </xdr:nvSpPr>
      <xdr:spPr bwMode="auto">
        <a:xfrm>
          <a:off x="10271760" y="9356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381" name="Text Box 34"/>
        <xdr:cNvSpPr txBox="1">
          <a:spLocks noChangeArrowheads="1"/>
        </xdr:cNvSpPr>
      </xdr:nvSpPr>
      <xdr:spPr bwMode="auto">
        <a:xfrm>
          <a:off x="10271760" y="9356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382" name="Text Box 34"/>
        <xdr:cNvSpPr txBox="1">
          <a:spLocks noChangeArrowheads="1"/>
        </xdr:cNvSpPr>
      </xdr:nvSpPr>
      <xdr:spPr bwMode="auto">
        <a:xfrm>
          <a:off x="10271760" y="9356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383" name="Text Box 34"/>
        <xdr:cNvSpPr txBox="1">
          <a:spLocks noChangeArrowheads="1"/>
        </xdr:cNvSpPr>
      </xdr:nvSpPr>
      <xdr:spPr bwMode="auto">
        <a:xfrm>
          <a:off x="10271760" y="9356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384" name="Text Box 34"/>
        <xdr:cNvSpPr txBox="1">
          <a:spLocks noChangeArrowheads="1"/>
        </xdr:cNvSpPr>
      </xdr:nvSpPr>
      <xdr:spPr bwMode="auto">
        <a:xfrm>
          <a:off x="10271760" y="9356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385" name="Text Box 34"/>
        <xdr:cNvSpPr txBox="1">
          <a:spLocks noChangeArrowheads="1"/>
        </xdr:cNvSpPr>
      </xdr:nvSpPr>
      <xdr:spPr bwMode="auto">
        <a:xfrm>
          <a:off x="10271760" y="9356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386" name="Text Box 34"/>
        <xdr:cNvSpPr txBox="1">
          <a:spLocks noChangeArrowheads="1"/>
        </xdr:cNvSpPr>
      </xdr:nvSpPr>
      <xdr:spPr bwMode="auto">
        <a:xfrm>
          <a:off x="10271760" y="9356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387" name="Text Box 34"/>
        <xdr:cNvSpPr txBox="1">
          <a:spLocks noChangeArrowheads="1"/>
        </xdr:cNvSpPr>
      </xdr:nvSpPr>
      <xdr:spPr bwMode="auto">
        <a:xfrm>
          <a:off x="10271760" y="9356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88" name="Text Box 34"/>
        <xdr:cNvSpPr txBox="1">
          <a:spLocks noChangeArrowheads="1"/>
        </xdr:cNvSpPr>
      </xdr:nvSpPr>
      <xdr:spPr bwMode="auto">
        <a:xfrm>
          <a:off x="1027176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89" name="Text Box 34"/>
        <xdr:cNvSpPr txBox="1">
          <a:spLocks noChangeArrowheads="1"/>
        </xdr:cNvSpPr>
      </xdr:nvSpPr>
      <xdr:spPr bwMode="auto">
        <a:xfrm>
          <a:off x="1027176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90" name="Text Box 34"/>
        <xdr:cNvSpPr txBox="1">
          <a:spLocks noChangeArrowheads="1"/>
        </xdr:cNvSpPr>
      </xdr:nvSpPr>
      <xdr:spPr bwMode="auto">
        <a:xfrm>
          <a:off x="1027176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91" name="Text Box 34"/>
        <xdr:cNvSpPr txBox="1">
          <a:spLocks noChangeArrowheads="1"/>
        </xdr:cNvSpPr>
      </xdr:nvSpPr>
      <xdr:spPr bwMode="auto">
        <a:xfrm>
          <a:off x="1027176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92" name="Text Box 34"/>
        <xdr:cNvSpPr txBox="1">
          <a:spLocks noChangeArrowheads="1"/>
        </xdr:cNvSpPr>
      </xdr:nvSpPr>
      <xdr:spPr bwMode="auto">
        <a:xfrm>
          <a:off x="1027176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93" name="Text Box 34"/>
        <xdr:cNvSpPr txBox="1">
          <a:spLocks noChangeArrowheads="1"/>
        </xdr:cNvSpPr>
      </xdr:nvSpPr>
      <xdr:spPr bwMode="auto">
        <a:xfrm>
          <a:off x="1027176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94" name="Text Box 34"/>
        <xdr:cNvSpPr txBox="1">
          <a:spLocks noChangeArrowheads="1"/>
        </xdr:cNvSpPr>
      </xdr:nvSpPr>
      <xdr:spPr bwMode="auto">
        <a:xfrm>
          <a:off x="1027176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54</xdr:row>
      <xdr:rowOff>2540</xdr:rowOff>
    </xdr:from>
    <xdr:to>
      <xdr:col>5</xdr:col>
      <xdr:colOff>19050</xdr:colOff>
      <xdr:row>54</xdr:row>
      <xdr:rowOff>2540</xdr:rowOff>
    </xdr:to>
    <xdr:sp macro="" textlink="">
      <xdr:nvSpPr>
        <xdr:cNvPr id="395" name="Text Box 34"/>
        <xdr:cNvSpPr txBox="1">
          <a:spLocks noChangeArrowheads="1"/>
        </xdr:cNvSpPr>
      </xdr:nvSpPr>
      <xdr:spPr bwMode="auto">
        <a:xfrm>
          <a:off x="1027176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396" name="Text Box 34"/>
        <xdr:cNvSpPr txBox="1">
          <a:spLocks noChangeArrowheads="1"/>
        </xdr:cNvSpPr>
      </xdr:nvSpPr>
      <xdr:spPr bwMode="auto">
        <a:xfrm>
          <a:off x="1027176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397" name="Text Box 34"/>
        <xdr:cNvSpPr txBox="1">
          <a:spLocks noChangeArrowheads="1"/>
        </xdr:cNvSpPr>
      </xdr:nvSpPr>
      <xdr:spPr bwMode="auto">
        <a:xfrm>
          <a:off x="1027176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398" name="Text Box 34"/>
        <xdr:cNvSpPr txBox="1">
          <a:spLocks noChangeArrowheads="1"/>
        </xdr:cNvSpPr>
      </xdr:nvSpPr>
      <xdr:spPr bwMode="auto">
        <a:xfrm>
          <a:off x="1027176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399" name="Text Box 34"/>
        <xdr:cNvSpPr txBox="1">
          <a:spLocks noChangeArrowheads="1"/>
        </xdr:cNvSpPr>
      </xdr:nvSpPr>
      <xdr:spPr bwMode="auto">
        <a:xfrm>
          <a:off x="1027176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400" name="Text Box 34"/>
        <xdr:cNvSpPr txBox="1">
          <a:spLocks noChangeArrowheads="1"/>
        </xdr:cNvSpPr>
      </xdr:nvSpPr>
      <xdr:spPr bwMode="auto">
        <a:xfrm>
          <a:off x="1027176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401" name="Text Box 34"/>
        <xdr:cNvSpPr txBox="1">
          <a:spLocks noChangeArrowheads="1"/>
        </xdr:cNvSpPr>
      </xdr:nvSpPr>
      <xdr:spPr bwMode="auto">
        <a:xfrm>
          <a:off x="1027176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402" name="Text Box 34"/>
        <xdr:cNvSpPr txBox="1">
          <a:spLocks noChangeArrowheads="1"/>
        </xdr:cNvSpPr>
      </xdr:nvSpPr>
      <xdr:spPr bwMode="auto">
        <a:xfrm>
          <a:off x="1027176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403" name="Text Box 34"/>
        <xdr:cNvSpPr txBox="1">
          <a:spLocks noChangeArrowheads="1"/>
        </xdr:cNvSpPr>
      </xdr:nvSpPr>
      <xdr:spPr bwMode="auto">
        <a:xfrm>
          <a:off x="1027176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404" name="Text Box 34"/>
        <xdr:cNvSpPr txBox="1">
          <a:spLocks noChangeArrowheads="1"/>
        </xdr:cNvSpPr>
      </xdr:nvSpPr>
      <xdr:spPr bwMode="auto">
        <a:xfrm>
          <a:off x="11075670" y="97066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405" name="Text Box 34"/>
        <xdr:cNvSpPr txBox="1">
          <a:spLocks noChangeArrowheads="1"/>
        </xdr:cNvSpPr>
      </xdr:nvSpPr>
      <xdr:spPr bwMode="auto">
        <a:xfrm>
          <a:off x="11075670" y="97066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406" name="Text Box 34"/>
        <xdr:cNvSpPr txBox="1">
          <a:spLocks noChangeArrowheads="1"/>
        </xdr:cNvSpPr>
      </xdr:nvSpPr>
      <xdr:spPr bwMode="auto">
        <a:xfrm>
          <a:off x="11075670" y="97066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407" name="Text Box 34"/>
        <xdr:cNvSpPr txBox="1">
          <a:spLocks noChangeArrowheads="1"/>
        </xdr:cNvSpPr>
      </xdr:nvSpPr>
      <xdr:spPr bwMode="auto">
        <a:xfrm>
          <a:off x="11075670" y="97066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408" name="Text Box 34"/>
        <xdr:cNvSpPr txBox="1">
          <a:spLocks noChangeArrowheads="1"/>
        </xdr:cNvSpPr>
      </xdr:nvSpPr>
      <xdr:spPr bwMode="auto">
        <a:xfrm>
          <a:off x="11075670" y="97066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409" name="Text Box 34"/>
        <xdr:cNvSpPr txBox="1">
          <a:spLocks noChangeArrowheads="1"/>
        </xdr:cNvSpPr>
      </xdr:nvSpPr>
      <xdr:spPr bwMode="auto">
        <a:xfrm>
          <a:off x="11075670" y="97066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410" name="Text Box 34"/>
        <xdr:cNvSpPr txBox="1">
          <a:spLocks noChangeArrowheads="1"/>
        </xdr:cNvSpPr>
      </xdr:nvSpPr>
      <xdr:spPr bwMode="auto">
        <a:xfrm>
          <a:off x="11075670" y="97066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62</xdr:row>
      <xdr:rowOff>2540</xdr:rowOff>
    </xdr:from>
    <xdr:to>
      <xdr:col>6</xdr:col>
      <xdr:colOff>19050</xdr:colOff>
      <xdr:row>62</xdr:row>
      <xdr:rowOff>2540</xdr:rowOff>
    </xdr:to>
    <xdr:sp macro="" textlink="">
      <xdr:nvSpPr>
        <xdr:cNvPr id="411" name="Text Box 34"/>
        <xdr:cNvSpPr txBox="1">
          <a:spLocks noChangeArrowheads="1"/>
        </xdr:cNvSpPr>
      </xdr:nvSpPr>
      <xdr:spPr bwMode="auto">
        <a:xfrm>
          <a:off x="11075670" y="970661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412" name="Text Box 34"/>
        <xdr:cNvSpPr txBox="1">
          <a:spLocks noChangeArrowheads="1"/>
        </xdr:cNvSpPr>
      </xdr:nvSpPr>
      <xdr:spPr bwMode="auto">
        <a:xfrm>
          <a:off x="734187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413" name="Text Box 34"/>
        <xdr:cNvSpPr txBox="1">
          <a:spLocks noChangeArrowheads="1"/>
        </xdr:cNvSpPr>
      </xdr:nvSpPr>
      <xdr:spPr bwMode="auto">
        <a:xfrm>
          <a:off x="734187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414" name="Text Box 34"/>
        <xdr:cNvSpPr txBox="1">
          <a:spLocks noChangeArrowheads="1"/>
        </xdr:cNvSpPr>
      </xdr:nvSpPr>
      <xdr:spPr bwMode="auto">
        <a:xfrm>
          <a:off x="734187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415" name="Text Box 34"/>
        <xdr:cNvSpPr txBox="1">
          <a:spLocks noChangeArrowheads="1"/>
        </xdr:cNvSpPr>
      </xdr:nvSpPr>
      <xdr:spPr bwMode="auto">
        <a:xfrm>
          <a:off x="734187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416" name="Text Box 34"/>
        <xdr:cNvSpPr txBox="1">
          <a:spLocks noChangeArrowheads="1"/>
        </xdr:cNvSpPr>
      </xdr:nvSpPr>
      <xdr:spPr bwMode="auto">
        <a:xfrm>
          <a:off x="734187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417" name="Text Box 34"/>
        <xdr:cNvSpPr txBox="1">
          <a:spLocks noChangeArrowheads="1"/>
        </xdr:cNvSpPr>
      </xdr:nvSpPr>
      <xdr:spPr bwMode="auto">
        <a:xfrm>
          <a:off x="734187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418" name="Text Box 34"/>
        <xdr:cNvSpPr txBox="1">
          <a:spLocks noChangeArrowheads="1"/>
        </xdr:cNvSpPr>
      </xdr:nvSpPr>
      <xdr:spPr bwMode="auto">
        <a:xfrm>
          <a:off x="734187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54</xdr:row>
      <xdr:rowOff>2540</xdr:rowOff>
    </xdr:from>
    <xdr:to>
      <xdr:col>4</xdr:col>
      <xdr:colOff>19050</xdr:colOff>
      <xdr:row>54</xdr:row>
      <xdr:rowOff>2540</xdr:rowOff>
    </xdr:to>
    <xdr:sp macro="" textlink="">
      <xdr:nvSpPr>
        <xdr:cNvPr id="419" name="Text Box 34"/>
        <xdr:cNvSpPr txBox="1">
          <a:spLocks noChangeArrowheads="1"/>
        </xdr:cNvSpPr>
      </xdr:nvSpPr>
      <xdr:spPr bwMode="auto">
        <a:xfrm>
          <a:off x="7341870" y="86550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420" name="Text Box 34"/>
        <xdr:cNvSpPr txBox="1">
          <a:spLocks noChangeArrowheads="1"/>
        </xdr:cNvSpPr>
      </xdr:nvSpPr>
      <xdr:spPr bwMode="auto">
        <a:xfrm>
          <a:off x="734187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421" name="Text Box 34"/>
        <xdr:cNvSpPr txBox="1">
          <a:spLocks noChangeArrowheads="1"/>
        </xdr:cNvSpPr>
      </xdr:nvSpPr>
      <xdr:spPr bwMode="auto">
        <a:xfrm>
          <a:off x="734187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422" name="Text Box 34"/>
        <xdr:cNvSpPr txBox="1">
          <a:spLocks noChangeArrowheads="1"/>
        </xdr:cNvSpPr>
      </xdr:nvSpPr>
      <xdr:spPr bwMode="auto">
        <a:xfrm>
          <a:off x="734187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423" name="Text Box 34"/>
        <xdr:cNvSpPr txBox="1">
          <a:spLocks noChangeArrowheads="1"/>
        </xdr:cNvSpPr>
      </xdr:nvSpPr>
      <xdr:spPr bwMode="auto">
        <a:xfrm>
          <a:off x="734187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424" name="Text Box 34"/>
        <xdr:cNvSpPr txBox="1">
          <a:spLocks noChangeArrowheads="1"/>
        </xdr:cNvSpPr>
      </xdr:nvSpPr>
      <xdr:spPr bwMode="auto">
        <a:xfrm>
          <a:off x="734187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425" name="Text Box 34"/>
        <xdr:cNvSpPr txBox="1">
          <a:spLocks noChangeArrowheads="1"/>
        </xdr:cNvSpPr>
      </xdr:nvSpPr>
      <xdr:spPr bwMode="auto">
        <a:xfrm>
          <a:off x="734187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426" name="Text Box 34"/>
        <xdr:cNvSpPr txBox="1">
          <a:spLocks noChangeArrowheads="1"/>
        </xdr:cNvSpPr>
      </xdr:nvSpPr>
      <xdr:spPr bwMode="auto">
        <a:xfrm>
          <a:off x="734187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427" name="Text Box 34"/>
        <xdr:cNvSpPr txBox="1">
          <a:spLocks noChangeArrowheads="1"/>
        </xdr:cNvSpPr>
      </xdr:nvSpPr>
      <xdr:spPr bwMode="auto">
        <a:xfrm>
          <a:off x="734187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428" name="Text Box 34"/>
        <xdr:cNvSpPr txBox="1">
          <a:spLocks noChangeArrowheads="1"/>
        </xdr:cNvSpPr>
      </xdr:nvSpPr>
      <xdr:spPr bwMode="auto">
        <a:xfrm>
          <a:off x="73418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429" name="Text Box 34"/>
        <xdr:cNvSpPr txBox="1">
          <a:spLocks noChangeArrowheads="1"/>
        </xdr:cNvSpPr>
      </xdr:nvSpPr>
      <xdr:spPr bwMode="auto">
        <a:xfrm>
          <a:off x="73418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430" name="Text Box 34"/>
        <xdr:cNvSpPr txBox="1">
          <a:spLocks noChangeArrowheads="1"/>
        </xdr:cNvSpPr>
      </xdr:nvSpPr>
      <xdr:spPr bwMode="auto">
        <a:xfrm>
          <a:off x="73418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431" name="Text Box 34"/>
        <xdr:cNvSpPr txBox="1">
          <a:spLocks noChangeArrowheads="1"/>
        </xdr:cNvSpPr>
      </xdr:nvSpPr>
      <xdr:spPr bwMode="auto">
        <a:xfrm>
          <a:off x="73418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432" name="Text Box 34"/>
        <xdr:cNvSpPr txBox="1">
          <a:spLocks noChangeArrowheads="1"/>
        </xdr:cNvSpPr>
      </xdr:nvSpPr>
      <xdr:spPr bwMode="auto">
        <a:xfrm>
          <a:off x="73418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433" name="Text Box 34"/>
        <xdr:cNvSpPr txBox="1">
          <a:spLocks noChangeArrowheads="1"/>
        </xdr:cNvSpPr>
      </xdr:nvSpPr>
      <xdr:spPr bwMode="auto">
        <a:xfrm>
          <a:off x="73418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434" name="Text Box 34"/>
        <xdr:cNvSpPr txBox="1">
          <a:spLocks noChangeArrowheads="1"/>
        </xdr:cNvSpPr>
      </xdr:nvSpPr>
      <xdr:spPr bwMode="auto">
        <a:xfrm>
          <a:off x="73418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435" name="Text Box 34"/>
        <xdr:cNvSpPr txBox="1">
          <a:spLocks noChangeArrowheads="1"/>
        </xdr:cNvSpPr>
      </xdr:nvSpPr>
      <xdr:spPr bwMode="auto">
        <a:xfrm>
          <a:off x="73418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436" name="Text Box 34"/>
        <xdr:cNvSpPr txBox="1">
          <a:spLocks noChangeArrowheads="1"/>
        </xdr:cNvSpPr>
      </xdr:nvSpPr>
      <xdr:spPr bwMode="auto">
        <a:xfrm>
          <a:off x="1027176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437" name="Text Box 34"/>
        <xdr:cNvSpPr txBox="1">
          <a:spLocks noChangeArrowheads="1"/>
        </xdr:cNvSpPr>
      </xdr:nvSpPr>
      <xdr:spPr bwMode="auto">
        <a:xfrm>
          <a:off x="1027176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438" name="Text Box 34"/>
        <xdr:cNvSpPr txBox="1">
          <a:spLocks noChangeArrowheads="1"/>
        </xdr:cNvSpPr>
      </xdr:nvSpPr>
      <xdr:spPr bwMode="auto">
        <a:xfrm>
          <a:off x="1027176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439" name="Text Box 34"/>
        <xdr:cNvSpPr txBox="1">
          <a:spLocks noChangeArrowheads="1"/>
        </xdr:cNvSpPr>
      </xdr:nvSpPr>
      <xdr:spPr bwMode="auto">
        <a:xfrm>
          <a:off x="1027176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440" name="Text Box 34"/>
        <xdr:cNvSpPr txBox="1">
          <a:spLocks noChangeArrowheads="1"/>
        </xdr:cNvSpPr>
      </xdr:nvSpPr>
      <xdr:spPr bwMode="auto">
        <a:xfrm>
          <a:off x="1027176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441" name="Text Box 34"/>
        <xdr:cNvSpPr txBox="1">
          <a:spLocks noChangeArrowheads="1"/>
        </xdr:cNvSpPr>
      </xdr:nvSpPr>
      <xdr:spPr bwMode="auto">
        <a:xfrm>
          <a:off x="1027176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442" name="Text Box 34"/>
        <xdr:cNvSpPr txBox="1">
          <a:spLocks noChangeArrowheads="1"/>
        </xdr:cNvSpPr>
      </xdr:nvSpPr>
      <xdr:spPr bwMode="auto">
        <a:xfrm>
          <a:off x="1027176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443" name="Text Box 34"/>
        <xdr:cNvSpPr txBox="1">
          <a:spLocks noChangeArrowheads="1"/>
        </xdr:cNvSpPr>
      </xdr:nvSpPr>
      <xdr:spPr bwMode="auto">
        <a:xfrm>
          <a:off x="10271760" y="91808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61</xdr:row>
      <xdr:rowOff>2540</xdr:rowOff>
    </xdr:from>
    <xdr:to>
      <xdr:col>6</xdr:col>
      <xdr:colOff>19050</xdr:colOff>
      <xdr:row>61</xdr:row>
      <xdr:rowOff>2540</xdr:rowOff>
    </xdr:to>
    <xdr:sp macro="" textlink="">
      <xdr:nvSpPr>
        <xdr:cNvPr id="444" name="Text Box 34"/>
        <xdr:cNvSpPr txBox="1">
          <a:spLocks noChangeArrowheads="1"/>
        </xdr:cNvSpPr>
      </xdr:nvSpPr>
      <xdr:spPr bwMode="auto">
        <a:xfrm>
          <a:off x="110756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61</xdr:row>
      <xdr:rowOff>2540</xdr:rowOff>
    </xdr:from>
    <xdr:to>
      <xdr:col>6</xdr:col>
      <xdr:colOff>19050</xdr:colOff>
      <xdr:row>61</xdr:row>
      <xdr:rowOff>2540</xdr:rowOff>
    </xdr:to>
    <xdr:sp macro="" textlink="">
      <xdr:nvSpPr>
        <xdr:cNvPr id="445" name="Text Box 34"/>
        <xdr:cNvSpPr txBox="1">
          <a:spLocks noChangeArrowheads="1"/>
        </xdr:cNvSpPr>
      </xdr:nvSpPr>
      <xdr:spPr bwMode="auto">
        <a:xfrm>
          <a:off x="110756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61</xdr:row>
      <xdr:rowOff>2540</xdr:rowOff>
    </xdr:from>
    <xdr:to>
      <xdr:col>6</xdr:col>
      <xdr:colOff>19050</xdr:colOff>
      <xdr:row>61</xdr:row>
      <xdr:rowOff>2540</xdr:rowOff>
    </xdr:to>
    <xdr:sp macro="" textlink="">
      <xdr:nvSpPr>
        <xdr:cNvPr id="446" name="Text Box 34"/>
        <xdr:cNvSpPr txBox="1">
          <a:spLocks noChangeArrowheads="1"/>
        </xdr:cNvSpPr>
      </xdr:nvSpPr>
      <xdr:spPr bwMode="auto">
        <a:xfrm>
          <a:off x="110756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61</xdr:row>
      <xdr:rowOff>2540</xdr:rowOff>
    </xdr:from>
    <xdr:to>
      <xdr:col>6</xdr:col>
      <xdr:colOff>19050</xdr:colOff>
      <xdr:row>61</xdr:row>
      <xdr:rowOff>2540</xdr:rowOff>
    </xdr:to>
    <xdr:sp macro="" textlink="">
      <xdr:nvSpPr>
        <xdr:cNvPr id="447" name="Text Box 34"/>
        <xdr:cNvSpPr txBox="1">
          <a:spLocks noChangeArrowheads="1"/>
        </xdr:cNvSpPr>
      </xdr:nvSpPr>
      <xdr:spPr bwMode="auto">
        <a:xfrm>
          <a:off x="110756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61</xdr:row>
      <xdr:rowOff>2540</xdr:rowOff>
    </xdr:from>
    <xdr:to>
      <xdr:col>6</xdr:col>
      <xdr:colOff>19050</xdr:colOff>
      <xdr:row>61</xdr:row>
      <xdr:rowOff>2540</xdr:rowOff>
    </xdr:to>
    <xdr:sp macro="" textlink="">
      <xdr:nvSpPr>
        <xdr:cNvPr id="448" name="Text Box 34"/>
        <xdr:cNvSpPr txBox="1">
          <a:spLocks noChangeArrowheads="1"/>
        </xdr:cNvSpPr>
      </xdr:nvSpPr>
      <xdr:spPr bwMode="auto">
        <a:xfrm>
          <a:off x="110756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61</xdr:row>
      <xdr:rowOff>2540</xdr:rowOff>
    </xdr:from>
    <xdr:to>
      <xdr:col>6</xdr:col>
      <xdr:colOff>19050</xdr:colOff>
      <xdr:row>61</xdr:row>
      <xdr:rowOff>2540</xdr:rowOff>
    </xdr:to>
    <xdr:sp macro="" textlink="">
      <xdr:nvSpPr>
        <xdr:cNvPr id="449" name="Text Box 34"/>
        <xdr:cNvSpPr txBox="1">
          <a:spLocks noChangeArrowheads="1"/>
        </xdr:cNvSpPr>
      </xdr:nvSpPr>
      <xdr:spPr bwMode="auto">
        <a:xfrm>
          <a:off x="110756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61</xdr:row>
      <xdr:rowOff>2540</xdr:rowOff>
    </xdr:from>
    <xdr:to>
      <xdr:col>6</xdr:col>
      <xdr:colOff>19050</xdr:colOff>
      <xdr:row>61</xdr:row>
      <xdr:rowOff>2540</xdr:rowOff>
    </xdr:to>
    <xdr:sp macro="" textlink="">
      <xdr:nvSpPr>
        <xdr:cNvPr id="450" name="Text Box 34"/>
        <xdr:cNvSpPr txBox="1">
          <a:spLocks noChangeArrowheads="1"/>
        </xdr:cNvSpPr>
      </xdr:nvSpPr>
      <xdr:spPr bwMode="auto">
        <a:xfrm>
          <a:off x="110756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61</xdr:row>
      <xdr:rowOff>2540</xdr:rowOff>
    </xdr:from>
    <xdr:to>
      <xdr:col>6</xdr:col>
      <xdr:colOff>19050</xdr:colOff>
      <xdr:row>61</xdr:row>
      <xdr:rowOff>2540</xdr:rowOff>
    </xdr:to>
    <xdr:sp macro="" textlink="">
      <xdr:nvSpPr>
        <xdr:cNvPr id="451" name="Text Box 34"/>
        <xdr:cNvSpPr txBox="1">
          <a:spLocks noChangeArrowheads="1"/>
        </xdr:cNvSpPr>
      </xdr:nvSpPr>
      <xdr:spPr bwMode="auto">
        <a:xfrm>
          <a:off x="11075670" y="953135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51</xdr:row>
      <xdr:rowOff>2540</xdr:rowOff>
    </xdr:from>
    <xdr:to>
      <xdr:col>6</xdr:col>
      <xdr:colOff>19050</xdr:colOff>
      <xdr:row>51</xdr:row>
      <xdr:rowOff>2540</xdr:rowOff>
    </xdr:to>
    <xdr:sp macro="" textlink="">
      <xdr:nvSpPr>
        <xdr:cNvPr id="452" name="Text Box 34"/>
        <xdr:cNvSpPr txBox="1">
          <a:spLocks noChangeArrowheads="1"/>
        </xdr:cNvSpPr>
      </xdr:nvSpPr>
      <xdr:spPr bwMode="auto">
        <a:xfrm>
          <a:off x="110756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51</xdr:row>
      <xdr:rowOff>2540</xdr:rowOff>
    </xdr:from>
    <xdr:to>
      <xdr:col>6</xdr:col>
      <xdr:colOff>19050</xdr:colOff>
      <xdr:row>51</xdr:row>
      <xdr:rowOff>2540</xdr:rowOff>
    </xdr:to>
    <xdr:sp macro="" textlink="">
      <xdr:nvSpPr>
        <xdr:cNvPr id="453" name="Text Box 34"/>
        <xdr:cNvSpPr txBox="1">
          <a:spLocks noChangeArrowheads="1"/>
        </xdr:cNvSpPr>
      </xdr:nvSpPr>
      <xdr:spPr bwMode="auto">
        <a:xfrm>
          <a:off x="110756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51</xdr:row>
      <xdr:rowOff>2540</xdr:rowOff>
    </xdr:from>
    <xdr:to>
      <xdr:col>6</xdr:col>
      <xdr:colOff>19050</xdr:colOff>
      <xdr:row>51</xdr:row>
      <xdr:rowOff>2540</xdr:rowOff>
    </xdr:to>
    <xdr:sp macro="" textlink="">
      <xdr:nvSpPr>
        <xdr:cNvPr id="454" name="Text Box 34"/>
        <xdr:cNvSpPr txBox="1">
          <a:spLocks noChangeArrowheads="1"/>
        </xdr:cNvSpPr>
      </xdr:nvSpPr>
      <xdr:spPr bwMode="auto">
        <a:xfrm>
          <a:off x="110756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51</xdr:row>
      <xdr:rowOff>2540</xdr:rowOff>
    </xdr:from>
    <xdr:to>
      <xdr:col>6</xdr:col>
      <xdr:colOff>19050</xdr:colOff>
      <xdr:row>51</xdr:row>
      <xdr:rowOff>2540</xdr:rowOff>
    </xdr:to>
    <xdr:sp macro="" textlink="">
      <xdr:nvSpPr>
        <xdr:cNvPr id="455" name="Text Box 34"/>
        <xdr:cNvSpPr txBox="1">
          <a:spLocks noChangeArrowheads="1"/>
        </xdr:cNvSpPr>
      </xdr:nvSpPr>
      <xdr:spPr bwMode="auto">
        <a:xfrm>
          <a:off x="110756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51</xdr:row>
      <xdr:rowOff>2540</xdr:rowOff>
    </xdr:from>
    <xdr:to>
      <xdr:col>6</xdr:col>
      <xdr:colOff>19050</xdr:colOff>
      <xdr:row>51</xdr:row>
      <xdr:rowOff>2540</xdr:rowOff>
    </xdr:to>
    <xdr:sp macro="" textlink="">
      <xdr:nvSpPr>
        <xdr:cNvPr id="456" name="Text Box 34"/>
        <xdr:cNvSpPr txBox="1">
          <a:spLocks noChangeArrowheads="1"/>
        </xdr:cNvSpPr>
      </xdr:nvSpPr>
      <xdr:spPr bwMode="auto">
        <a:xfrm>
          <a:off x="110756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51</xdr:row>
      <xdr:rowOff>2540</xdr:rowOff>
    </xdr:from>
    <xdr:to>
      <xdr:col>6</xdr:col>
      <xdr:colOff>19050</xdr:colOff>
      <xdr:row>51</xdr:row>
      <xdr:rowOff>2540</xdr:rowOff>
    </xdr:to>
    <xdr:sp macro="" textlink="">
      <xdr:nvSpPr>
        <xdr:cNvPr id="457" name="Text Box 34"/>
        <xdr:cNvSpPr txBox="1">
          <a:spLocks noChangeArrowheads="1"/>
        </xdr:cNvSpPr>
      </xdr:nvSpPr>
      <xdr:spPr bwMode="auto">
        <a:xfrm>
          <a:off x="110756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51</xdr:row>
      <xdr:rowOff>2540</xdr:rowOff>
    </xdr:from>
    <xdr:to>
      <xdr:col>6</xdr:col>
      <xdr:colOff>19050</xdr:colOff>
      <xdr:row>51</xdr:row>
      <xdr:rowOff>2540</xdr:rowOff>
    </xdr:to>
    <xdr:sp macro="" textlink="">
      <xdr:nvSpPr>
        <xdr:cNvPr id="458" name="Text Box 34"/>
        <xdr:cNvSpPr txBox="1">
          <a:spLocks noChangeArrowheads="1"/>
        </xdr:cNvSpPr>
      </xdr:nvSpPr>
      <xdr:spPr bwMode="auto">
        <a:xfrm>
          <a:off x="110756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51</xdr:row>
      <xdr:rowOff>2540</xdr:rowOff>
    </xdr:from>
    <xdr:to>
      <xdr:col>6</xdr:col>
      <xdr:colOff>19050</xdr:colOff>
      <xdr:row>51</xdr:row>
      <xdr:rowOff>2540</xdr:rowOff>
    </xdr:to>
    <xdr:sp macro="" textlink="">
      <xdr:nvSpPr>
        <xdr:cNvPr id="459" name="Text Box 34"/>
        <xdr:cNvSpPr txBox="1">
          <a:spLocks noChangeArrowheads="1"/>
        </xdr:cNvSpPr>
      </xdr:nvSpPr>
      <xdr:spPr bwMode="auto">
        <a:xfrm>
          <a:off x="11075670" y="796163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460" name="Text Box 34"/>
        <xdr:cNvSpPr txBox="1">
          <a:spLocks noChangeArrowheads="1"/>
        </xdr:cNvSpPr>
      </xdr:nvSpPr>
      <xdr:spPr bwMode="auto">
        <a:xfrm>
          <a:off x="734187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461" name="Text Box 34"/>
        <xdr:cNvSpPr txBox="1">
          <a:spLocks noChangeArrowheads="1"/>
        </xdr:cNvSpPr>
      </xdr:nvSpPr>
      <xdr:spPr bwMode="auto">
        <a:xfrm>
          <a:off x="734187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462" name="Text Box 34"/>
        <xdr:cNvSpPr txBox="1">
          <a:spLocks noChangeArrowheads="1"/>
        </xdr:cNvSpPr>
      </xdr:nvSpPr>
      <xdr:spPr bwMode="auto">
        <a:xfrm>
          <a:off x="734187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463" name="Text Box 34"/>
        <xdr:cNvSpPr txBox="1">
          <a:spLocks noChangeArrowheads="1"/>
        </xdr:cNvSpPr>
      </xdr:nvSpPr>
      <xdr:spPr bwMode="auto">
        <a:xfrm>
          <a:off x="734187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464" name="Text Box 34"/>
        <xdr:cNvSpPr txBox="1">
          <a:spLocks noChangeArrowheads="1"/>
        </xdr:cNvSpPr>
      </xdr:nvSpPr>
      <xdr:spPr bwMode="auto">
        <a:xfrm>
          <a:off x="734187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465" name="Text Box 34"/>
        <xdr:cNvSpPr txBox="1">
          <a:spLocks noChangeArrowheads="1"/>
        </xdr:cNvSpPr>
      </xdr:nvSpPr>
      <xdr:spPr bwMode="auto">
        <a:xfrm>
          <a:off x="734187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466" name="Text Box 34"/>
        <xdr:cNvSpPr txBox="1">
          <a:spLocks noChangeArrowheads="1"/>
        </xdr:cNvSpPr>
      </xdr:nvSpPr>
      <xdr:spPr bwMode="auto">
        <a:xfrm>
          <a:off x="734187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63</xdr:row>
      <xdr:rowOff>2540</xdr:rowOff>
    </xdr:from>
    <xdr:to>
      <xdr:col>4</xdr:col>
      <xdr:colOff>19050</xdr:colOff>
      <xdr:row>63</xdr:row>
      <xdr:rowOff>2540</xdr:rowOff>
    </xdr:to>
    <xdr:sp macro="" textlink="">
      <xdr:nvSpPr>
        <xdr:cNvPr id="467" name="Text Box 34"/>
        <xdr:cNvSpPr txBox="1">
          <a:spLocks noChangeArrowheads="1"/>
        </xdr:cNvSpPr>
      </xdr:nvSpPr>
      <xdr:spPr bwMode="auto">
        <a:xfrm>
          <a:off x="7341870" y="988187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508"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09"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10"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11"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512"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513"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14"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15"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16"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517"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518"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19"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20"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21"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522"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523"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24"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25"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26"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527"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528"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29"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30"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31"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532"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533"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34"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35"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36"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537"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538"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39"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40"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41"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542"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543"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44"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45"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46"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547"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548" name="Text Box 34"/>
        <xdr:cNvSpPr txBox="1">
          <a:spLocks noChangeArrowheads="1"/>
        </xdr:cNvSpPr>
      </xdr:nvSpPr>
      <xdr:spPr bwMode="auto">
        <a:xfrm>
          <a:off x="7134225" y="8698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549" name="Text Box 34"/>
        <xdr:cNvSpPr txBox="1">
          <a:spLocks noChangeArrowheads="1"/>
        </xdr:cNvSpPr>
      </xdr:nvSpPr>
      <xdr:spPr bwMode="auto">
        <a:xfrm>
          <a:off x="7134225" y="8698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550" name="Text Box 34"/>
        <xdr:cNvSpPr txBox="1">
          <a:spLocks noChangeArrowheads="1"/>
        </xdr:cNvSpPr>
      </xdr:nvSpPr>
      <xdr:spPr bwMode="auto">
        <a:xfrm>
          <a:off x="7134225" y="8698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57</xdr:row>
      <xdr:rowOff>2540</xdr:rowOff>
    </xdr:from>
    <xdr:to>
      <xdr:col>4</xdr:col>
      <xdr:colOff>19050</xdr:colOff>
      <xdr:row>57</xdr:row>
      <xdr:rowOff>2540</xdr:rowOff>
    </xdr:to>
    <xdr:sp macro="" textlink="">
      <xdr:nvSpPr>
        <xdr:cNvPr id="551" name="Text Box 34"/>
        <xdr:cNvSpPr txBox="1">
          <a:spLocks noChangeArrowheads="1"/>
        </xdr:cNvSpPr>
      </xdr:nvSpPr>
      <xdr:spPr bwMode="auto">
        <a:xfrm>
          <a:off x="7134225" y="86988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552"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53"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54"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55"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556"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557"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58"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59"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60"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561"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562"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63"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64"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65"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566"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567"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68"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69"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70"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571"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572"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73"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74"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75"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576"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577"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78"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79"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80"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581"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582"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83"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84"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85"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586"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587" name="Text Box 34"/>
        <xdr:cNvSpPr txBox="1">
          <a:spLocks noChangeArrowheads="1"/>
        </xdr:cNvSpPr>
      </xdr:nvSpPr>
      <xdr:spPr bwMode="auto">
        <a:xfrm>
          <a:off x="71342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88" name="Text Box 35"/>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89" name="Text Box 37"/>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590" name="Text Box 39"/>
        <xdr:cNvSpPr txBox="1">
          <a:spLocks noChangeArrowheads="1"/>
        </xdr:cNvSpPr>
      </xdr:nvSpPr>
      <xdr:spPr bwMode="auto">
        <a:xfrm>
          <a:off x="7134225" y="738441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591" name="Text Box 40"/>
        <xdr:cNvSpPr txBox="1">
          <a:spLocks noChangeArrowheads="1"/>
        </xdr:cNvSpPr>
      </xdr:nvSpPr>
      <xdr:spPr bwMode="auto">
        <a:xfrm>
          <a:off x="922972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592" name="Text Box 34"/>
        <xdr:cNvSpPr txBox="1">
          <a:spLocks noChangeArrowheads="1"/>
        </xdr:cNvSpPr>
      </xdr:nvSpPr>
      <xdr:spPr bwMode="auto">
        <a:xfrm>
          <a:off x="7134225"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593" name="Text Box 34"/>
        <xdr:cNvSpPr txBox="1">
          <a:spLocks noChangeArrowheads="1"/>
        </xdr:cNvSpPr>
      </xdr:nvSpPr>
      <xdr:spPr bwMode="auto">
        <a:xfrm>
          <a:off x="7134225"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594" name="Text Box 34"/>
        <xdr:cNvSpPr txBox="1">
          <a:spLocks noChangeArrowheads="1"/>
        </xdr:cNvSpPr>
      </xdr:nvSpPr>
      <xdr:spPr bwMode="auto">
        <a:xfrm>
          <a:off x="7134225"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595" name="Text Box 34"/>
        <xdr:cNvSpPr txBox="1">
          <a:spLocks noChangeArrowheads="1"/>
        </xdr:cNvSpPr>
      </xdr:nvSpPr>
      <xdr:spPr bwMode="auto">
        <a:xfrm>
          <a:off x="7134225"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596" name="Text Box 34"/>
        <xdr:cNvSpPr txBox="1">
          <a:spLocks noChangeArrowheads="1"/>
        </xdr:cNvSpPr>
      </xdr:nvSpPr>
      <xdr:spPr bwMode="auto">
        <a:xfrm>
          <a:off x="7134225"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597" name="Text Box 34"/>
        <xdr:cNvSpPr txBox="1">
          <a:spLocks noChangeArrowheads="1"/>
        </xdr:cNvSpPr>
      </xdr:nvSpPr>
      <xdr:spPr bwMode="auto">
        <a:xfrm>
          <a:off x="7134225"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598" name="Text Box 34"/>
        <xdr:cNvSpPr txBox="1">
          <a:spLocks noChangeArrowheads="1"/>
        </xdr:cNvSpPr>
      </xdr:nvSpPr>
      <xdr:spPr bwMode="auto">
        <a:xfrm>
          <a:off x="7134225"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599" name="Text Box 34"/>
        <xdr:cNvSpPr txBox="1">
          <a:spLocks noChangeArrowheads="1"/>
        </xdr:cNvSpPr>
      </xdr:nvSpPr>
      <xdr:spPr bwMode="auto">
        <a:xfrm>
          <a:off x="7134225"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59</xdr:row>
      <xdr:rowOff>2540</xdr:rowOff>
    </xdr:from>
    <xdr:to>
      <xdr:col>8</xdr:col>
      <xdr:colOff>19050</xdr:colOff>
      <xdr:row>59</xdr:row>
      <xdr:rowOff>2540</xdr:rowOff>
    </xdr:to>
    <xdr:sp macro="" textlink="">
      <xdr:nvSpPr>
        <xdr:cNvPr id="600" name="Text Box 34"/>
        <xdr:cNvSpPr txBox="1">
          <a:spLocks noChangeArrowheads="1"/>
        </xdr:cNvSpPr>
      </xdr:nvSpPr>
      <xdr:spPr bwMode="auto">
        <a:xfrm>
          <a:off x="11563350"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59</xdr:row>
      <xdr:rowOff>2540</xdr:rowOff>
    </xdr:from>
    <xdr:to>
      <xdr:col>8</xdr:col>
      <xdr:colOff>19050</xdr:colOff>
      <xdr:row>59</xdr:row>
      <xdr:rowOff>2540</xdr:rowOff>
    </xdr:to>
    <xdr:sp macro="" textlink="">
      <xdr:nvSpPr>
        <xdr:cNvPr id="601" name="Text Box 34"/>
        <xdr:cNvSpPr txBox="1">
          <a:spLocks noChangeArrowheads="1"/>
        </xdr:cNvSpPr>
      </xdr:nvSpPr>
      <xdr:spPr bwMode="auto">
        <a:xfrm>
          <a:off x="11563350"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59</xdr:row>
      <xdr:rowOff>2540</xdr:rowOff>
    </xdr:from>
    <xdr:to>
      <xdr:col>8</xdr:col>
      <xdr:colOff>19050</xdr:colOff>
      <xdr:row>59</xdr:row>
      <xdr:rowOff>2540</xdr:rowOff>
    </xdr:to>
    <xdr:sp macro="" textlink="">
      <xdr:nvSpPr>
        <xdr:cNvPr id="602" name="Text Box 34"/>
        <xdr:cNvSpPr txBox="1">
          <a:spLocks noChangeArrowheads="1"/>
        </xdr:cNvSpPr>
      </xdr:nvSpPr>
      <xdr:spPr bwMode="auto">
        <a:xfrm>
          <a:off x="11563350"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59</xdr:row>
      <xdr:rowOff>2540</xdr:rowOff>
    </xdr:from>
    <xdr:to>
      <xdr:col>8</xdr:col>
      <xdr:colOff>19050</xdr:colOff>
      <xdr:row>59</xdr:row>
      <xdr:rowOff>2540</xdr:rowOff>
    </xdr:to>
    <xdr:sp macro="" textlink="">
      <xdr:nvSpPr>
        <xdr:cNvPr id="603" name="Text Box 34"/>
        <xdr:cNvSpPr txBox="1">
          <a:spLocks noChangeArrowheads="1"/>
        </xdr:cNvSpPr>
      </xdr:nvSpPr>
      <xdr:spPr bwMode="auto">
        <a:xfrm>
          <a:off x="11563350"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59</xdr:row>
      <xdr:rowOff>2540</xdr:rowOff>
    </xdr:from>
    <xdr:to>
      <xdr:col>8</xdr:col>
      <xdr:colOff>19050</xdr:colOff>
      <xdr:row>59</xdr:row>
      <xdr:rowOff>2540</xdr:rowOff>
    </xdr:to>
    <xdr:sp macro="" textlink="">
      <xdr:nvSpPr>
        <xdr:cNvPr id="604" name="Text Box 34"/>
        <xdr:cNvSpPr txBox="1">
          <a:spLocks noChangeArrowheads="1"/>
        </xdr:cNvSpPr>
      </xdr:nvSpPr>
      <xdr:spPr bwMode="auto">
        <a:xfrm>
          <a:off x="11563350"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59</xdr:row>
      <xdr:rowOff>2540</xdr:rowOff>
    </xdr:from>
    <xdr:to>
      <xdr:col>8</xdr:col>
      <xdr:colOff>19050</xdr:colOff>
      <xdr:row>59</xdr:row>
      <xdr:rowOff>2540</xdr:rowOff>
    </xdr:to>
    <xdr:sp macro="" textlink="">
      <xdr:nvSpPr>
        <xdr:cNvPr id="605" name="Text Box 34"/>
        <xdr:cNvSpPr txBox="1">
          <a:spLocks noChangeArrowheads="1"/>
        </xdr:cNvSpPr>
      </xdr:nvSpPr>
      <xdr:spPr bwMode="auto">
        <a:xfrm>
          <a:off x="11563350"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59</xdr:row>
      <xdr:rowOff>2540</xdr:rowOff>
    </xdr:from>
    <xdr:to>
      <xdr:col>8</xdr:col>
      <xdr:colOff>19050</xdr:colOff>
      <xdr:row>59</xdr:row>
      <xdr:rowOff>2540</xdr:rowOff>
    </xdr:to>
    <xdr:sp macro="" textlink="">
      <xdr:nvSpPr>
        <xdr:cNvPr id="606" name="Text Box 34"/>
        <xdr:cNvSpPr txBox="1">
          <a:spLocks noChangeArrowheads="1"/>
        </xdr:cNvSpPr>
      </xdr:nvSpPr>
      <xdr:spPr bwMode="auto">
        <a:xfrm>
          <a:off x="11563350"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59</xdr:row>
      <xdr:rowOff>2540</xdr:rowOff>
    </xdr:from>
    <xdr:to>
      <xdr:col>8</xdr:col>
      <xdr:colOff>19050</xdr:colOff>
      <xdr:row>59</xdr:row>
      <xdr:rowOff>2540</xdr:rowOff>
    </xdr:to>
    <xdr:sp macro="" textlink="">
      <xdr:nvSpPr>
        <xdr:cNvPr id="607" name="Text Box 34"/>
        <xdr:cNvSpPr txBox="1">
          <a:spLocks noChangeArrowheads="1"/>
        </xdr:cNvSpPr>
      </xdr:nvSpPr>
      <xdr:spPr bwMode="auto">
        <a:xfrm>
          <a:off x="11563350" y="90417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608" name="Text Box 34"/>
        <xdr:cNvSpPr txBox="1">
          <a:spLocks noChangeArrowheads="1"/>
        </xdr:cNvSpPr>
      </xdr:nvSpPr>
      <xdr:spPr bwMode="auto">
        <a:xfrm>
          <a:off x="9229725" y="9556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609" name="Text Box 34"/>
        <xdr:cNvSpPr txBox="1">
          <a:spLocks noChangeArrowheads="1"/>
        </xdr:cNvSpPr>
      </xdr:nvSpPr>
      <xdr:spPr bwMode="auto">
        <a:xfrm>
          <a:off x="9229725" y="9556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610" name="Text Box 34"/>
        <xdr:cNvSpPr txBox="1">
          <a:spLocks noChangeArrowheads="1"/>
        </xdr:cNvSpPr>
      </xdr:nvSpPr>
      <xdr:spPr bwMode="auto">
        <a:xfrm>
          <a:off x="9229725" y="9556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611" name="Text Box 34"/>
        <xdr:cNvSpPr txBox="1">
          <a:spLocks noChangeArrowheads="1"/>
        </xdr:cNvSpPr>
      </xdr:nvSpPr>
      <xdr:spPr bwMode="auto">
        <a:xfrm>
          <a:off x="9229725" y="9556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612" name="Text Box 34"/>
        <xdr:cNvSpPr txBox="1">
          <a:spLocks noChangeArrowheads="1"/>
        </xdr:cNvSpPr>
      </xdr:nvSpPr>
      <xdr:spPr bwMode="auto">
        <a:xfrm>
          <a:off x="9229725" y="9556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613" name="Text Box 34"/>
        <xdr:cNvSpPr txBox="1">
          <a:spLocks noChangeArrowheads="1"/>
        </xdr:cNvSpPr>
      </xdr:nvSpPr>
      <xdr:spPr bwMode="auto">
        <a:xfrm>
          <a:off x="9229725" y="9556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614" name="Text Box 34"/>
        <xdr:cNvSpPr txBox="1">
          <a:spLocks noChangeArrowheads="1"/>
        </xdr:cNvSpPr>
      </xdr:nvSpPr>
      <xdr:spPr bwMode="auto">
        <a:xfrm>
          <a:off x="9229725" y="9556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615" name="Text Box 34"/>
        <xdr:cNvSpPr txBox="1">
          <a:spLocks noChangeArrowheads="1"/>
        </xdr:cNvSpPr>
      </xdr:nvSpPr>
      <xdr:spPr bwMode="auto">
        <a:xfrm>
          <a:off x="9229725" y="95561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616" name="Text Box 34"/>
        <xdr:cNvSpPr txBox="1">
          <a:spLocks noChangeArrowheads="1"/>
        </xdr:cNvSpPr>
      </xdr:nvSpPr>
      <xdr:spPr bwMode="auto">
        <a:xfrm>
          <a:off x="92297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617" name="Text Box 34"/>
        <xdr:cNvSpPr txBox="1">
          <a:spLocks noChangeArrowheads="1"/>
        </xdr:cNvSpPr>
      </xdr:nvSpPr>
      <xdr:spPr bwMode="auto">
        <a:xfrm>
          <a:off x="92297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618" name="Text Box 34"/>
        <xdr:cNvSpPr txBox="1">
          <a:spLocks noChangeArrowheads="1"/>
        </xdr:cNvSpPr>
      </xdr:nvSpPr>
      <xdr:spPr bwMode="auto">
        <a:xfrm>
          <a:off x="92297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619" name="Text Box 34"/>
        <xdr:cNvSpPr txBox="1">
          <a:spLocks noChangeArrowheads="1"/>
        </xdr:cNvSpPr>
      </xdr:nvSpPr>
      <xdr:spPr bwMode="auto">
        <a:xfrm>
          <a:off x="92297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620" name="Text Box 34"/>
        <xdr:cNvSpPr txBox="1">
          <a:spLocks noChangeArrowheads="1"/>
        </xdr:cNvSpPr>
      </xdr:nvSpPr>
      <xdr:spPr bwMode="auto">
        <a:xfrm>
          <a:off x="92297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621" name="Text Box 34"/>
        <xdr:cNvSpPr txBox="1">
          <a:spLocks noChangeArrowheads="1"/>
        </xdr:cNvSpPr>
      </xdr:nvSpPr>
      <xdr:spPr bwMode="auto">
        <a:xfrm>
          <a:off x="92297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622" name="Text Box 34"/>
        <xdr:cNvSpPr txBox="1">
          <a:spLocks noChangeArrowheads="1"/>
        </xdr:cNvSpPr>
      </xdr:nvSpPr>
      <xdr:spPr bwMode="auto">
        <a:xfrm>
          <a:off x="92297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58</xdr:row>
      <xdr:rowOff>2540</xdr:rowOff>
    </xdr:from>
    <xdr:to>
      <xdr:col>5</xdr:col>
      <xdr:colOff>19050</xdr:colOff>
      <xdr:row>58</xdr:row>
      <xdr:rowOff>2540</xdr:rowOff>
    </xdr:to>
    <xdr:sp macro="" textlink="">
      <xdr:nvSpPr>
        <xdr:cNvPr id="623" name="Text Box 34"/>
        <xdr:cNvSpPr txBox="1">
          <a:spLocks noChangeArrowheads="1"/>
        </xdr:cNvSpPr>
      </xdr:nvSpPr>
      <xdr:spPr bwMode="auto">
        <a:xfrm>
          <a:off x="92297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624" name="Text Box 34"/>
        <xdr:cNvSpPr txBox="1">
          <a:spLocks noChangeArrowheads="1"/>
        </xdr:cNvSpPr>
      </xdr:nvSpPr>
      <xdr:spPr bwMode="auto">
        <a:xfrm>
          <a:off x="10010775" y="10070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625" name="Text Box 34"/>
        <xdr:cNvSpPr txBox="1">
          <a:spLocks noChangeArrowheads="1"/>
        </xdr:cNvSpPr>
      </xdr:nvSpPr>
      <xdr:spPr bwMode="auto">
        <a:xfrm>
          <a:off x="10010775" y="10070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626" name="Text Box 34"/>
        <xdr:cNvSpPr txBox="1">
          <a:spLocks noChangeArrowheads="1"/>
        </xdr:cNvSpPr>
      </xdr:nvSpPr>
      <xdr:spPr bwMode="auto">
        <a:xfrm>
          <a:off x="10010775" y="10070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627" name="Text Box 34"/>
        <xdr:cNvSpPr txBox="1">
          <a:spLocks noChangeArrowheads="1"/>
        </xdr:cNvSpPr>
      </xdr:nvSpPr>
      <xdr:spPr bwMode="auto">
        <a:xfrm>
          <a:off x="10010775" y="10070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628" name="Text Box 34"/>
        <xdr:cNvSpPr txBox="1">
          <a:spLocks noChangeArrowheads="1"/>
        </xdr:cNvSpPr>
      </xdr:nvSpPr>
      <xdr:spPr bwMode="auto">
        <a:xfrm>
          <a:off x="10010775" y="10070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629" name="Text Box 34"/>
        <xdr:cNvSpPr txBox="1">
          <a:spLocks noChangeArrowheads="1"/>
        </xdr:cNvSpPr>
      </xdr:nvSpPr>
      <xdr:spPr bwMode="auto">
        <a:xfrm>
          <a:off x="10010775" y="10070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630" name="Text Box 34"/>
        <xdr:cNvSpPr txBox="1">
          <a:spLocks noChangeArrowheads="1"/>
        </xdr:cNvSpPr>
      </xdr:nvSpPr>
      <xdr:spPr bwMode="auto">
        <a:xfrm>
          <a:off x="10010775" y="10070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631" name="Text Box 34"/>
        <xdr:cNvSpPr txBox="1">
          <a:spLocks noChangeArrowheads="1"/>
        </xdr:cNvSpPr>
      </xdr:nvSpPr>
      <xdr:spPr bwMode="auto">
        <a:xfrm>
          <a:off x="10010775" y="100704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632" name="Text Box 34"/>
        <xdr:cNvSpPr txBox="1">
          <a:spLocks noChangeArrowheads="1"/>
        </xdr:cNvSpPr>
      </xdr:nvSpPr>
      <xdr:spPr bwMode="auto">
        <a:xfrm>
          <a:off x="71342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633" name="Text Box 34"/>
        <xdr:cNvSpPr txBox="1">
          <a:spLocks noChangeArrowheads="1"/>
        </xdr:cNvSpPr>
      </xdr:nvSpPr>
      <xdr:spPr bwMode="auto">
        <a:xfrm>
          <a:off x="71342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634" name="Text Box 34"/>
        <xdr:cNvSpPr txBox="1">
          <a:spLocks noChangeArrowheads="1"/>
        </xdr:cNvSpPr>
      </xdr:nvSpPr>
      <xdr:spPr bwMode="auto">
        <a:xfrm>
          <a:off x="71342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635" name="Text Box 34"/>
        <xdr:cNvSpPr txBox="1">
          <a:spLocks noChangeArrowheads="1"/>
        </xdr:cNvSpPr>
      </xdr:nvSpPr>
      <xdr:spPr bwMode="auto">
        <a:xfrm>
          <a:off x="71342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636" name="Text Box 34"/>
        <xdr:cNvSpPr txBox="1">
          <a:spLocks noChangeArrowheads="1"/>
        </xdr:cNvSpPr>
      </xdr:nvSpPr>
      <xdr:spPr bwMode="auto">
        <a:xfrm>
          <a:off x="71342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637" name="Text Box 34"/>
        <xdr:cNvSpPr txBox="1">
          <a:spLocks noChangeArrowheads="1"/>
        </xdr:cNvSpPr>
      </xdr:nvSpPr>
      <xdr:spPr bwMode="auto">
        <a:xfrm>
          <a:off x="71342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638" name="Text Box 34"/>
        <xdr:cNvSpPr txBox="1">
          <a:spLocks noChangeArrowheads="1"/>
        </xdr:cNvSpPr>
      </xdr:nvSpPr>
      <xdr:spPr bwMode="auto">
        <a:xfrm>
          <a:off x="71342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639" name="Text Box 34"/>
        <xdr:cNvSpPr txBox="1">
          <a:spLocks noChangeArrowheads="1"/>
        </xdr:cNvSpPr>
      </xdr:nvSpPr>
      <xdr:spPr bwMode="auto">
        <a:xfrm>
          <a:off x="7134225" y="88703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640" name="Text Box 34"/>
        <xdr:cNvSpPr txBox="1">
          <a:spLocks noChangeArrowheads="1"/>
        </xdr:cNvSpPr>
      </xdr:nvSpPr>
      <xdr:spPr bwMode="auto">
        <a:xfrm>
          <a:off x="71342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641" name="Text Box 34"/>
        <xdr:cNvSpPr txBox="1">
          <a:spLocks noChangeArrowheads="1"/>
        </xdr:cNvSpPr>
      </xdr:nvSpPr>
      <xdr:spPr bwMode="auto">
        <a:xfrm>
          <a:off x="71342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642" name="Text Box 34"/>
        <xdr:cNvSpPr txBox="1">
          <a:spLocks noChangeArrowheads="1"/>
        </xdr:cNvSpPr>
      </xdr:nvSpPr>
      <xdr:spPr bwMode="auto">
        <a:xfrm>
          <a:off x="71342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643" name="Text Box 34"/>
        <xdr:cNvSpPr txBox="1">
          <a:spLocks noChangeArrowheads="1"/>
        </xdr:cNvSpPr>
      </xdr:nvSpPr>
      <xdr:spPr bwMode="auto">
        <a:xfrm>
          <a:off x="71342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644" name="Text Box 34"/>
        <xdr:cNvSpPr txBox="1">
          <a:spLocks noChangeArrowheads="1"/>
        </xdr:cNvSpPr>
      </xdr:nvSpPr>
      <xdr:spPr bwMode="auto">
        <a:xfrm>
          <a:off x="71342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645" name="Text Box 34"/>
        <xdr:cNvSpPr txBox="1">
          <a:spLocks noChangeArrowheads="1"/>
        </xdr:cNvSpPr>
      </xdr:nvSpPr>
      <xdr:spPr bwMode="auto">
        <a:xfrm>
          <a:off x="71342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646" name="Text Box 34"/>
        <xdr:cNvSpPr txBox="1">
          <a:spLocks noChangeArrowheads="1"/>
        </xdr:cNvSpPr>
      </xdr:nvSpPr>
      <xdr:spPr bwMode="auto">
        <a:xfrm>
          <a:off x="71342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61</xdr:row>
      <xdr:rowOff>2540</xdr:rowOff>
    </xdr:from>
    <xdr:to>
      <xdr:col>4</xdr:col>
      <xdr:colOff>19050</xdr:colOff>
      <xdr:row>61</xdr:row>
      <xdr:rowOff>2540</xdr:rowOff>
    </xdr:to>
    <xdr:sp macro="" textlink="">
      <xdr:nvSpPr>
        <xdr:cNvPr id="647" name="Text Box 34"/>
        <xdr:cNvSpPr txBox="1">
          <a:spLocks noChangeArrowheads="1"/>
        </xdr:cNvSpPr>
      </xdr:nvSpPr>
      <xdr:spPr bwMode="auto">
        <a:xfrm>
          <a:off x="71342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648" name="Text Box 34"/>
        <xdr:cNvSpPr txBox="1">
          <a:spLocks noChangeArrowheads="1"/>
        </xdr:cNvSpPr>
      </xdr:nvSpPr>
      <xdr:spPr bwMode="auto">
        <a:xfrm>
          <a:off x="713422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649" name="Text Box 34"/>
        <xdr:cNvSpPr txBox="1">
          <a:spLocks noChangeArrowheads="1"/>
        </xdr:cNvSpPr>
      </xdr:nvSpPr>
      <xdr:spPr bwMode="auto">
        <a:xfrm>
          <a:off x="713422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650" name="Text Box 34"/>
        <xdr:cNvSpPr txBox="1">
          <a:spLocks noChangeArrowheads="1"/>
        </xdr:cNvSpPr>
      </xdr:nvSpPr>
      <xdr:spPr bwMode="auto">
        <a:xfrm>
          <a:off x="713422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651" name="Text Box 34"/>
        <xdr:cNvSpPr txBox="1">
          <a:spLocks noChangeArrowheads="1"/>
        </xdr:cNvSpPr>
      </xdr:nvSpPr>
      <xdr:spPr bwMode="auto">
        <a:xfrm>
          <a:off x="713422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652" name="Text Box 34"/>
        <xdr:cNvSpPr txBox="1">
          <a:spLocks noChangeArrowheads="1"/>
        </xdr:cNvSpPr>
      </xdr:nvSpPr>
      <xdr:spPr bwMode="auto">
        <a:xfrm>
          <a:off x="713422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653" name="Text Box 34"/>
        <xdr:cNvSpPr txBox="1">
          <a:spLocks noChangeArrowheads="1"/>
        </xdr:cNvSpPr>
      </xdr:nvSpPr>
      <xdr:spPr bwMode="auto">
        <a:xfrm>
          <a:off x="713422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654" name="Text Box 34"/>
        <xdr:cNvSpPr txBox="1">
          <a:spLocks noChangeArrowheads="1"/>
        </xdr:cNvSpPr>
      </xdr:nvSpPr>
      <xdr:spPr bwMode="auto">
        <a:xfrm>
          <a:off x="713422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64</xdr:row>
      <xdr:rowOff>2540</xdr:rowOff>
    </xdr:from>
    <xdr:to>
      <xdr:col>4</xdr:col>
      <xdr:colOff>19050</xdr:colOff>
      <xdr:row>64</xdr:row>
      <xdr:rowOff>2540</xdr:rowOff>
    </xdr:to>
    <xdr:sp macro="" textlink="">
      <xdr:nvSpPr>
        <xdr:cNvPr id="655" name="Text Box 34"/>
        <xdr:cNvSpPr txBox="1">
          <a:spLocks noChangeArrowheads="1"/>
        </xdr:cNvSpPr>
      </xdr:nvSpPr>
      <xdr:spPr bwMode="auto">
        <a:xfrm>
          <a:off x="713422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656" name="Text Box 34"/>
        <xdr:cNvSpPr txBox="1">
          <a:spLocks noChangeArrowheads="1"/>
        </xdr:cNvSpPr>
      </xdr:nvSpPr>
      <xdr:spPr bwMode="auto">
        <a:xfrm>
          <a:off x="92297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657" name="Text Box 34"/>
        <xdr:cNvSpPr txBox="1">
          <a:spLocks noChangeArrowheads="1"/>
        </xdr:cNvSpPr>
      </xdr:nvSpPr>
      <xdr:spPr bwMode="auto">
        <a:xfrm>
          <a:off x="92297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658" name="Text Box 34"/>
        <xdr:cNvSpPr txBox="1">
          <a:spLocks noChangeArrowheads="1"/>
        </xdr:cNvSpPr>
      </xdr:nvSpPr>
      <xdr:spPr bwMode="auto">
        <a:xfrm>
          <a:off x="92297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659" name="Text Box 34"/>
        <xdr:cNvSpPr txBox="1">
          <a:spLocks noChangeArrowheads="1"/>
        </xdr:cNvSpPr>
      </xdr:nvSpPr>
      <xdr:spPr bwMode="auto">
        <a:xfrm>
          <a:off x="92297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660" name="Text Box 34"/>
        <xdr:cNvSpPr txBox="1">
          <a:spLocks noChangeArrowheads="1"/>
        </xdr:cNvSpPr>
      </xdr:nvSpPr>
      <xdr:spPr bwMode="auto">
        <a:xfrm>
          <a:off x="92297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661" name="Text Box 34"/>
        <xdr:cNvSpPr txBox="1">
          <a:spLocks noChangeArrowheads="1"/>
        </xdr:cNvSpPr>
      </xdr:nvSpPr>
      <xdr:spPr bwMode="auto">
        <a:xfrm>
          <a:off x="92297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662" name="Text Box 34"/>
        <xdr:cNvSpPr txBox="1">
          <a:spLocks noChangeArrowheads="1"/>
        </xdr:cNvSpPr>
      </xdr:nvSpPr>
      <xdr:spPr bwMode="auto">
        <a:xfrm>
          <a:off x="92297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61</xdr:row>
      <xdr:rowOff>2540</xdr:rowOff>
    </xdr:from>
    <xdr:to>
      <xdr:col>5</xdr:col>
      <xdr:colOff>19050</xdr:colOff>
      <xdr:row>61</xdr:row>
      <xdr:rowOff>2540</xdr:rowOff>
    </xdr:to>
    <xdr:sp macro="" textlink="">
      <xdr:nvSpPr>
        <xdr:cNvPr id="663" name="Text Box 34"/>
        <xdr:cNvSpPr txBox="1">
          <a:spLocks noChangeArrowheads="1"/>
        </xdr:cNvSpPr>
      </xdr:nvSpPr>
      <xdr:spPr bwMode="auto">
        <a:xfrm>
          <a:off x="9229725" y="938466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664" name="Text Box 34"/>
        <xdr:cNvSpPr txBox="1">
          <a:spLocks noChangeArrowheads="1"/>
        </xdr:cNvSpPr>
      </xdr:nvSpPr>
      <xdr:spPr bwMode="auto">
        <a:xfrm>
          <a:off x="1001077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665" name="Text Box 34"/>
        <xdr:cNvSpPr txBox="1">
          <a:spLocks noChangeArrowheads="1"/>
        </xdr:cNvSpPr>
      </xdr:nvSpPr>
      <xdr:spPr bwMode="auto">
        <a:xfrm>
          <a:off x="1001077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666" name="Text Box 34"/>
        <xdr:cNvSpPr txBox="1">
          <a:spLocks noChangeArrowheads="1"/>
        </xdr:cNvSpPr>
      </xdr:nvSpPr>
      <xdr:spPr bwMode="auto">
        <a:xfrm>
          <a:off x="1001077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667" name="Text Box 34"/>
        <xdr:cNvSpPr txBox="1">
          <a:spLocks noChangeArrowheads="1"/>
        </xdr:cNvSpPr>
      </xdr:nvSpPr>
      <xdr:spPr bwMode="auto">
        <a:xfrm>
          <a:off x="1001077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668" name="Text Box 34"/>
        <xdr:cNvSpPr txBox="1">
          <a:spLocks noChangeArrowheads="1"/>
        </xdr:cNvSpPr>
      </xdr:nvSpPr>
      <xdr:spPr bwMode="auto">
        <a:xfrm>
          <a:off x="1001077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669" name="Text Box 34"/>
        <xdr:cNvSpPr txBox="1">
          <a:spLocks noChangeArrowheads="1"/>
        </xdr:cNvSpPr>
      </xdr:nvSpPr>
      <xdr:spPr bwMode="auto">
        <a:xfrm>
          <a:off x="1001077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670" name="Text Box 34"/>
        <xdr:cNvSpPr txBox="1">
          <a:spLocks noChangeArrowheads="1"/>
        </xdr:cNvSpPr>
      </xdr:nvSpPr>
      <xdr:spPr bwMode="auto">
        <a:xfrm>
          <a:off x="1001077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64</xdr:row>
      <xdr:rowOff>2540</xdr:rowOff>
    </xdr:from>
    <xdr:to>
      <xdr:col>6</xdr:col>
      <xdr:colOff>19050</xdr:colOff>
      <xdr:row>64</xdr:row>
      <xdr:rowOff>2540</xdr:rowOff>
    </xdr:to>
    <xdr:sp macro="" textlink="">
      <xdr:nvSpPr>
        <xdr:cNvPr id="671" name="Text Box 34"/>
        <xdr:cNvSpPr txBox="1">
          <a:spLocks noChangeArrowheads="1"/>
        </xdr:cNvSpPr>
      </xdr:nvSpPr>
      <xdr:spPr bwMode="auto">
        <a:xfrm>
          <a:off x="10010775" y="98990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52</xdr:row>
      <xdr:rowOff>2540</xdr:rowOff>
    </xdr:from>
    <xdr:to>
      <xdr:col>6</xdr:col>
      <xdr:colOff>19050</xdr:colOff>
      <xdr:row>52</xdr:row>
      <xdr:rowOff>2540</xdr:rowOff>
    </xdr:to>
    <xdr:sp macro="" textlink="">
      <xdr:nvSpPr>
        <xdr:cNvPr id="672" name="Text Box 34"/>
        <xdr:cNvSpPr txBox="1">
          <a:spLocks noChangeArrowheads="1"/>
        </xdr:cNvSpPr>
      </xdr:nvSpPr>
      <xdr:spPr bwMode="auto">
        <a:xfrm>
          <a:off x="1001077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52</xdr:row>
      <xdr:rowOff>2540</xdr:rowOff>
    </xdr:from>
    <xdr:to>
      <xdr:col>6</xdr:col>
      <xdr:colOff>19050</xdr:colOff>
      <xdr:row>52</xdr:row>
      <xdr:rowOff>2540</xdr:rowOff>
    </xdr:to>
    <xdr:sp macro="" textlink="">
      <xdr:nvSpPr>
        <xdr:cNvPr id="673" name="Text Box 34"/>
        <xdr:cNvSpPr txBox="1">
          <a:spLocks noChangeArrowheads="1"/>
        </xdr:cNvSpPr>
      </xdr:nvSpPr>
      <xdr:spPr bwMode="auto">
        <a:xfrm>
          <a:off x="1001077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52</xdr:row>
      <xdr:rowOff>2540</xdr:rowOff>
    </xdr:from>
    <xdr:to>
      <xdr:col>6</xdr:col>
      <xdr:colOff>19050</xdr:colOff>
      <xdr:row>52</xdr:row>
      <xdr:rowOff>2540</xdr:rowOff>
    </xdr:to>
    <xdr:sp macro="" textlink="">
      <xdr:nvSpPr>
        <xdr:cNvPr id="674" name="Text Box 34"/>
        <xdr:cNvSpPr txBox="1">
          <a:spLocks noChangeArrowheads="1"/>
        </xdr:cNvSpPr>
      </xdr:nvSpPr>
      <xdr:spPr bwMode="auto">
        <a:xfrm>
          <a:off x="1001077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52</xdr:row>
      <xdr:rowOff>2540</xdr:rowOff>
    </xdr:from>
    <xdr:to>
      <xdr:col>6</xdr:col>
      <xdr:colOff>19050</xdr:colOff>
      <xdr:row>52</xdr:row>
      <xdr:rowOff>2540</xdr:rowOff>
    </xdr:to>
    <xdr:sp macro="" textlink="">
      <xdr:nvSpPr>
        <xdr:cNvPr id="675" name="Text Box 34"/>
        <xdr:cNvSpPr txBox="1">
          <a:spLocks noChangeArrowheads="1"/>
        </xdr:cNvSpPr>
      </xdr:nvSpPr>
      <xdr:spPr bwMode="auto">
        <a:xfrm>
          <a:off x="1001077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52</xdr:row>
      <xdr:rowOff>2540</xdr:rowOff>
    </xdr:from>
    <xdr:to>
      <xdr:col>6</xdr:col>
      <xdr:colOff>19050</xdr:colOff>
      <xdr:row>52</xdr:row>
      <xdr:rowOff>2540</xdr:rowOff>
    </xdr:to>
    <xdr:sp macro="" textlink="">
      <xdr:nvSpPr>
        <xdr:cNvPr id="676" name="Text Box 34"/>
        <xdr:cNvSpPr txBox="1">
          <a:spLocks noChangeArrowheads="1"/>
        </xdr:cNvSpPr>
      </xdr:nvSpPr>
      <xdr:spPr bwMode="auto">
        <a:xfrm>
          <a:off x="1001077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52</xdr:row>
      <xdr:rowOff>2540</xdr:rowOff>
    </xdr:from>
    <xdr:to>
      <xdr:col>6</xdr:col>
      <xdr:colOff>19050</xdr:colOff>
      <xdr:row>52</xdr:row>
      <xdr:rowOff>2540</xdr:rowOff>
    </xdr:to>
    <xdr:sp macro="" textlink="">
      <xdr:nvSpPr>
        <xdr:cNvPr id="677" name="Text Box 34"/>
        <xdr:cNvSpPr txBox="1">
          <a:spLocks noChangeArrowheads="1"/>
        </xdr:cNvSpPr>
      </xdr:nvSpPr>
      <xdr:spPr bwMode="auto">
        <a:xfrm>
          <a:off x="1001077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52</xdr:row>
      <xdr:rowOff>2540</xdr:rowOff>
    </xdr:from>
    <xdr:to>
      <xdr:col>6</xdr:col>
      <xdr:colOff>19050</xdr:colOff>
      <xdr:row>52</xdr:row>
      <xdr:rowOff>2540</xdr:rowOff>
    </xdr:to>
    <xdr:sp macro="" textlink="">
      <xdr:nvSpPr>
        <xdr:cNvPr id="678" name="Text Box 34"/>
        <xdr:cNvSpPr txBox="1">
          <a:spLocks noChangeArrowheads="1"/>
        </xdr:cNvSpPr>
      </xdr:nvSpPr>
      <xdr:spPr bwMode="auto">
        <a:xfrm>
          <a:off x="1001077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52</xdr:row>
      <xdr:rowOff>2540</xdr:rowOff>
    </xdr:from>
    <xdr:to>
      <xdr:col>6</xdr:col>
      <xdr:colOff>19050</xdr:colOff>
      <xdr:row>52</xdr:row>
      <xdr:rowOff>2540</xdr:rowOff>
    </xdr:to>
    <xdr:sp macro="" textlink="">
      <xdr:nvSpPr>
        <xdr:cNvPr id="679" name="Text Box 34"/>
        <xdr:cNvSpPr txBox="1">
          <a:spLocks noChangeArrowheads="1"/>
        </xdr:cNvSpPr>
      </xdr:nvSpPr>
      <xdr:spPr bwMode="auto">
        <a:xfrm>
          <a:off x="10010775" y="7384415"/>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812"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13"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14"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15"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816"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817"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18"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19"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20"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821"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822"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23"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24"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25"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826"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827"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28"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29"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30"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831"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832"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33"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34"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35"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836"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837"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38"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39"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40"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841"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842"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43"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44"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45"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846"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847"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48"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49"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50"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851"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852" name="Text Box 34"/>
        <xdr:cNvSpPr txBox="1">
          <a:spLocks noChangeArrowheads="1"/>
        </xdr:cNvSpPr>
      </xdr:nvSpPr>
      <xdr:spPr bwMode="auto">
        <a:xfrm>
          <a:off x="7134225" y="83654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853" name="Text Box 34"/>
        <xdr:cNvSpPr txBox="1">
          <a:spLocks noChangeArrowheads="1"/>
        </xdr:cNvSpPr>
      </xdr:nvSpPr>
      <xdr:spPr bwMode="auto">
        <a:xfrm>
          <a:off x="7134225" y="83654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854" name="Text Box 34"/>
        <xdr:cNvSpPr txBox="1">
          <a:spLocks noChangeArrowheads="1"/>
        </xdr:cNvSpPr>
      </xdr:nvSpPr>
      <xdr:spPr bwMode="auto">
        <a:xfrm>
          <a:off x="7134225" y="83654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58</xdr:row>
      <xdr:rowOff>2540</xdr:rowOff>
    </xdr:from>
    <xdr:to>
      <xdr:col>4</xdr:col>
      <xdr:colOff>19050</xdr:colOff>
      <xdr:row>58</xdr:row>
      <xdr:rowOff>2540</xdr:rowOff>
    </xdr:to>
    <xdr:sp macro="" textlink="">
      <xdr:nvSpPr>
        <xdr:cNvPr id="855" name="Text Box 34"/>
        <xdr:cNvSpPr txBox="1">
          <a:spLocks noChangeArrowheads="1"/>
        </xdr:cNvSpPr>
      </xdr:nvSpPr>
      <xdr:spPr bwMode="auto">
        <a:xfrm>
          <a:off x="7134225" y="83654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856"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57"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58"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59"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860"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861"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62"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63"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64"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865"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866"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67"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68"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69"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870"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871"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72"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73"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74"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875"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876"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77"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78"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79"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880"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881"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82"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83"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84"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885"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886"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87"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88"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89"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890"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19050</xdr:colOff>
      <xdr:row>52</xdr:row>
      <xdr:rowOff>2540</xdr:rowOff>
    </xdr:to>
    <xdr:sp macro="" textlink="">
      <xdr:nvSpPr>
        <xdr:cNvPr id="891" name="Text Box 34"/>
        <xdr:cNvSpPr txBox="1">
          <a:spLocks noChangeArrowheads="1"/>
        </xdr:cNvSpPr>
      </xdr:nvSpPr>
      <xdr:spPr bwMode="auto">
        <a:xfrm>
          <a:off x="71342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92" name="Text Box 35"/>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93" name="Text Box 37"/>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52</xdr:row>
      <xdr:rowOff>2540</xdr:rowOff>
    </xdr:from>
    <xdr:to>
      <xdr:col>4</xdr:col>
      <xdr:colOff>0</xdr:colOff>
      <xdr:row>52</xdr:row>
      <xdr:rowOff>2540</xdr:rowOff>
    </xdr:to>
    <xdr:sp macro="" textlink="">
      <xdr:nvSpPr>
        <xdr:cNvPr id="894" name="Text Box 39"/>
        <xdr:cNvSpPr txBox="1">
          <a:spLocks noChangeArrowheads="1"/>
        </xdr:cNvSpPr>
      </xdr:nvSpPr>
      <xdr:spPr bwMode="auto">
        <a:xfrm>
          <a:off x="7134225" y="687959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5</xdr:col>
      <xdr:colOff>0</xdr:colOff>
      <xdr:row>52</xdr:row>
      <xdr:rowOff>2540</xdr:rowOff>
    </xdr:from>
    <xdr:to>
      <xdr:col>5</xdr:col>
      <xdr:colOff>19050</xdr:colOff>
      <xdr:row>52</xdr:row>
      <xdr:rowOff>2540</xdr:rowOff>
    </xdr:to>
    <xdr:sp macro="" textlink="">
      <xdr:nvSpPr>
        <xdr:cNvPr id="895" name="Text Box 40"/>
        <xdr:cNvSpPr txBox="1">
          <a:spLocks noChangeArrowheads="1"/>
        </xdr:cNvSpPr>
      </xdr:nvSpPr>
      <xdr:spPr bwMode="auto">
        <a:xfrm>
          <a:off x="922972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896" name="Text Box 34"/>
        <xdr:cNvSpPr txBox="1">
          <a:spLocks noChangeArrowheads="1"/>
        </xdr:cNvSpPr>
      </xdr:nvSpPr>
      <xdr:spPr bwMode="auto">
        <a:xfrm>
          <a:off x="7134225"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897" name="Text Box 34"/>
        <xdr:cNvSpPr txBox="1">
          <a:spLocks noChangeArrowheads="1"/>
        </xdr:cNvSpPr>
      </xdr:nvSpPr>
      <xdr:spPr bwMode="auto">
        <a:xfrm>
          <a:off x="7134225"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898" name="Text Box 34"/>
        <xdr:cNvSpPr txBox="1">
          <a:spLocks noChangeArrowheads="1"/>
        </xdr:cNvSpPr>
      </xdr:nvSpPr>
      <xdr:spPr bwMode="auto">
        <a:xfrm>
          <a:off x="7134225"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899" name="Text Box 34"/>
        <xdr:cNvSpPr txBox="1">
          <a:spLocks noChangeArrowheads="1"/>
        </xdr:cNvSpPr>
      </xdr:nvSpPr>
      <xdr:spPr bwMode="auto">
        <a:xfrm>
          <a:off x="7134225"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900" name="Text Box 34"/>
        <xdr:cNvSpPr txBox="1">
          <a:spLocks noChangeArrowheads="1"/>
        </xdr:cNvSpPr>
      </xdr:nvSpPr>
      <xdr:spPr bwMode="auto">
        <a:xfrm>
          <a:off x="7134225"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901" name="Text Box 34"/>
        <xdr:cNvSpPr txBox="1">
          <a:spLocks noChangeArrowheads="1"/>
        </xdr:cNvSpPr>
      </xdr:nvSpPr>
      <xdr:spPr bwMode="auto">
        <a:xfrm>
          <a:off x="7134225"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902" name="Text Box 34"/>
        <xdr:cNvSpPr txBox="1">
          <a:spLocks noChangeArrowheads="1"/>
        </xdr:cNvSpPr>
      </xdr:nvSpPr>
      <xdr:spPr bwMode="auto">
        <a:xfrm>
          <a:off x="7134225"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60</xdr:row>
      <xdr:rowOff>2540</xdr:rowOff>
    </xdr:from>
    <xdr:to>
      <xdr:col>4</xdr:col>
      <xdr:colOff>19050</xdr:colOff>
      <xdr:row>60</xdr:row>
      <xdr:rowOff>2540</xdr:rowOff>
    </xdr:to>
    <xdr:sp macro="" textlink="">
      <xdr:nvSpPr>
        <xdr:cNvPr id="903" name="Text Box 34"/>
        <xdr:cNvSpPr txBox="1">
          <a:spLocks noChangeArrowheads="1"/>
        </xdr:cNvSpPr>
      </xdr:nvSpPr>
      <xdr:spPr bwMode="auto">
        <a:xfrm>
          <a:off x="7134225"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60</xdr:row>
      <xdr:rowOff>2540</xdr:rowOff>
    </xdr:from>
    <xdr:to>
      <xdr:col>8</xdr:col>
      <xdr:colOff>19050</xdr:colOff>
      <xdr:row>60</xdr:row>
      <xdr:rowOff>2540</xdr:rowOff>
    </xdr:to>
    <xdr:sp macro="" textlink="">
      <xdr:nvSpPr>
        <xdr:cNvPr id="904" name="Text Box 34"/>
        <xdr:cNvSpPr txBox="1">
          <a:spLocks noChangeArrowheads="1"/>
        </xdr:cNvSpPr>
      </xdr:nvSpPr>
      <xdr:spPr bwMode="auto">
        <a:xfrm>
          <a:off x="11563350"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60</xdr:row>
      <xdr:rowOff>2540</xdr:rowOff>
    </xdr:from>
    <xdr:to>
      <xdr:col>8</xdr:col>
      <xdr:colOff>19050</xdr:colOff>
      <xdr:row>60</xdr:row>
      <xdr:rowOff>2540</xdr:rowOff>
    </xdr:to>
    <xdr:sp macro="" textlink="">
      <xdr:nvSpPr>
        <xdr:cNvPr id="905" name="Text Box 34"/>
        <xdr:cNvSpPr txBox="1">
          <a:spLocks noChangeArrowheads="1"/>
        </xdr:cNvSpPr>
      </xdr:nvSpPr>
      <xdr:spPr bwMode="auto">
        <a:xfrm>
          <a:off x="11563350"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60</xdr:row>
      <xdr:rowOff>2540</xdr:rowOff>
    </xdr:from>
    <xdr:to>
      <xdr:col>8</xdr:col>
      <xdr:colOff>19050</xdr:colOff>
      <xdr:row>60</xdr:row>
      <xdr:rowOff>2540</xdr:rowOff>
    </xdr:to>
    <xdr:sp macro="" textlink="">
      <xdr:nvSpPr>
        <xdr:cNvPr id="906" name="Text Box 34"/>
        <xdr:cNvSpPr txBox="1">
          <a:spLocks noChangeArrowheads="1"/>
        </xdr:cNvSpPr>
      </xdr:nvSpPr>
      <xdr:spPr bwMode="auto">
        <a:xfrm>
          <a:off x="11563350"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60</xdr:row>
      <xdr:rowOff>2540</xdr:rowOff>
    </xdr:from>
    <xdr:to>
      <xdr:col>8</xdr:col>
      <xdr:colOff>19050</xdr:colOff>
      <xdr:row>60</xdr:row>
      <xdr:rowOff>2540</xdr:rowOff>
    </xdr:to>
    <xdr:sp macro="" textlink="">
      <xdr:nvSpPr>
        <xdr:cNvPr id="907" name="Text Box 34"/>
        <xdr:cNvSpPr txBox="1">
          <a:spLocks noChangeArrowheads="1"/>
        </xdr:cNvSpPr>
      </xdr:nvSpPr>
      <xdr:spPr bwMode="auto">
        <a:xfrm>
          <a:off x="11563350"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60</xdr:row>
      <xdr:rowOff>2540</xdr:rowOff>
    </xdr:from>
    <xdr:to>
      <xdr:col>8</xdr:col>
      <xdr:colOff>19050</xdr:colOff>
      <xdr:row>60</xdr:row>
      <xdr:rowOff>2540</xdr:rowOff>
    </xdr:to>
    <xdr:sp macro="" textlink="">
      <xdr:nvSpPr>
        <xdr:cNvPr id="908" name="Text Box 34"/>
        <xdr:cNvSpPr txBox="1">
          <a:spLocks noChangeArrowheads="1"/>
        </xdr:cNvSpPr>
      </xdr:nvSpPr>
      <xdr:spPr bwMode="auto">
        <a:xfrm>
          <a:off x="11563350"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60</xdr:row>
      <xdr:rowOff>2540</xdr:rowOff>
    </xdr:from>
    <xdr:to>
      <xdr:col>8</xdr:col>
      <xdr:colOff>19050</xdr:colOff>
      <xdr:row>60</xdr:row>
      <xdr:rowOff>2540</xdr:rowOff>
    </xdr:to>
    <xdr:sp macro="" textlink="">
      <xdr:nvSpPr>
        <xdr:cNvPr id="909" name="Text Box 34"/>
        <xdr:cNvSpPr txBox="1">
          <a:spLocks noChangeArrowheads="1"/>
        </xdr:cNvSpPr>
      </xdr:nvSpPr>
      <xdr:spPr bwMode="auto">
        <a:xfrm>
          <a:off x="11563350"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60</xdr:row>
      <xdr:rowOff>2540</xdr:rowOff>
    </xdr:from>
    <xdr:to>
      <xdr:col>8</xdr:col>
      <xdr:colOff>19050</xdr:colOff>
      <xdr:row>60</xdr:row>
      <xdr:rowOff>2540</xdr:rowOff>
    </xdr:to>
    <xdr:sp macro="" textlink="">
      <xdr:nvSpPr>
        <xdr:cNvPr id="910" name="Text Box 34"/>
        <xdr:cNvSpPr txBox="1">
          <a:spLocks noChangeArrowheads="1"/>
        </xdr:cNvSpPr>
      </xdr:nvSpPr>
      <xdr:spPr bwMode="auto">
        <a:xfrm>
          <a:off x="11563350"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8</xdr:col>
      <xdr:colOff>0</xdr:colOff>
      <xdr:row>60</xdr:row>
      <xdr:rowOff>2540</xdr:rowOff>
    </xdr:from>
    <xdr:to>
      <xdr:col>8</xdr:col>
      <xdr:colOff>19050</xdr:colOff>
      <xdr:row>60</xdr:row>
      <xdr:rowOff>2540</xdr:rowOff>
    </xdr:to>
    <xdr:sp macro="" textlink="">
      <xdr:nvSpPr>
        <xdr:cNvPr id="911" name="Text Box 34"/>
        <xdr:cNvSpPr txBox="1">
          <a:spLocks noChangeArrowheads="1"/>
        </xdr:cNvSpPr>
      </xdr:nvSpPr>
      <xdr:spPr bwMode="auto">
        <a:xfrm>
          <a:off x="11563350" y="87083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912" name="Text Box 34"/>
        <xdr:cNvSpPr txBox="1">
          <a:spLocks noChangeArrowheads="1"/>
        </xdr:cNvSpPr>
      </xdr:nvSpPr>
      <xdr:spPr bwMode="auto">
        <a:xfrm>
          <a:off x="9229725" y="9222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913" name="Text Box 34"/>
        <xdr:cNvSpPr txBox="1">
          <a:spLocks noChangeArrowheads="1"/>
        </xdr:cNvSpPr>
      </xdr:nvSpPr>
      <xdr:spPr bwMode="auto">
        <a:xfrm>
          <a:off x="9229725" y="9222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914" name="Text Box 34"/>
        <xdr:cNvSpPr txBox="1">
          <a:spLocks noChangeArrowheads="1"/>
        </xdr:cNvSpPr>
      </xdr:nvSpPr>
      <xdr:spPr bwMode="auto">
        <a:xfrm>
          <a:off x="9229725" y="9222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915" name="Text Box 34"/>
        <xdr:cNvSpPr txBox="1">
          <a:spLocks noChangeArrowheads="1"/>
        </xdr:cNvSpPr>
      </xdr:nvSpPr>
      <xdr:spPr bwMode="auto">
        <a:xfrm>
          <a:off x="9229725" y="9222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916" name="Text Box 34"/>
        <xdr:cNvSpPr txBox="1">
          <a:spLocks noChangeArrowheads="1"/>
        </xdr:cNvSpPr>
      </xdr:nvSpPr>
      <xdr:spPr bwMode="auto">
        <a:xfrm>
          <a:off x="9229725" y="9222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917" name="Text Box 34"/>
        <xdr:cNvSpPr txBox="1">
          <a:spLocks noChangeArrowheads="1"/>
        </xdr:cNvSpPr>
      </xdr:nvSpPr>
      <xdr:spPr bwMode="auto">
        <a:xfrm>
          <a:off x="9229725" y="9222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918" name="Text Box 34"/>
        <xdr:cNvSpPr txBox="1">
          <a:spLocks noChangeArrowheads="1"/>
        </xdr:cNvSpPr>
      </xdr:nvSpPr>
      <xdr:spPr bwMode="auto">
        <a:xfrm>
          <a:off x="9229725" y="9222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63</xdr:row>
      <xdr:rowOff>2540</xdr:rowOff>
    </xdr:from>
    <xdr:to>
      <xdr:col>5</xdr:col>
      <xdr:colOff>19050</xdr:colOff>
      <xdr:row>63</xdr:row>
      <xdr:rowOff>2540</xdr:rowOff>
    </xdr:to>
    <xdr:sp macro="" textlink="">
      <xdr:nvSpPr>
        <xdr:cNvPr id="919" name="Text Box 34"/>
        <xdr:cNvSpPr txBox="1">
          <a:spLocks noChangeArrowheads="1"/>
        </xdr:cNvSpPr>
      </xdr:nvSpPr>
      <xdr:spPr bwMode="auto">
        <a:xfrm>
          <a:off x="9229725" y="92227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920" name="Text Box 34"/>
        <xdr:cNvSpPr txBox="1">
          <a:spLocks noChangeArrowheads="1"/>
        </xdr:cNvSpPr>
      </xdr:nvSpPr>
      <xdr:spPr bwMode="auto">
        <a:xfrm>
          <a:off x="92297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921" name="Text Box 34"/>
        <xdr:cNvSpPr txBox="1">
          <a:spLocks noChangeArrowheads="1"/>
        </xdr:cNvSpPr>
      </xdr:nvSpPr>
      <xdr:spPr bwMode="auto">
        <a:xfrm>
          <a:off x="92297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922" name="Text Box 34"/>
        <xdr:cNvSpPr txBox="1">
          <a:spLocks noChangeArrowheads="1"/>
        </xdr:cNvSpPr>
      </xdr:nvSpPr>
      <xdr:spPr bwMode="auto">
        <a:xfrm>
          <a:off x="92297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923" name="Text Box 34"/>
        <xdr:cNvSpPr txBox="1">
          <a:spLocks noChangeArrowheads="1"/>
        </xdr:cNvSpPr>
      </xdr:nvSpPr>
      <xdr:spPr bwMode="auto">
        <a:xfrm>
          <a:off x="92297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924" name="Text Box 34"/>
        <xdr:cNvSpPr txBox="1">
          <a:spLocks noChangeArrowheads="1"/>
        </xdr:cNvSpPr>
      </xdr:nvSpPr>
      <xdr:spPr bwMode="auto">
        <a:xfrm>
          <a:off x="92297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925" name="Text Box 34"/>
        <xdr:cNvSpPr txBox="1">
          <a:spLocks noChangeArrowheads="1"/>
        </xdr:cNvSpPr>
      </xdr:nvSpPr>
      <xdr:spPr bwMode="auto">
        <a:xfrm>
          <a:off x="92297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926" name="Text Box 34"/>
        <xdr:cNvSpPr txBox="1">
          <a:spLocks noChangeArrowheads="1"/>
        </xdr:cNvSpPr>
      </xdr:nvSpPr>
      <xdr:spPr bwMode="auto">
        <a:xfrm>
          <a:off x="92297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59</xdr:row>
      <xdr:rowOff>2540</xdr:rowOff>
    </xdr:from>
    <xdr:to>
      <xdr:col>5</xdr:col>
      <xdr:colOff>19050</xdr:colOff>
      <xdr:row>59</xdr:row>
      <xdr:rowOff>2540</xdr:rowOff>
    </xdr:to>
    <xdr:sp macro="" textlink="">
      <xdr:nvSpPr>
        <xdr:cNvPr id="927" name="Text Box 34"/>
        <xdr:cNvSpPr txBox="1">
          <a:spLocks noChangeArrowheads="1"/>
        </xdr:cNvSpPr>
      </xdr:nvSpPr>
      <xdr:spPr bwMode="auto">
        <a:xfrm>
          <a:off x="92297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66</xdr:row>
      <xdr:rowOff>2540</xdr:rowOff>
    </xdr:from>
    <xdr:to>
      <xdr:col>6</xdr:col>
      <xdr:colOff>19050</xdr:colOff>
      <xdr:row>66</xdr:row>
      <xdr:rowOff>2540</xdr:rowOff>
    </xdr:to>
    <xdr:sp macro="" textlink="">
      <xdr:nvSpPr>
        <xdr:cNvPr id="928" name="Text Box 34"/>
        <xdr:cNvSpPr txBox="1">
          <a:spLocks noChangeArrowheads="1"/>
        </xdr:cNvSpPr>
      </xdr:nvSpPr>
      <xdr:spPr bwMode="auto">
        <a:xfrm>
          <a:off x="10010775" y="9737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66</xdr:row>
      <xdr:rowOff>2540</xdr:rowOff>
    </xdr:from>
    <xdr:to>
      <xdr:col>6</xdr:col>
      <xdr:colOff>19050</xdr:colOff>
      <xdr:row>66</xdr:row>
      <xdr:rowOff>2540</xdr:rowOff>
    </xdr:to>
    <xdr:sp macro="" textlink="">
      <xdr:nvSpPr>
        <xdr:cNvPr id="929" name="Text Box 34"/>
        <xdr:cNvSpPr txBox="1">
          <a:spLocks noChangeArrowheads="1"/>
        </xdr:cNvSpPr>
      </xdr:nvSpPr>
      <xdr:spPr bwMode="auto">
        <a:xfrm>
          <a:off x="10010775" y="9737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66</xdr:row>
      <xdr:rowOff>2540</xdr:rowOff>
    </xdr:from>
    <xdr:to>
      <xdr:col>6</xdr:col>
      <xdr:colOff>19050</xdr:colOff>
      <xdr:row>66</xdr:row>
      <xdr:rowOff>2540</xdr:rowOff>
    </xdr:to>
    <xdr:sp macro="" textlink="">
      <xdr:nvSpPr>
        <xdr:cNvPr id="930" name="Text Box 34"/>
        <xdr:cNvSpPr txBox="1">
          <a:spLocks noChangeArrowheads="1"/>
        </xdr:cNvSpPr>
      </xdr:nvSpPr>
      <xdr:spPr bwMode="auto">
        <a:xfrm>
          <a:off x="10010775" y="9737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66</xdr:row>
      <xdr:rowOff>2540</xdr:rowOff>
    </xdr:from>
    <xdr:to>
      <xdr:col>6</xdr:col>
      <xdr:colOff>19050</xdr:colOff>
      <xdr:row>66</xdr:row>
      <xdr:rowOff>2540</xdr:rowOff>
    </xdr:to>
    <xdr:sp macro="" textlink="">
      <xdr:nvSpPr>
        <xdr:cNvPr id="931" name="Text Box 34"/>
        <xdr:cNvSpPr txBox="1">
          <a:spLocks noChangeArrowheads="1"/>
        </xdr:cNvSpPr>
      </xdr:nvSpPr>
      <xdr:spPr bwMode="auto">
        <a:xfrm>
          <a:off x="10010775" y="9737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66</xdr:row>
      <xdr:rowOff>2540</xdr:rowOff>
    </xdr:from>
    <xdr:to>
      <xdr:col>6</xdr:col>
      <xdr:colOff>19050</xdr:colOff>
      <xdr:row>66</xdr:row>
      <xdr:rowOff>2540</xdr:rowOff>
    </xdr:to>
    <xdr:sp macro="" textlink="">
      <xdr:nvSpPr>
        <xdr:cNvPr id="932" name="Text Box 34"/>
        <xdr:cNvSpPr txBox="1">
          <a:spLocks noChangeArrowheads="1"/>
        </xdr:cNvSpPr>
      </xdr:nvSpPr>
      <xdr:spPr bwMode="auto">
        <a:xfrm>
          <a:off x="10010775" y="9737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66</xdr:row>
      <xdr:rowOff>2540</xdr:rowOff>
    </xdr:from>
    <xdr:to>
      <xdr:col>6</xdr:col>
      <xdr:colOff>19050</xdr:colOff>
      <xdr:row>66</xdr:row>
      <xdr:rowOff>2540</xdr:rowOff>
    </xdr:to>
    <xdr:sp macro="" textlink="">
      <xdr:nvSpPr>
        <xdr:cNvPr id="933" name="Text Box 34"/>
        <xdr:cNvSpPr txBox="1">
          <a:spLocks noChangeArrowheads="1"/>
        </xdr:cNvSpPr>
      </xdr:nvSpPr>
      <xdr:spPr bwMode="auto">
        <a:xfrm>
          <a:off x="10010775" y="9737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66</xdr:row>
      <xdr:rowOff>2540</xdr:rowOff>
    </xdr:from>
    <xdr:to>
      <xdr:col>6</xdr:col>
      <xdr:colOff>19050</xdr:colOff>
      <xdr:row>66</xdr:row>
      <xdr:rowOff>2540</xdr:rowOff>
    </xdr:to>
    <xdr:sp macro="" textlink="">
      <xdr:nvSpPr>
        <xdr:cNvPr id="934" name="Text Box 34"/>
        <xdr:cNvSpPr txBox="1">
          <a:spLocks noChangeArrowheads="1"/>
        </xdr:cNvSpPr>
      </xdr:nvSpPr>
      <xdr:spPr bwMode="auto">
        <a:xfrm>
          <a:off x="10010775" y="9737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66</xdr:row>
      <xdr:rowOff>2540</xdr:rowOff>
    </xdr:from>
    <xdr:to>
      <xdr:col>6</xdr:col>
      <xdr:colOff>19050</xdr:colOff>
      <xdr:row>66</xdr:row>
      <xdr:rowOff>2540</xdr:rowOff>
    </xdr:to>
    <xdr:sp macro="" textlink="">
      <xdr:nvSpPr>
        <xdr:cNvPr id="935" name="Text Box 34"/>
        <xdr:cNvSpPr txBox="1">
          <a:spLocks noChangeArrowheads="1"/>
        </xdr:cNvSpPr>
      </xdr:nvSpPr>
      <xdr:spPr bwMode="auto">
        <a:xfrm>
          <a:off x="10010775" y="97370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936" name="Text Box 34"/>
        <xdr:cNvSpPr txBox="1">
          <a:spLocks noChangeArrowheads="1"/>
        </xdr:cNvSpPr>
      </xdr:nvSpPr>
      <xdr:spPr bwMode="auto">
        <a:xfrm>
          <a:off x="71342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937" name="Text Box 34"/>
        <xdr:cNvSpPr txBox="1">
          <a:spLocks noChangeArrowheads="1"/>
        </xdr:cNvSpPr>
      </xdr:nvSpPr>
      <xdr:spPr bwMode="auto">
        <a:xfrm>
          <a:off x="71342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938" name="Text Box 34"/>
        <xdr:cNvSpPr txBox="1">
          <a:spLocks noChangeArrowheads="1"/>
        </xdr:cNvSpPr>
      </xdr:nvSpPr>
      <xdr:spPr bwMode="auto">
        <a:xfrm>
          <a:off x="71342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939" name="Text Box 34"/>
        <xdr:cNvSpPr txBox="1">
          <a:spLocks noChangeArrowheads="1"/>
        </xdr:cNvSpPr>
      </xdr:nvSpPr>
      <xdr:spPr bwMode="auto">
        <a:xfrm>
          <a:off x="71342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940" name="Text Box 34"/>
        <xdr:cNvSpPr txBox="1">
          <a:spLocks noChangeArrowheads="1"/>
        </xdr:cNvSpPr>
      </xdr:nvSpPr>
      <xdr:spPr bwMode="auto">
        <a:xfrm>
          <a:off x="71342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941" name="Text Box 34"/>
        <xdr:cNvSpPr txBox="1">
          <a:spLocks noChangeArrowheads="1"/>
        </xdr:cNvSpPr>
      </xdr:nvSpPr>
      <xdr:spPr bwMode="auto">
        <a:xfrm>
          <a:off x="71342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942" name="Text Box 34"/>
        <xdr:cNvSpPr txBox="1">
          <a:spLocks noChangeArrowheads="1"/>
        </xdr:cNvSpPr>
      </xdr:nvSpPr>
      <xdr:spPr bwMode="auto">
        <a:xfrm>
          <a:off x="71342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59</xdr:row>
      <xdr:rowOff>2540</xdr:rowOff>
    </xdr:from>
    <xdr:to>
      <xdr:col>4</xdr:col>
      <xdr:colOff>19050</xdr:colOff>
      <xdr:row>59</xdr:row>
      <xdr:rowOff>2540</xdr:rowOff>
    </xdr:to>
    <xdr:sp macro="" textlink="">
      <xdr:nvSpPr>
        <xdr:cNvPr id="943" name="Text Box 34"/>
        <xdr:cNvSpPr txBox="1">
          <a:spLocks noChangeArrowheads="1"/>
        </xdr:cNvSpPr>
      </xdr:nvSpPr>
      <xdr:spPr bwMode="auto">
        <a:xfrm>
          <a:off x="7134225" y="85369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944" name="Text Box 34"/>
        <xdr:cNvSpPr txBox="1">
          <a:spLocks noChangeArrowheads="1"/>
        </xdr:cNvSpPr>
      </xdr:nvSpPr>
      <xdr:spPr bwMode="auto">
        <a:xfrm>
          <a:off x="71342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945" name="Text Box 34"/>
        <xdr:cNvSpPr txBox="1">
          <a:spLocks noChangeArrowheads="1"/>
        </xdr:cNvSpPr>
      </xdr:nvSpPr>
      <xdr:spPr bwMode="auto">
        <a:xfrm>
          <a:off x="71342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946" name="Text Box 34"/>
        <xdr:cNvSpPr txBox="1">
          <a:spLocks noChangeArrowheads="1"/>
        </xdr:cNvSpPr>
      </xdr:nvSpPr>
      <xdr:spPr bwMode="auto">
        <a:xfrm>
          <a:off x="71342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947" name="Text Box 34"/>
        <xdr:cNvSpPr txBox="1">
          <a:spLocks noChangeArrowheads="1"/>
        </xdr:cNvSpPr>
      </xdr:nvSpPr>
      <xdr:spPr bwMode="auto">
        <a:xfrm>
          <a:off x="71342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948" name="Text Box 34"/>
        <xdr:cNvSpPr txBox="1">
          <a:spLocks noChangeArrowheads="1"/>
        </xdr:cNvSpPr>
      </xdr:nvSpPr>
      <xdr:spPr bwMode="auto">
        <a:xfrm>
          <a:off x="71342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949" name="Text Box 34"/>
        <xdr:cNvSpPr txBox="1">
          <a:spLocks noChangeArrowheads="1"/>
        </xdr:cNvSpPr>
      </xdr:nvSpPr>
      <xdr:spPr bwMode="auto">
        <a:xfrm>
          <a:off x="71342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950" name="Text Box 34"/>
        <xdr:cNvSpPr txBox="1">
          <a:spLocks noChangeArrowheads="1"/>
        </xdr:cNvSpPr>
      </xdr:nvSpPr>
      <xdr:spPr bwMode="auto">
        <a:xfrm>
          <a:off x="71342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951" name="Text Box 34"/>
        <xdr:cNvSpPr txBox="1">
          <a:spLocks noChangeArrowheads="1"/>
        </xdr:cNvSpPr>
      </xdr:nvSpPr>
      <xdr:spPr bwMode="auto">
        <a:xfrm>
          <a:off x="71342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952" name="Text Box 34"/>
        <xdr:cNvSpPr txBox="1">
          <a:spLocks noChangeArrowheads="1"/>
        </xdr:cNvSpPr>
      </xdr:nvSpPr>
      <xdr:spPr bwMode="auto">
        <a:xfrm>
          <a:off x="713422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953" name="Text Box 34"/>
        <xdr:cNvSpPr txBox="1">
          <a:spLocks noChangeArrowheads="1"/>
        </xdr:cNvSpPr>
      </xdr:nvSpPr>
      <xdr:spPr bwMode="auto">
        <a:xfrm>
          <a:off x="713422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954" name="Text Box 34"/>
        <xdr:cNvSpPr txBox="1">
          <a:spLocks noChangeArrowheads="1"/>
        </xdr:cNvSpPr>
      </xdr:nvSpPr>
      <xdr:spPr bwMode="auto">
        <a:xfrm>
          <a:off x="713422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955" name="Text Box 34"/>
        <xdr:cNvSpPr txBox="1">
          <a:spLocks noChangeArrowheads="1"/>
        </xdr:cNvSpPr>
      </xdr:nvSpPr>
      <xdr:spPr bwMode="auto">
        <a:xfrm>
          <a:off x="713422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956" name="Text Box 34"/>
        <xdr:cNvSpPr txBox="1">
          <a:spLocks noChangeArrowheads="1"/>
        </xdr:cNvSpPr>
      </xdr:nvSpPr>
      <xdr:spPr bwMode="auto">
        <a:xfrm>
          <a:off x="713422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957" name="Text Box 34"/>
        <xdr:cNvSpPr txBox="1">
          <a:spLocks noChangeArrowheads="1"/>
        </xdr:cNvSpPr>
      </xdr:nvSpPr>
      <xdr:spPr bwMode="auto">
        <a:xfrm>
          <a:off x="713422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958" name="Text Box 34"/>
        <xdr:cNvSpPr txBox="1">
          <a:spLocks noChangeArrowheads="1"/>
        </xdr:cNvSpPr>
      </xdr:nvSpPr>
      <xdr:spPr bwMode="auto">
        <a:xfrm>
          <a:off x="713422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65</xdr:row>
      <xdr:rowOff>2540</xdr:rowOff>
    </xdr:from>
    <xdr:to>
      <xdr:col>4</xdr:col>
      <xdr:colOff>19050</xdr:colOff>
      <xdr:row>65</xdr:row>
      <xdr:rowOff>2540</xdr:rowOff>
    </xdr:to>
    <xdr:sp macro="" textlink="">
      <xdr:nvSpPr>
        <xdr:cNvPr id="959" name="Text Box 34"/>
        <xdr:cNvSpPr txBox="1">
          <a:spLocks noChangeArrowheads="1"/>
        </xdr:cNvSpPr>
      </xdr:nvSpPr>
      <xdr:spPr bwMode="auto">
        <a:xfrm>
          <a:off x="713422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960" name="Text Box 34"/>
        <xdr:cNvSpPr txBox="1">
          <a:spLocks noChangeArrowheads="1"/>
        </xdr:cNvSpPr>
      </xdr:nvSpPr>
      <xdr:spPr bwMode="auto">
        <a:xfrm>
          <a:off x="92297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961" name="Text Box 34"/>
        <xdr:cNvSpPr txBox="1">
          <a:spLocks noChangeArrowheads="1"/>
        </xdr:cNvSpPr>
      </xdr:nvSpPr>
      <xdr:spPr bwMode="auto">
        <a:xfrm>
          <a:off x="92297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962" name="Text Box 34"/>
        <xdr:cNvSpPr txBox="1">
          <a:spLocks noChangeArrowheads="1"/>
        </xdr:cNvSpPr>
      </xdr:nvSpPr>
      <xdr:spPr bwMode="auto">
        <a:xfrm>
          <a:off x="92297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963" name="Text Box 34"/>
        <xdr:cNvSpPr txBox="1">
          <a:spLocks noChangeArrowheads="1"/>
        </xdr:cNvSpPr>
      </xdr:nvSpPr>
      <xdr:spPr bwMode="auto">
        <a:xfrm>
          <a:off x="92297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964" name="Text Box 34"/>
        <xdr:cNvSpPr txBox="1">
          <a:spLocks noChangeArrowheads="1"/>
        </xdr:cNvSpPr>
      </xdr:nvSpPr>
      <xdr:spPr bwMode="auto">
        <a:xfrm>
          <a:off x="92297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965" name="Text Box 34"/>
        <xdr:cNvSpPr txBox="1">
          <a:spLocks noChangeArrowheads="1"/>
        </xdr:cNvSpPr>
      </xdr:nvSpPr>
      <xdr:spPr bwMode="auto">
        <a:xfrm>
          <a:off x="92297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966" name="Text Box 34"/>
        <xdr:cNvSpPr txBox="1">
          <a:spLocks noChangeArrowheads="1"/>
        </xdr:cNvSpPr>
      </xdr:nvSpPr>
      <xdr:spPr bwMode="auto">
        <a:xfrm>
          <a:off x="92297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62</xdr:row>
      <xdr:rowOff>2540</xdr:rowOff>
    </xdr:from>
    <xdr:to>
      <xdr:col>5</xdr:col>
      <xdr:colOff>19050</xdr:colOff>
      <xdr:row>62</xdr:row>
      <xdr:rowOff>2540</xdr:rowOff>
    </xdr:to>
    <xdr:sp macro="" textlink="">
      <xdr:nvSpPr>
        <xdr:cNvPr id="967" name="Text Box 34"/>
        <xdr:cNvSpPr txBox="1">
          <a:spLocks noChangeArrowheads="1"/>
        </xdr:cNvSpPr>
      </xdr:nvSpPr>
      <xdr:spPr bwMode="auto">
        <a:xfrm>
          <a:off x="9229725" y="90512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968" name="Text Box 34"/>
        <xdr:cNvSpPr txBox="1">
          <a:spLocks noChangeArrowheads="1"/>
        </xdr:cNvSpPr>
      </xdr:nvSpPr>
      <xdr:spPr bwMode="auto">
        <a:xfrm>
          <a:off x="1001077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969" name="Text Box 34"/>
        <xdr:cNvSpPr txBox="1">
          <a:spLocks noChangeArrowheads="1"/>
        </xdr:cNvSpPr>
      </xdr:nvSpPr>
      <xdr:spPr bwMode="auto">
        <a:xfrm>
          <a:off x="1001077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970" name="Text Box 34"/>
        <xdr:cNvSpPr txBox="1">
          <a:spLocks noChangeArrowheads="1"/>
        </xdr:cNvSpPr>
      </xdr:nvSpPr>
      <xdr:spPr bwMode="auto">
        <a:xfrm>
          <a:off x="1001077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971" name="Text Box 34"/>
        <xdr:cNvSpPr txBox="1">
          <a:spLocks noChangeArrowheads="1"/>
        </xdr:cNvSpPr>
      </xdr:nvSpPr>
      <xdr:spPr bwMode="auto">
        <a:xfrm>
          <a:off x="1001077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972" name="Text Box 34"/>
        <xdr:cNvSpPr txBox="1">
          <a:spLocks noChangeArrowheads="1"/>
        </xdr:cNvSpPr>
      </xdr:nvSpPr>
      <xdr:spPr bwMode="auto">
        <a:xfrm>
          <a:off x="1001077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973" name="Text Box 34"/>
        <xdr:cNvSpPr txBox="1">
          <a:spLocks noChangeArrowheads="1"/>
        </xdr:cNvSpPr>
      </xdr:nvSpPr>
      <xdr:spPr bwMode="auto">
        <a:xfrm>
          <a:off x="1001077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974" name="Text Box 34"/>
        <xdr:cNvSpPr txBox="1">
          <a:spLocks noChangeArrowheads="1"/>
        </xdr:cNvSpPr>
      </xdr:nvSpPr>
      <xdr:spPr bwMode="auto">
        <a:xfrm>
          <a:off x="1001077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65</xdr:row>
      <xdr:rowOff>2540</xdr:rowOff>
    </xdr:from>
    <xdr:to>
      <xdr:col>6</xdr:col>
      <xdr:colOff>19050</xdr:colOff>
      <xdr:row>65</xdr:row>
      <xdr:rowOff>2540</xdr:rowOff>
    </xdr:to>
    <xdr:sp macro="" textlink="">
      <xdr:nvSpPr>
        <xdr:cNvPr id="975" name="Text Box 34"/>
        <xdr:cNvSpPr txBox="1">
          <a:spLocks noChangeArrowheads="1"/>
        </xdr:cNvSpPr>
      </xdr:nvSpPr>
      <xdr:spPr bwMode="auto">
        <a:xfrm>
          <a:off x="10010775" y="956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52</xdr:row>
      <xdr:rowOff>2540</xdr:rowOff>
    </xdr:from>
    <xdr:to>
      <xdr:col>6</xdr:col>
      <xdr:colOff>19050</xdr:colOff>
      <xdr:row>52</xdr:row>
      <xdr:rowOff>2540</xdr:rowOff>
    </xdr:to>
    <xdr:sp macro="" textlink="">
      <xdr:nvSpPr>
        <xdr:cNvPr id="976" name="Text Box 34"/>
        <xdr:cNvSpPr txBox="1">
          <a:spLocks noChangeArrowheads="1"/>
        </xdr:cNvSpPr>
      </xdr:nvSpPr>
      <xdr:spPr bwMode="auto">
        <a:xfrm>
          <a:off x="1001077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52</xdr:row>
      <xdr:rowOff>2540</xdr:rowOff>
    </xdr:from>
    <xdr:to>
      <xdr:col>6</xdr:col>
      <xdr:colOff>19050</xdr:colOff>
      <xdr:row>52</xdr:row>
      <xdr:rowOff>2540</xdr:rowOff>
    </xdr:to>
    <xdr:sp macro="" textlink="">
      <xdr:nvSpPr>
        <xdr:cNvPr id="977" name="Text Box 34"/>
        <xdr:cNvSpPr txBox="1">
          <a:spLocks noChangeArrowheads="1"/>
        </xdr:cNvSpPr>
      </xdr:nvSpPr>
      <xdr:spPr bwMode="auto">
        <a:xfrm>
          <a:off x="1001077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52</xdr:row>
      <xdr:rowOff>2540</xdr:rowOff>
    </xdr:from>
    <xdr:to>
      <xdr:col>6</xdr:col>
      <xdr:colOff>19050</xdr:colOff>
      <xdr:row>52</xdr:row>
      <xdr:rowOff>2540</xdr:rowOff>
    </xdr:to>
    <xdr:sp macro="" textlink="">
      <xdr:nvSpPr>
        <xdr:cNvPr id="978" name="Text Box 34"/>
        <xdr:cNvSpPr txBox="1">
          <a:spLocks noChangeArrowheads="1"/>
        </xdr:cNvSpPr>
      </xdr:nvSpPr>
      <xdr:spPr bwMode="auto">
        <a:xfrm>
          <a:off x="1001077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52</xdr:row>
      <xdr:rowOff>2540</xdr:rowOff>
    </xdr:from>
    <xdr:to>
      <xdr:col>6</xdr:col>
      <xdr:colOff>19050</xdr:colOff>
      <xdr:row>52</xdr:row>
      <xdr:rowOff>2540</xdr:rowOff>
    </xdr:to>
    <xdr:sp macro="" textlink="">
      <xdr:nvSpPr>
        <xdr:cNvPr id="979" name="Text Box 34"/>
        <xdr:cNvSpPr txBox="1">
          <a:spLocks noChangeArrowheads="1"/>
        </xdr:cNvSpPr>
      </xdr:nvSpPr>
      <xdr:spPr bwMode="auto">
        <a:xfrm>
          <a:off x="1001077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52</xdr:row>
      <xdr:rowOff>2540</xdr:rowOff>
    </xdr:from>
    <xdr:to>
      <xdr:col>6</xdr:col>
      <xdr:colOff>19050</xdr:colOff>
      <xdr:row>52</xdr:row>
      <xdr:rowOff>2540</xdr:rowOff>
    </xdr:to>
    <xdr:sp macro="" textlink="">
      <xdr:nvSpPr>
        <xdr:cNvPr id="980" name="Text Box 34"/>
        <xdr:cNvSpPr txBox="1">
          <a:spLocks noChangeArrowheads="1"/>
        </xdr:cNvSpPr>
      </xdr:nvSpPr>
      <xdr:spPr bwMode="auto">
        <a:xfrm>
          <a:off x="1001077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52</xdr:row>
      <xdr:rowOff>2540</xdr:rowOff>
    </xdr:from>
    <xdr:to>
      <xdr:col>6</xdr:col>
      <xdr:colOff>19050</xdr:colOff>
      <xdr:row>52</xdr:row>
      <xdr:rowOff>2540</xdr:rowOff>
    </xdr:to>
    <xdr:sp macro="" textlink="">
      <xdr:nvSpPr>
        <xdr:cNvPr id="981" name="Text Box 34"/>
        <xdr:cNvSpPr txBox="1">
          <a:spLocks noChangeArrowheads="1"/>
        </xdr:cNvSpPr>
      </xdr:nvSpPr>
      <xdr:spPr bwMode="auto">
        <a:xfrm>
          <a:off x="1001077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52</xdr:row>
      <xdr:rowOff>2540</xdr:rowOff>
    </xdr:from>
    <xdr:to>
      <xdr:col>6</xdr:col>
      <xdr:colOff>19050</xdr:colOff>
      <xdr:row>52</xdr:row>
      <xdr:rowOff>2540</xdr:rowOff>
    </xdr:to>
    <xdr:sp macro="" textlink="">
      <xdr:nvSpPr>
        <xdr:cNvPr id="982" name="Text Box 34"/>
        <xdr:cNvSpPr txBox="1">
          <a:spLocks noChangeArrowheads="1"/>
        </xdr:cNvSpPr>
      </xdr:nvSpPr>
      <xdr:spPr bwMode="auto">
        <a:xfrm>
          <a:off x="1001077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6</xdr:col>
      <xdr:colOff>0</xdr:colOff>
      <xdr:row>52</xdr:row>
      <xdr:rowOff>2540</xdr:rowOff>
    </xdr:from>
    <xdr:to>
      <xdr:col>6</xdr:col>
      <xdr:colOff>19050</xdr:colOff>
      <xdr:row>52</xdr:row>
      <xdr:rowOff>2540</xdr:rowOff>
    </xdr:to>
    <xdr:sp macro="" textlink="">
      <xdr:nvSpPr>
        <xdr:cNvPr id="983" name="Text Box 34"/>
        <xdr:cNvSpPr txBox="1">
          <a:spLocks noChangeArrowheads="1"/>
        </xdr:cNvSpPr>
      </xdr:nvSpPr>
      <xdr:spPr bwMode="auto">
        <a:xfrm>
          <a:off x="10010775" y="68795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80"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81"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82"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83"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84"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85"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86"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87"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88"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89"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90"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91"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92"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93"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94"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62</xdr:row>
      <xdr:rowOff>2540</xdr:rowOff>
    </xdr:from>
    <xdr:to>
      <xdr:col>4</xdr:col>
      <xdr:colOff>19050</xdr:colOff>
      <xdr:row>62</xdr:row>
      <xdr:rowOff>2540</xdr:rowOff>
    </xdr:to>
    <xdr:sp macro="" textlink="">
      <xdr:nvSpPr>
        <xdr:cNvPr id="695" name="Text Box 34"/>
        <xdr:cNvSpPr txBox="1">
          <a:spLocks noChangeArrowheads="1"/>
        </xdr:cNvSpPr>
      </xdr:nvSpPr>
      <xdr:spPr bwMode="auto">
        <a:xfrm>
          <a:off x="7134225" y="1156589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76200</xdr:colOff>
      <xdr:row>206</xdr:row>
      <xdr:rowOff>57150</xdr:rowOff>
    </xdr:from>
    <xdr:to>
      <xdr:col>10</xdr:col>
      <xdr:colOff>106680</xdr:colOff>
      <xdr:row>206</xdr:row>
      <xdr:rowOff>57150</xdr:rowOff>
    </xdr:to>
    <xdr:sp macro="" textlink="">
      <xdr:nvSpPr>
        <xdr:cNvPr id="180" name="Line 5"/>
        <xdr:cNvSpPr>
          <a:spLocks noChangeShapeType="1"/>
        </xdr:cNvSpPr>
      </xdr:nvSpPr>
      <xdr:spPr bwMode="auto">
        <a:xfrm>
          <a:off x="2219325" y="39204900"/>
          <a:ext cx="1112710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181" name="Line 6"/>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206</xdr:row>
      <xdr:rowOff>0</xdr:rowOff>
    </xdr:from>
    <xdr:to>
      <xdr:col>2</xdr:col>
      <xdr:colOff>30480</xdr:colOff>
      <xdr:row>206</xdr:row>
      <xdr:rowOff>0</xdr:rowOff>
    </xdr:to>
    <xdr:sp macro="" textlink="">
      <xdr:nvSpPr>
        <xdr:cNvPr id="182" name="Line 7"/>
        <xdr:cNvSpPr>
          <a:spLocks noChangeShapeType="1"/>
        </xdr:cNvSpPr>
      </xdr:nvSpPr>
      <xdr:spPr bwMode="auto">
        <a:xfrm flipH="1" flipV="1">
          <a:off x="2164080" y="343890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183" name="Line 8"/>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184" name="Line 3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185" name="Line 38"/>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0</xdr:colOff>
      <xdr:row>199</xdr:row>
      <xdr:rowOff>0</xdr:rowOff>
    </xdr:to>
    <xdr:sp macro="" textlink="">
      <xdr:nvSpPr>
        <xdr:cNvPr id="186" name="Line 46"/>
        <xdr:cNvSpPr>
          <a:spLocks noChangeShapeType="1"/>
        </xdr:cNvSpPr>
      </xdr:nvSpPr>
      <xdr:spPr bwMode="auto">
        <a:xfrm flipH="1">
          <a:off x="11959590" y="332689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187" name="Line 4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188" name="Line 71"/>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189" name="Line 72"/>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0</xdr:colOff>
      <xdr:row>199</xdr:row>
      <xdr:rowOff>0</xdr:rowOff>
    </xdr:to>
    <xdr:sp macro="" textlink="">
      <xdr:nvSpPr>
        <xdr:cNvPr id="190" name="Line 80"/>
        <xdr:cNvSpPr>
          <a:spLocks noChangeShapeType="1"/>
        </xdr:cNvSpPr>
      </xdr:nvSpPr>
      <xdr:spPr bwMode="auto">
        <a:xfrm flipH="1">
          <a:off x="11959590" y="332689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191" name="Line 81"/>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192" name="Line 204"/>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193" name="Line 205"/>
        <xdr:cNvSpPr>
          <a:spLocks noChangeShapeType="1"/>
        </xdr:cNvSpPr>
      </xdr:nvSpPr>
      <xdr:spPr bwMode="auto">
        <a:xfrm flipH="1">
          <a:off x="1394841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194" name="Line 206"/>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195" name="Line 207"/>
        <xdr:cNvSpPr>
          <a:spLocks noChangeShapeType="1"/>
        </xdr:cNvSpPr>
      </xdr:nvSpPr>
      <xdr:spPr bwMode="auto">
        <a:xfrm flipH="1">
          <a:off x="1394841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196" name="Line 208"/>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197" name="Line 209"/>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198" name="Line 210"/>
        <xdr:cNvSpPr>
          <a:spLocks noChangeShapeType="1"/>
        </xdr:cNvSpPr>
      </xdr:nvSpPr>
      <xdr:spPr bwMode="auto">
        <a:xfrm flipH="1">
          <a:off x="1394841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199" name="Line 211"/>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00" name="Line 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01" name="Line 3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02" name="Line 72"/>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03" name="Line 204"/>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204" name="Line 205"/>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05" name="Line 206"/>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206" name="Line 207"/>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07" name="Line 20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08" name="Line 209"/>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209" name="Line 210"/>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10" name="Line 211"/>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11" name="Line 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12" name="Line 3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13" name="Line 72"/>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14" name="Line 204"/>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215" name="Line 205"/>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16" name="Line 206"/>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217" name="Line 207"/>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18" name="Line 20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19" name="Line 209"/>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220" name="Line 210"/>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21" name="Line 211"/>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22"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23"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24"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25" name="Line 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26" name="Line 3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27" name="Line 72"/>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28" name="Line 204"/>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229" name="Line 205"/>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30" name="Line 206"/>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231" name="Line 207"/>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32" name="Line 20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33" name="Line 209"/>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234" name="Line 210"/>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35" name="Line 211"/>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36"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37"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38"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39"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40"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41"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42" name="Line 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43" name="Line 3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44" name="Line 72"/>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45" name="Line 204"/>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246" name="Line 205"/>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47" name="Line 206"/>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248" name="Line 207"/>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49" name="Line 20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50" name="Line 209"/>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251" name="Line 210"/>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52" name="Line 211"/>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53"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54"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55"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56"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57"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58"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59"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60"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61"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62" name="Line 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63" name="Line 3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64" name="Line 72"/>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65" name="Line 204"/>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266" name="Line 205"/>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67" name="Line 206"/>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268" name="Line 207"/>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69" name="Line 20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70" name="Line 209"/>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271" name="Line 210"/>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72" name="Line 211"/>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73"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74"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75"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76"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77"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78"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79"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80"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81"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82"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83"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284"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285" name="Line 8"/>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286" name="Line 38"/>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287" name="Line 72"/>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288" name="Line 204"/>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289" name="Line 206"/>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290" name="Line 208"/>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291" name="Line 209"/>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292" name="Line 211"/>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293" name="Line 205"/>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294" name="Line 207"/>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295" name="Line 210"/>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296" name="Line 205"/>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297" name="Line 207"/>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298" name="Line 210"/>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299" name="Line 205"/>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300" name="Line 207"/>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301" name="Line 210"/>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302" name="Line 205"/>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303" name="Line 207"/>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304" name="Line 210"/>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305" name="Line 205"/>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306" name="Line 207"/>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307" name="Line 210"/>
        <xdr:cNvSpPr>
          <a:spLocks noChangeShapeType="1"/>
        </xdr:cNvSpPr>
      </xdr:nvSpPr>
      <xdr:spPr bwMode="auto">
        <a:xfrm flipH="1">
          <a:off x="1773174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08" name="Line 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09" name="Line 3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10" name="Line 72"/>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11" name="Line 204"/>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312" name="Line 205"/>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13" name="Line 206"/>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314" name="Line 207"/>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15" name="Line 20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16" name="Line 209"/>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317" name="Line 210"/>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18" name="Line 211"/>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19"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20"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21"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22"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23"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24"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25"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26"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27"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28"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29"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30"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31"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32"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33"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34" name="Line 8"/>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35" name="Line 38"/>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36" name="Line 72"/>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37" name="Line 204"/>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38" name="Line 206"/>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39" name="Line 208"/>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40" name="Line 209"/>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41" name="Line 211"/>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42"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43"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44"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45"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46"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47"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48"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49"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50"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51"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52"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53"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54"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55"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56"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57" name="Line 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58" name="Line 3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59" name="Line 72"/>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60" name="Line 204"/>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361" name="Line 205"/>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62" name="Line 206"/>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363" name="Line 207"/>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64" name="Line 20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65" name="Line 209"/>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366" name="Line 210"/>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67" name="Line 211"/>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68"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69"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70"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71"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72"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73"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74"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75"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76"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77"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78"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79"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80"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81"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382"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83" name="Line 8"/>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84" name="Line 38"/>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85" name="Line 72"/>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86" name="Line 204"/>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87" name="Line 206"/>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88" name="Line 208"/>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89" name="Line 209"/>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90" name="Line 211"/>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91"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92"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93"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94"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95"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96"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97"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98"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399"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400"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401"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402"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403"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404"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405"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406"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407"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408"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09" name="Line 8"/>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10" name="Line 38"/>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11" name="Line 72"/>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12" name="Line 204"/>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13" name="Line 206"/>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14" name="Line 208"/>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15" name="Line 209"/>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16" name="Line 211"/>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17"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18"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19"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20"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21"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22"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23"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24"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25"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26"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27"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28"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29"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30"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31"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432" name="Line 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433" name="Line 3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434" name="Line 72"/>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435" name="Line 204"/>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436" name="Line 205"/>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437" name="Line 206"/>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438" name="Line 207"/>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439" name="Line 208"/>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440" name="Line 209"/>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199</xdr:row>
      <xdr:rowOff>0</xdr:rowOff>
    </xdr:from>
    <xdr:to>
      <xdr:col>11</xdr:col>
      <xdr:colOff>22860</xdr:colOff>
      <xdr:row>199</xdr:row>
      <xdr:rowOff>0</xdr:rowOff>
    </xdr:to>
    <xdr:sp macro="" textlink="">
      <xdr:nvSpPr>
        <xdr:cNvPr id="441" name="Line 210"/>
        <xdr:cNvSpPr>
          <a:spLocks noChangeShapeType="1"/>
        </xdr:cNvSpPr>
      </xdr:nvSpPr>
      <xdr:spPr bwMode="auto">
        <a:xfrm flipH="1">
          <a:off x="129882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442" name="Line 211"/>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443"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444"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445"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446"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447"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448"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449"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450"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451"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452"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453"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454"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455"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456"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457"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458" name="Line 8"/>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459" name="Line 38"/>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460" name="Line 72"/>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461" name="Line 204"/>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462" name="Line 206"/>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463" name="Line 208"/>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464" name="Line 209"/>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465" name="Line 211"/>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466"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467"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468"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469"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470"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471"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472"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473"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474"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475"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476"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477"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478" name="Line 205"/>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479" name="Line 207"/>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480" name="Line 210"/>
        <xdr:cNvSpPr>
          <a:spLocks noChangeShapeType="1"/>
        </xdr:cNvSpPr>
      </xdr:nvSpPr>
      <xdr:spPr bwMode="auto">
        <a:xfrm flipH="1">
          <a:off x="1679067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481"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482"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483"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84" name="Line 8"/>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85" name="Line 38"/>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86" name="Line 72"/>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87" name="Line 204"/>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88" name="Line 206"/>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89" name="Line 208"/>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90" name="Line 209"/>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91" name="Line 211"/>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92"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93"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94"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95"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96"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97"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98"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499"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00"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01"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02"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03"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04"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05"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06"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507" name="Line 205"/>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508" name="Line 207"/>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199</xdr:row>
      <xdr:rowOff>0</xdr:rowOff>
    </xdr:from>
    <xdr:to>
      <xdr:col>10</xdr:col>
      <xdr:colOff>22860</xdr:colOff>
      <xdr:row>199</xdr:row>
      <xdr:rowOff>0</xdr:rowOff>
    </xdr:to>
    <xdr:sp macro="" textlink="">
      <xdr:nvSpPr>
        <xdr:cNvPr id="509" name="Line 210"/>
        <xdr:cNvSpPr>
          <a:spLocks noChangeShapeType="1"/>
        </xdr:cNvSpPr>
      </xdr:nvSpPr>
      <xdr:spPr bwMode="auto">
        <a:xfrm flipH="1">
          <a:off x="1195959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10" name="Line 8"/>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11" name="Line 38"/>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12" name="Line 72"/>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13" name="Line 204"/>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14" name="Line 206"/>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15" name="Line 208"/>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16" name="Line 209"/>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17" name="Line 211"/>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18"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19"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20"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21"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22"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23"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24"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25"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26"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27"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28"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29"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30" name="Line 205"/>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31" name="Line 207"/>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32" name="Line 210"/>
        <xdr:cNvSpPr>
          <a:spLocks noChangeShapeType="1"/>
        </xdr:cNvSpPr>
      </xdr:nvSpPr>
      <xdr:spPr bwMode="auto">
        <a:xfrm flipH="1">
          <a:off x="1584960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33" name="Line 8"/>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34" name="Line 38"/>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35" name="Line 72"/>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36" name="Line 204"/>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37" name="Line 206"/>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38" name="Line 208"/>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39" name="Line 209"/>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40" name="Line 211"/>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41" name="Line 205"/>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42" name="Line 207"/>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43" name="Line 210"/>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44" name="Line 205"/>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45" name="Line 207"/>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46" name="Line 210"/>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47" name="Line 205"/>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48" name="Line 207"/>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49" name="Line 210"/>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50" name="Line 205"/>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51" name="Line 207"/>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52" name="Line 210"/>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53" name="Line 205"/>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54" name="Line 207"/>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55" name="Line 210"/>
        <xdr:cNvSpPr>
          <a:spLocks noChangeShapeType="1"/>
        </xdr:cNvSpPr>
      </xdr:nvSpPr>
      <xdr:spPr bwMode="auto">
        <a:xfrm flipH="1">
          <a:off x="14908530" y="332689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556" name="Line 6"/>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57" name="Line 8"/>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558" name="Line 3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59" name="Line 38"/>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0</xdr:colOff>
      <xdr:row>199</xdr:row>
      <xdr:rowOff>0</xdr:rowOff>
    </xdr:to>
    <xdr:sp macro="" textlink="">
      <xdr:nvSpPr>
        <xdr:cNvPr id="560" name="Line 46"/>
        <xdr:cNvSpPr>
          <a:spLocks noChangeShapeType="1"/>
        </xdr:cNvSpPr>
      </xdr:nvSpPr>
      <xdr:spPr bwMode="auto">
        <a:xfrm flipH="1">
          <a:off x="13239750" y="373189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561" name="Line 4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562" name="Line 71"/>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63" name="Line 72"/>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0</xdr:colOff>
      <xdr:row>199</xdr:row>
      <xdr:rowOff>0</xdr:rowOff>
    </xdr:to>
    <xdr:sp macro="" textlink="">
      <xdr:nvSpPr>
        <xdr:cNvPr id="564" name="Line 80"/>
        <xdr:cNvSpPr>
          <a:spLocks noChangeShapeType="1"/>
        </xdr:cNvSpPr>
      </xdr:nvSpPr>
      <xdr:spPr bwMode="auto">
        <a:xfrm flipH="1">
          <a:off x="13239750" y="373189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565" name="Line 81"/>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66" name="Line 204"/>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67" name="Line 205"/>
        <xdr:cNvSpPr>
          <a:spLocks noChangeShapeType="1"/>
        </xdr:cNvSpPr>
      </xdr:nvSpPr>
      <xdr:spPr bwMode="auto">
        <a:xfrm flipH="1">
          <a:off x="146608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68" name="Line 206"/>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69" name="Line 207"/>
        <xdr:cNvSpPr>
          <a:spLocks noChangeShapeType="1"/>
        </xdr:cNvSpPr>
      </xdr:nvSpPr>
      <xdr:spPr bwMode="auto">
        <a:xfrm flipH="1">
          <a:off x="146608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70" name="Line 208"/>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71" name="Line 209"/>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572" name="Line 210"/>
        <xdr:cNvSpPr>
          <a:spLocks noChangeShapeType="1"/>
        </xdr:cNvSpPr>
      </xdr:nvSpPr>
      <xdr:spPr bwMode="auto">
        <a:xfrm flipH="1">
          <a:off x="146608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73" name="Line 211"/>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574" name="Line 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575" name="Line 3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576" name="Line 72"/>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577" name="Line 204"/>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78" name="Line 205"/>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579" name="Line 206"/>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80" name="Line 207"/>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581" name="Line 20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582" name="Line 209"/>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83" name="Line 210"/>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584" name="Line 211"/>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585" name="Line 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586" name="Line 3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587" name="Line 72"/>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588" name="Line 204"/>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89" name="Line 205"/>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590" name="Line 206"/>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91" name="Line 207"/>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592" name="Line 20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593" name="Line 209"/>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594" name="Line 210"/>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595" name="Line 211"/>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596"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597"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598"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599" name="Line 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00" name="Line 3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01" name="Line 72"/>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02" name="Line 204"/>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603" name="Line 205"/>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04" name="Line 206"/>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605" name="Line 207"/>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06" name="Line 20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07" name="Line 209"/>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608" name="Line 210"/>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09" name="Line 211"/>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10"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11"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12"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13"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14"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15"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16" name="Line 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17" name="Line 3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18" name="Line 72"/>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19" name="Line 204"/>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620" name="Line 205"/>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21" name="Line 206"/>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622" name="Line 207"/>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23" name="Line 20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24" name="Line 209"/>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625" name="Line 210"/>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26" name="Line 211"/>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27"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28"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29"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30"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31"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32"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33"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34"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35"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36" name="Line 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37" name="Line 3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38" name="Line 72"/>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39" name="Line 204"/>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640" name="Line 205"/>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41" name="Line 206"/>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642" name="Line 207"/>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43" name="Line 20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44" name="Line 209"/>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645" name="Line 210"/>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46" name="Line 211"/>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47"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48"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49"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50"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51"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52"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53"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54"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55"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56"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57"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58"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199</xdr:row>
      <xdr:rowOff>0</xdr:rowOff>
    </xdr:from>
    <xdr:to>
      <xdr:col>18</xdr:col>
      <xdr:colOff>22860</xdr:colOff>
      <xdr:row>199</xdr:row>
      <xdr:rowOff>0</xdr:rowOff>
    </xdr:to>
    <xdr:sp macro="" textlink="">
      <xdr:nvSpPr>
        <xdr:cNvPr id="659" name="Line 8"/>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199</xdr:row>
      <xdr:rowOff>0</xdr:rowOff>
    </xdr:from>
    <xdr:to>
      <xdr:col>18</xdr:col>
      <xdr:colOff>22860</xdr:colOff>
      <xdr:row>199</xdr:row>
      <xdr:rowOff>0</xdr:rowOff>
    </xdr:to>
    <xdr:sp macro="" textlink="">
      <xdr:nvSpPr>
        <xdr:cNvPr id="660" name="Line 38"/>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199</xdr:row>
      <xdr:rowOff>0</xdr:rowOff>
    </xdr:from>
    <xdr:to>
      <xdr:col>18</xdr:col>
      <xdr:colOff>22860</xdr:colOff>
      <xdr:row>199</xdr:row>
      <xdr:rowOff>0</xdr:rowOff>
    </xdr:to>
    <xdr:sp macro="" textlink="">
      <xdr:nvSpPr>
        <xdr:cNvPr id="661" name="Line 72"/>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199</xdr:row>
      <xdr:rowOff>0</xdr:rowOff>
    </xdr:from>
    <xdr:to>
      <xdr:col>18</xdr:col>
      <xdr:colOff>22860</xdr:colOff>
      <xdr:row>199</xdr:row>
      <xdr:rowOff>0</xdr:rowOff>
    </xdr:to>
    <xdr:sp macro="" textlink="">
      <xdr:nvSpPr>
        <xdr:cNvPr id="662" name="Line 204"/>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199</xdr:row>
      <xdr:rowOff>0</xdr:rowOff>
    </xdr:from>
    <xdr:to>
      <xdr:col>18</xdr:col>
      <xdr:colOff>22860</xdr:colOff>
      <xdr:row>199</xdr:row>
      <xdr:rowOff>0</xdr:rowOff>
    </xdr:to>
    <xdr:sp macro="" textlink="">
      <xdr:nvSpPr>
        <xdr:cNvPr id="663" name="Line 206"/>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199</xdr:row>
      <xdr:rowOff>0</xdr:rowOff>
    </xdr:from>
    <xdr:to>
      <xdr:col>18</xdr:col>
      <xdr:colOff>22860</xdr:colOff>
      <xdr:row>199</xdr:row>
      <xdr:rowOff>0</xdr:rowOff>
    </xdr:to>
    <xdr:sp macro="" textlink="">
      <xdr:nvSpPr>
        <xdr:cNvPr id="664" name="Line 208"/>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199</xdr:row>
      <xdr:rowOff>0</xdr:rowOff>
    </xdr:from>
    <xdr:to>
      <xdr:col>18</xdr:col>
      <xdr:colOff>22860</xdr:colOff>
      <xdr:row>199</xdr:row>
      <xdr:rowOff>0</xdr:rowOff>
    </xdr:to>
    <xdr:sp macro="" textlink="">
      <xdr:nvSpPr>
        <xdr:cNvPr id="665" name="Line 209"/>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199</xdr:row>
      <xdr:rowOff>0</xdr:rowOff>
    </xdr:from>
    <xdr:to>
      <xdr:col>18</xdr:col>
      <xdr:colOff>22860</xdr:colOff>
      <xdr:row>199</xdr:row>
      <xdr:rowOff>0</xdr:rowOff>
    </xdr:to>
    <xdr:sp macro="" textlink="">
      <xdr:nvSpPr>
        <xdr:cNvPr id="666" name="Line 211"/>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199</xdr:row>
      <xdr:rowOff>0</xdr:rowOff>
    </xdr:from>
    <xdr:to>
      <xdr:col>18</xdr:col>
      <xdr:colOff>22860</xdr:colOff>
      <xdr:row>199</xdr:row>
      <xdr:rowOff>0</xdr:rowOff>
    </xdr:to>
    <xdr:sp macro="" textlink="">
      <xdr:nvSpPr>
        <xdr:cNvPr id="667" name="Line 205"/>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199</xdr:row>
      <xdr:rowOff>0</xdr:rowOff>
    </xdr:from>
    <xdr:to>
      <xdr:col>18</xdr:col>
      <xdr:colOff>22860</xdr:colOff>
      <xdr:row>199</xdr:row>
      <xdr:rowOff>0</xdr:rowOff>
    </xdr:to>
    <xdr:sp macro="" textlink="">
      <xdr:nvSpPr>
        <xdr:cNvPr id="668" name="Line 207"/>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199</xdr:row>
      <xdr:rowOff>0</xdr:rowOff>
    </xdr:from>
    <xdr:to>
      <xdr:col>18</xdr:col>
      <xdr:colOff>22860</xdr:colOff>
      <xdr:row>199</xdr:row>
      <xdr:rowOff>0</xdr:rowOff>
    </xdr:to>
    <xdr:sp macro="" textlink="">
      <xdr:nvSpPr>
        <xdr:cNvPr id="669" name="Line 210"/>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199</xdr:row>
      <xdr:rowOff>0</xdr:rowOff>
    </xdr:from>
    <xdr:to>
      <xdr:col>18</xdr:col>
      <xdr:colOff>22860</xdr:colOff>
      <xdr:row>199</xdr:row>
      <xdr:rowOff>0</xdr:rowOff>
    </xdr:to>
    <xdr:sp macro="" textlink="">
      <xdr:nvSpPr>
        <xdr:cNvPr id="670" name="Line 205"/>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199</xdr:row>
      <xdr:rowOff>0</xdr:rowOff>
    </xdr:from>
    <xdr:to>
      <xdr:col>18</xdr:col>
      <xdr:colOff>22860</xdr:colOff>
      <xdr:row>199</xdr:row>
      <xdr:rowOff>0</xdr:rowOff>
    </xdr:to>
    <xdr:sp macro="" textlink="">
      <xdr:nvSpPr>
        <xdr:cNvPr id="671" name="Line 207"/>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199</xdr:row>
      <xdr:rowOff>0</xdr:rowOff>
    </xdr:from>
    <xdr:to>
      <xdr:col>18</xdr:col>
      <xdr:colOff>22860</xdr:colOff>
      <xdr:row>199</xdr:row>
      <xdr:rowOff>0</xdr:rowOff>
    </xdr:to>
    <xdr:sp macro="" textlink="">
      <xdr:nvSpPr>
        <xdr:cNvPr id="672" name="Line 210"/>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199</xdr:row>
      <xdr:rowOff>0</xdr:rowOff>
    </xdr:from>
    <xdr:to>
      <xdr:col>18</xdr:col>
      <xdr:colOff>22860</xdr:colOff>
      <xdr:row>199</xdr:row>
      <xdr:rowOff>0</xdr:rowOff>
    </xdr:to>
    <xdr:sp macro="" textlink="">
      <xdr:nvSpPr>
        <xdr:cNvPr id="673" name="Line 205"/>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199</xdr:row>
      <xdr:rowOff>0</xdr:rowOff>
    </xdr:from>
    <xdr:to>
      <xdr:col>18</xdr:col>
      <xdr:colOff>22860</xdr:colOff>
      <xdr:row>199</xdr:row>
      <xdr:rowOff>0</xdr:rowOff>
    </xdr:to>
    <xdr:sp macro="" textlink="">
      <xdr:nvSpPr>
        <xdr:cNvPr id="674" name="Line 207"/>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199</xdr:row>
      <xdr:rowOff>0</xdr:rowOff>
    </xdr:from>
    <xdr:to>
      <xdr:col>18</xdr:col>
      <xdr:colOff>22860</xdr:colOff>
      <xdr:row>199</xdr:row>
      <xdr:rowOff>0</xdr:rowOff>
    </xdr:to>
    <xdr:sp macro="" textlink="">
      <xdr:nvSpPr>
        <xdr:cNvPr id="675" name="Line 210"/>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199</xdr:row>
      <xdr:rowOff>0</xdr:rowOff>
    </xdr:from>
    <xdr:to>
      <xdr:col>18</xdr:col>
      <xdr:colOff>22860</xdr:colOff>
      <xdr:row>199</xdr:row>
      <xdr:rowOff>0</xdr:rowOff>
    </xdr:to>
    <xdr:sp macro="" textlink="">
      <xdr:nvSpPr>
        <xdr:cNvPr id="676" name="Line 205"/>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199</xdr:row>
      <xdr:rowOff>0</xdr:rowOff>
    </xdr:from>
    <xdr:to>
      <xdr:col>18</xdr:col>
      <xdr:colOff>22860</xdr:colOff>
      <xdr:row>199</xdr:row>
      <xdr:rowOff>0</xdr:rowOff>
    </xdr:to>
    <xdr:sp macro="" textlink="">
      <xdr:nvSpPr>
        <xdr:cNvPr id="677" name="Line 207"/>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199</xdr:row>
      <xdr:rowOff>0</xdr:rowOff>
    </xdr:from>
    <xdr:to>
      <xdr:col>18</xdr:col>
      <xdr:colOff>22860</xdr:colOff>
      <xdr:row>199</xdr:row>
      <xdr:rowOff>0</xdr:rowOff>
    </xdr:to>
    <xdr:sp macro="" textlink="">
      <xdr:nvSpPr>
        <xdr:cNvPr id="678" name="Line 210"/>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199</xdr:row>
      <xdr:rowOff>0</xdr:rowOff>
    </xdr:from>
    <xdr:to>
      <xdr:col>18</xdr:col>
      <xdr:colOff>22860</xdr:colOff>
      <xdr:row>199</xdr:row>
      <xdr:rowOff>0</xdr:rowOff>
    </xdr:to>
    <xdr:sp macro="" textlink="">
      <xdr:nvSpPr>
        <xdr:cNvPr id="679" name="Line 205"/>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199</xdr:row>
      <xdr:rowOff>0</xdr:rowOff>
    </xdr:from>
    <xdr:to>
      <xdr:col>18</xdr:col>
      <xdr:colOff>22860</xdr:colOff>
      <xdr:row>199</xdr:row>
      <xdr:rowOff>0</xdr:rowOff>
    </xdr:to>
    <xdr:sp macro="" textlink="">
      <xdr:nvSpPr>
        <xdr:cNvPr id="680" name="Line 207"/>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199</xdr:row>
      <xdr:rowOff>0</xdr:rowOff>
    </xdr:from>
    <xdr:to>
      <xdr:col>18</xdr:col>
      <xdr:colOff>22860</xdr:colOff>
      <xdr:row>199</xdr:row>
      <xdr:rowOff>0</xdr:rowOff>
    </xdr:to>
    <xdr:sp macro="" textlink="">
      <xdr:nvSpPr>
        <xdr:cNvPr id="681" name="Line 210"/>
        <xdr:cNvSpPr>
          <a:spLocks noChangeShapeType="1"/>
        </xdr:cNvSpPr>
      </xdr:nvSpPr>
      <xdr:spPr bwMode="auto">
        <a:xfrm flipH="1">
          <a:off x="173240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82" name="Line 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83" name="Line 3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84" name="Line 72"/>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85" name="Line 204"/>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686" name="Line 205"/>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87" name="Line 206"/>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688" name="Line 207"/>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89" name="Line 20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90" name="Line 209"/>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691" name="Line 210"/>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92" name="Line 211"/>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93"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94"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95"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96"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97"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98"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699"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00"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01"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02"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03"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04"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05"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06"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07"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08" name="Line 8"/>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09" name="Line 38"/>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10" name="Line 72"/>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11" name="Line 204"/>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12" name="Line 206"/>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13" name="Line 208"/>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14" name="Line 209"/>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15" name="Line 211"/>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16"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17"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18"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19"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20"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21"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22"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23"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24"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25"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26"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27"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28"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29"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30"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31" name="Line 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32" name="Line 3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33" name="Line 72"/>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34" name="Line 204"/>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735" name="Line 205"/>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36" name="Line 206"/>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737" name="Line 207"/>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38" name="Line 20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39" name="Line 209"/>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740" name="Line 210"/>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41" name="Line 211"/>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42"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43"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44"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45"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46"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47"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48"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49"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50"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51"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52"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53"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54"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55"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56"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57" name="Line 8"/>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58" name="Line 38"/>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59" name="Line 72"/>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60" name="Line 204"/>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61" name="Line 206"/>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62" name="Line 208"/>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63" name="Line 209"/>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64" name="Line 211"/>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65"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66"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67"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68"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69"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70"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71"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72"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73"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74"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75"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76"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77"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78"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779"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80"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81"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782"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783" name="Line 8"/>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784" name="Line 38"/>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785" name="Line 72"/>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786" name="Line 204"/>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787" name="Line 206"/>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788" name="Line 208"/>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789" name="Line 209"/>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790" name="Line 211"/>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791"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792"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793"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794"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795"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796"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797"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798"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799"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00"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01"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02"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03"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04"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05"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806" name="Line 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807" name="Line 3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808" name="Line 72"/>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809" name="Line 204"/>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810" name="Line 205"/>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811" name="Line 206"/>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812" name="Line 207"/>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813" name="Line 208"/>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814" name="Line 209"/>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815" name="Line 210"/>
        <xdr:cNvSpPr>
          <a:spLocks noChangeShapeType="1"/>
        </xdr:cNvSpPr>
      </xdr:nvSpPr>
      <xdr:spPr bwMode="auto">
        <a:xfrm flipH="1">
          <a:off x="1401318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816" name="Line 211"/>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817"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818"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819"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820"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821"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822"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823"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824"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825"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826"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827"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828"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829"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830"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831"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832" name="Line 8"/>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833" name="Line 38"/>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834" name="Line 72"/>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835" name="Line 204"/>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836" name="Line 206"/>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837" name="Line 208"/>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838" name="Line 209"/>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839" name="Line 211"/>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840"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841"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842"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843"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844"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845"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846"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847"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848"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849"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850"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851"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852" name="Line 205"/>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853" name="Line 207"/>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199</xdr:row>
      <xdr:rowOff>0</xdr:rowOff>
    </xdr:from>
    <xdr:to>
      <xdr:col>17</xdr:col>
      <xdr:colOff>22860</xdr:colOff>
      <xdr:row>199</xdr:row>
      <xdr:rowOff>0</xdr:rowOff>
    </xdr:to>
    <xdr:sp macro="" textlink="">
      <xdr:nvSpPr>
        <xdr:cNvPr id="854" name="Line 210"/>
        <xdr:cNvSpPr>
          <a:spLocks noChangeShapeType="1"/>
        </xdr:cNvSpPr>
      </xdr:nvSpPr>
      <xdr:spPr bwMode="auto">
        <a:xfrm flipH="1">
          <a:off x="1667637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855"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856"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857"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58" name="Line 8"/>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59" name="Line 38"/>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60" name="Line 72"/>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61" name="Line 204"/>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62" name="Line 206"/>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63" name="Line 208"/>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64" name="Line 209"/>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65" name="Line 211"/>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66"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67"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68"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69"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70"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71"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72"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73"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74"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75"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76"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77"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78"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79"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80"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881" name="Line 205"/>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882" name="Line 207"/>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199</xdr:row>
      <xdr:rowOff>0</xdr:rowOff>
    </xdr:from>
    <xdr:to>
      <xdr:col>12</xdr:col>
      <xdr:colOff>22860</xdr:colOff>
      <xdr:row>199</xdr:row>
      <xdr:rowOff>0</xdr:rowOff>
    </xdr:to>
    <xdr:sp macro="" textlink="">
      <xdr:nvSpPr>
        <xdr:cNvPr id="883" name="Line 210"/>
        <xdr:cNvSpPr>
          <a:spLocks noChangeShapeType="1"/>
        </xdr:cNvSpPr>
      </xdr:nvSpPr>
      <xdr:spPr bwMode="auto">
        <a:xfrm flipH="1">
          <a:off x="1323975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84" name="Line 8"/>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85" name="Line 38"/>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86" name="Line 72"/>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87" name="Line 204"/>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88" name="Line 206"/>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89" name="Line 208"/>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90" name="Line 209"/>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91" name="Line 211"/>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92"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93"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94"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95"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96"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97"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98"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899"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900"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901"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902"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903"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904" name="Line 205"/>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905" name="Line 207"/>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199</xdr:row>
      <xdr:rowOff>0</xdr:rowOff>
    </xdr:from>
    <xdr:to>
      <xdr:col>16</xdr:col>
      <xdr:colOff>22860</xdr:colOff>
      <xdr:row>199</xdr:row>
      <xdr:rowOff>0</xdr:rowOff>
    </xdr:to>
    <xdr:sp macro="" textlink="">
      <xdr:nvSpPr>
        <xdr:cNvPr id="906" name="Line 210"/>
        <xdr:cNvSpPr>
          <a:spLocks noChangeShapeType="1"/>
        </xdr:cNvSpPr>
      </xdr:nvSpPr>
      <xdr:spPr bwMode="auto">
        <a:xfrm flipH="1">
          <a:off x="160248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907" name="Line 8"/>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908" name="Line 38"/>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909" name="Line 72"/>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910" name="Line 204"/>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911" name="Line 206"/>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912" name="Line 208"/>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913" name="Line 209"/>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914" name="Line 211"/>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915" name="Line 205"/>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916" name="Line 207"/>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917" name="Line 210"/>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918" name="Line 205"/>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919" name="Line 207"/>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920" name="Line 210"/>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921" name="Line 205"/>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922" name="Line 207"/>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923" name="Line 210"/>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924" name="Line 205"/>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925" name="Line 207"/>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926" name="Line 210"/>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927" name="Line 205"/>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928" name="Line 207"/>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929" name="Line 210"/>
        <xdr:cNvSpPr>
          <a:spLocks noChangeShapeType="1"/>
        </xdr:cNvSpPr>
      </xdr:nvSpPr>
      <xdr:spPr bwMode="auto">
        <a:xfrm flipH="1">
          <a:off x="15377160" y="3731895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30" name="Line 6"/>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931" name="Line 8"/>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32" name="Line 3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933" name="Line 38"/>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0</xdr:colOff>
      <xdr:row>199</xdr:row>
      <xdr:rowOff>0</xdr:rowOff>
    </xdr:to>
    <xdr:sp macro="" textlink="">
      <xdr:nvSpPr>
        <xdr:cNvPr id="934" name="Line 46"/>
        <xdr:cNvSpPr>
          <a:spLocks noChangeShapeType="1"/>
        </xdr:cNvSpPr>
      </xdr:nvSpPr>
      <xdr:spPr bwMode="auto">
        <a:xfrm flipH="1">
          <a:off x="13239750" y="3459861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35" name="Line 4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36" name="Line 71"/>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937" name="Line 72"/>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0</xdr:colOff>
      <xdr:row>199</xdr:row>
      <xdr:rowOff>0</xdr:rowOff>
    </xdr:to>
    <xdr:sp macro="" textlink="">
      <xdr:nvSpPr>
        <xdr:cNvPr id="938" name="Line 80"/>
        <xdr:cNvSpPr>
          <a:spLocks noChangeShapeType="1"/>
        </xdr:cNvSpPr>
      </xdr:nvSpPr>
      <xdr:spPr bwMode="auto">
        <a:xfrm flipH="1">
          <a:off x="13239750" y="3459861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39" name="Line 81"/>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940" name="Line 204"/>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941"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942" name="Line 206"/>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943"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944" name="Line 208"/>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945" name="Line 209"/>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946"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947" name="Line 211"/>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48" name="Line 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49" name="Line 3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50" name="Line 72"/>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51" name="Line 204"/>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952" name="Line 205"/>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53" name="Line 206"/>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954" name="Line 207"/>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55" name="Line 20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56" name="Line 209"/>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957" name="Line 210"/>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58" name="Line 211"/>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59" name="Line 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60" name="Line 3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61" name="Line 72"/>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62" name="Line 204"/>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963" name="Line 205"/>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64" name="Line 206"/>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965" name="Line 207"/>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66" name="Line 20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67" name="Line 209"/>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968" name="Line 210"/>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69" name="Line 211"/>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70"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71"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72"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73" name="Line 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74" name="Line 3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75" name="Line 72"/>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76" name="Line 204"/>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977" name="Line 205"/>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78" name="Line 206"/>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979" name="Line 207"/>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80" name="Line 20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81" name="Line 209"/>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982" name="Line 210"/>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83" name="Line 211"/>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84"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85"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86"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87"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88"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89"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90" name="Line 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91" name="Line 3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92" name="Line 72"/>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93" name="Line 204"/>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994" name="Line 205"/>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95" name="Line 206"/>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996" name="Line 207"/>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97" name="Line 20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998" name="Line 209"/>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999" name="Line 210"/>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00" name="Line 211"/>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01"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02"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03"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04"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05"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06"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07"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08"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09"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10" name="Line 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11" name="Line 3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12" name="Line 72"/>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13" name="Line 204"/>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1014" name="Line 205"/>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15" name="Line 206"/>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1016" name="Line 207"/>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17" name="Line 20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18" name="Line 209"/>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1019" name="Line 210"/>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20" name="Line 211"/>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21"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22"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23"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24"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25"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26"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27"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28"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29"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30"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31"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32"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33" name="Line 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34" name="Line 3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35" name="Line 72"/>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36" name="Line 204"/>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1037" name="Line 205"/>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38" name="Line 206"/>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1039" name="Line 207"/>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40" name="Line 20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41" name="Line 209"/>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1042" name="Line 210"/>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43" name="Line 211"/>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44"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45"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46"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47"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48"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49"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50"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51"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52"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53"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54"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55"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56"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57"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58"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59" name="Line 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60" name="Line 3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61" name="Line 72"/>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62" name="Line 204"/>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1063" name="Line 205"/>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64" name="Line 206"/>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1065" name="Line 207"/>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66" name="Line 20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67" name="Line 209"/>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1068" name="Line 210"/>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69" name="Line 211"/>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70"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71"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72"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73"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74"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75"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76"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77"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78"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79"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80"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81"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82"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83"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84"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85"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86"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87"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88" name="Line 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89" name="Line 3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90" name="Line 72"/>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91" name="Line 204"/>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1092" name="Line 205"/>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93" name="Line 206"/>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1094" name="Line 207"/>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95" name="Line 208"/>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96" name="Line 209"/>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199</xdr:row>
      <xdr:rowOff>0</xdr:rowOff>
    </xdr:from>
    <xdr:to>
      <xdr:col>14</xdr:col>
      <xdr:colOff>22860</xdr:colOff>
      <xdr:row>199</xdr:row>
      <xdr:rowOff>0</xdr:rowOff>
    </xdr:to>
    <xdr:sp macro="" textlink="">
      <xdr:nvSpPr>
        <xdr:cNvPr id="1097" name="Line 210"/>
        <xdr:cNvSpPr>
          <a:spLocks noChangeShapeType="1"/>
        </xdr:cNvSpPr>
      </xdr:nvSpPr>
      <xdr:spPr bwMode="auto">
        <a:xfrm flipH="1">
          <a:off x="140131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98" name="Line 211"/>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099"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100"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101"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102"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103"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104"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105"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106"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107"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108"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109"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110"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111"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112"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113"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114"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115"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116"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117" name="Line 205"/>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118" name="Line 207"/>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199</xdr:row>
      <xdr:rowOff>0</xdr:rowOff>
    </xdr:from>
    <xdr:to>
      <xdr:col>13</xdr:col>
      <xdr:colOff>22860</xdr:colOff>
      <xdr:row>199</xdr:row>
      <xdr:rowOff>0</xdr:rowOff>
    </xdr:to>
    <xdr:sp macro="" textlink="">
      <xdr:nvSpPr>
        <xdr:cNvPr id="1119" name="Line 210"/>
        <xdr:cNvSpPr>
          <a:spLocks noChangeShapeType="1"/>
        </xdr:cNvSpPr>
      </xdr:nvSpPr>
      <xdr:spPr bwMode="auto">
        <a:xfrm flipH="1">
          <a:off x="1323975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20" name="Line 6"/>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21" name="Line 3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0</xdr:colOff>
      <xdr:row>199</xdr:row>
      <xdr:rowOff>0</xdr:rowOff>
    </xdr:to>
    <xdr:sp macro="" textlink="">
      <xdr:nvSpPr>
        <xdr:cNvPr id="1122" name="Line 46"/>
        <xdr:cNvSpPr>
          <a:spLocks noChangeShapeType="1"/>
        </xdr:cNvSpPr>
      </xdr:nvSpPr>
      <xdr:spPr bwMode="auto">
        <a:xfrm flipH="1">
          <a:off x="14660880" y="3459861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23" name="Line 4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24" name="Line 71"/>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0</xdr:colOff>
      <xdr:row>199</xdr:row>
      <xdr:rowOff>0</xdr:rowOff>
    </xdr:to>
    <xdr:sp macro="" textlink="">
      <xdr:nvSpPr>
        <xdr:cNvPr id="1125" name="Line 80"/>
        <xdr:cNvSpPr>
          <a:spLocks noChangeShapeType="1"/>
        </xdr:cNvSpPr>
      </xdr:nvSpPr>
      <xdr:spPr bwMode="auto">
        <a:xfrm flipH="1">
          <a:off x="14660880" y="3459861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26" name="Line 81"/>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27" name="Line 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28" name="Line 3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29" name="Line 72"/>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30" name="Line 204"/>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31" name="Line 206"/>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32" name="Line 20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33" name="Line 209"/>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34" name="Line 211"/>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35" name="Line 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36" name="Line 3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37" name="Line 72"/>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38" name="Line 204"/>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39" name="Line 206"/>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40" name="Line 20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41" name="Line 209"/>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42" name="Line 211"/>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43"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44"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45"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46" name="Line 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47" name="Line 3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48" name="Line 72"/>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49" name="Line 204"/>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50" name="Line 206"/>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51" name="Line 20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52" name="Line 209"/>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53" name="Line 211"/>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54"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55"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56"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57"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58"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59"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60" name="Line 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61" name="Line 3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62" name="Line 72"/>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63" name="Line 204"/>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64" name="Line 206"/>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65" name="Line 20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66" name="Line 209"/>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67" name="Line 211"/>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68"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69"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70"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71"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72"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73"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74"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75"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76"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77" name="Line 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78" name="Line 3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79" name="Line 72"/>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80" name="Line 204"/>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81" name="Line 206"/>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82" name="Line 20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83" name="Line 209"/>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84" name="Line 211"/>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85"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86"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87"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88"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89"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90"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91"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92"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93"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94"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95"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96"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97" name="Line 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98" name="Line 3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199" name="Line 72"/>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00" name="Line 204"/>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01" name="Line 206"/>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02" name="Line 20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03" name="Line 209"/>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04" name="Line 211"/>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05"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06"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07"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08"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09"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10"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11"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12"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13"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14"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15"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16"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17"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18"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19"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20" name="Line 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21" name="Line 3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22" name="Line 72"/>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23" name="Line 204"/>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24" name="Line 206"/>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25" name="Line 20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26" name="Line 209"/>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27" name="Line 211"/>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28"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29"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30"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31"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32"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33"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34"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35"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36"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37"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38"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39"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40"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41"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42"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43"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44"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45"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46" name="Line 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47" name="Line 3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48" name="Line 72"/>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49" name="Line 204"/>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50" name="Line 206"/>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51" name="Line 208"/>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52" name="Line 209"/>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53" name="Line 211"/>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54"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55"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56"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57"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58"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59"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60"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61"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62"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63"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64"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65"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66"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67"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68"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69"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70"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71"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72" name="Line 205"/>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73" name="Line 207"/>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199</xdr:row>
      <xdr:rowOff>0</xdr:rowOff>
    </xdr:from>
    <xdr:to>
      <xdr:col>15</xdr:col>
      <xdr:colOff>22860</xdr:colOff>
      <xdr:row>199</xdr:row>
      <xdr:rowOff>0</xdr:rowOff>
    </xdr:to>
    <xdr:sp macro="" textlink="">
      <xdr:nvSpPr>
        <xdr:cNvPr id="1274" name="Line 210"/>
        <xdr:cNvSpPr>
          <a:spLocks noChangeShapeType="1"/>
        </xdr:cNvSpPr>
      </xdr:nvSpPr>
      <xdr:spPr bwMode="auto">
        <a:xfrm flipH="1">
          <a:off x="14660880" y="3459861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Administrator\Local%20Settings\Temporary%20Internet%20Files\Content.IE5\YNCLY5G7\budget%20detail%202005-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0-wastewater"/>
      <sheetName val="11-park mntc"/>
      <sheetName val="13-parks &amp; rec"/>
      <sheetName val="15-library"/>
      <sheetName val="16-equip mntc"/>
      <sheetName val="17-bldg &amp; grounds"/>
      <sheetName val="21-comm dev"/>
      <sheetName val="24-tax coll"/>
      <sheetName val="25-welfare"/>
      <sheetName val="27-debt svc"/>
      <sheetName val="summary-dept"/>
      <sheetName val="summary-line items"/>
      <sheetName val="summary-object"/>
      <sheetName val="summary-function"/>
      <sheetName val="revenue"/>
      <sheetName val="mun tax rate"/>
      <sheetName val="voted"/>
      <sheetName val="summary-fund"/>
      <sheetName val="default"/>
      <sheetName val="crf"/>
      <sheetName val="ms7-appr"/>
      <sheetName val="ms7-rev"/>
      <sheetName val="afscme2986"/>
      <sheetName val="work1"/>
      <sheetName val="work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63"/>
  <sheetViews>
    <sheetView view="pageBreakPreview" zoomScaleNormal="100" zoomScaleSheetLayoutView="100" workbookViewId="0">
      <selection activeCell="Z12" sqref="Z12"/>
    </sheetView>
  </sheetViews>
  <sheetFormatPr defaultColWidth="10.140625" defaultRowHeight="15.75" x14ac:dyDescent="0.25"/>
  <cols>
    <col min="1" max="1" width="60.140625" style="542" bestFit="1" customWidth="1"/>
    <col min="2" max="2" width="15.7109375" style="542" hidden="1" customWidth="1"/>
    <col min="3" max="3" width="2.85546875" style="542" bestFit="1" customWidth="1"/>
    <col min="4" max="4" width="26.28515625" style="542" hidden="1" customWidth="1"/>
    <col min="5" max="10" width="11.7109375" style="542" hidden="1" customWidth="1"/>
    <col min="11" max="11" width="16.85546875" style="542" hidden="1" customWidth="1"/>
    <col min="12" max="12" width="11.7109375" style="552" hidden="1" customWidth="1"/>
    <col min="13" max="17" width="11.7109375" style="542" hidden="1" customWidth="1"/>
    <col min="18" max="18" width="11.5703125" style="542" hidden="1" customWidth="1"/>
    <col min="19" max="19" width="15.28515625" style="542" customWidth="1"/>
    <col min="20" max="24" width="11.5703125" style="542" bestFit="1" customWidth="1"/>
    <col min="25" max="27" width="11.42578125" style="542" bestFit="1" customWidth="1"/>
    <col min="28" max="29" width="11.5703125" style="542" bestFit="1" customWidth="1"/>
    <col min="30" max="257" width="10.140625" style="542"/>
    <col min="258" max="258" width="60.140625" style="542" bestFit="1" customWidth="1"/>
    <col min="259" max="259" width="0" style="542" hidden="1" customWidth="1"/>
    <col min="260" max="260" width="2.85546875" style="542" bestFit="1" customWidth="1"/>
    <col min="261" max="270" width="0" style="542" hidden="1" customWidth="1"/>
    <col min="271" max="275" width="15.28515625" style="542" customWidth="1"/>
    <col min="276" max="280" width="11.5703125" style="542" bestFit="1" customWidth="1"/>
    <col min="281" max="281" width="11.42578125" style="542" bestFit="1" customWidth="1"/>
    <col min="282" max="513" width="10.140625" style="542"/>
    <col min="514" max="514" width="60.140625" style="542" bestFit="1" customWidth="1"/>
    <col min="515" max="515" width="0" style="542" hidden="1" customWidth="1"/>
    <col min="516" max="516" width="2.85546875" style="542" bestFit="1" customWidth="1"/>
    <col min="517" max="526" width="0" style="542" hidden="1" customWidth="1"/>
    <col min="527" max="531" width="15.28515625" style="542" customWidth="1"/>
    <col min="532" max="536" width="11.5703125" style="542" bestFit="1" customWidth="1"/>
    <col min="537" max="537" width="11.42578125" style="542" bestFit="1" customWidth="1"/>
    <col min="538" max="769" width="10.140625" style="542"/>
    <col min="770" max="770" width="60.140625" style="542" bestFit="1" customWidth="1"/>
    <col min="771" max="771" width="0" style="542" hidden="1" customWidth="1"/>
    <col min="772" max="772" width="2.85546875" style="542" bestFit="1" customWidth="1"/>
    <col min="773" max="782" width="0" style="542" hidden="1" customWidth="1"/>
    <col min="783" max="787" width="15.28515625" style="542" customWidth="1"/>
    <col min="788" max="792" width="11.5703125" style="542" bestFit="1" customWidth="1"/>
    <col min="793" max="793" width="11.42578125" style="542" bestFit="1" customWidth="1"/>
    <col min="794" max="1025" width="10.140625" style="542"/>
    <col min="1026" max="1026" width="60.140625" style="542" bestFit="1" customWidth="1"/>
    <col min="1027" max="1027" width="0" style="542" hidden="1" customWidth="1"/>
    <col min="1028" max="1028" width="2.85546875" style="542" bestFit="1" customWidth="1"/>
    <col min="1029" max="1038" width="0" style="542" hidden="1" customWidth="1"/>
    <col min="1039" max="1043" width="15.28515625" style="542" customWidth="1"/>
    <col min="1044" max="1048" width="11.5703125" style="542" bestFit="1" customWidth="1"/>
    <col min="1049" max="1049" width="11.42578125" style="542" bestFit="1" customWidth="1"/>
    <col min="1050" max="1281" width="10.140625" style="542"/>
    <col min="1282" max="1282" width="60.140625" style="542" bestFit="1" customWidth="1"/>
    <col min="1283" max="1283" width="0" style="542" hidden="1" customWidth="1"/>
    <col min="1284" max="1284" width="2.85546875" style="542" bestFit="1" customWidth="1"/>
    <col min="1285" max="1294" width="0" style="542" hidden="1" customWidth="1"/>
    <col min="1295" max="1299" width="15.28515625" style="542" customWidth="1"/>
    <col min="1300" max="1304" width="11.5703125" style="542" bestFit="1" customWidth="1"/>
    <col min="1305" max="1305" width="11.42578125" style="542" bestFit="1" customWidth="1"/>
    <col min="1306" max="1537" width="10.140625" style="542"/>
    <col min="1538" max="1538" width="60.140625" style="542" bestFit="1" customWidth="1"/>
    <col min="1539" max="1539" width="0" style="542" hidden="1" customWidth="1"/>
    <col min="1540" max="1540" width="2.85546875" style="542" bestFit="1" customWidth="1"/>
    <col min="1541" max="1550" width="0" style="542" hidden="1" customWidth="1"/>
    <col min="1551" max="1555" width="15.28515625" style="542" customWidth="1"/>
    <col min="1556" max="1560" width="11.5703125" style="542" bestFit="1" customWidth="1"/>
    <col min="1561" max="1561" width="11.42578125" style="542" bestFit="1" customWidth="1"/>
    <col min="1562" max="1793" width="10.140625" style="542"/>
    <col min="1794" max="1794" width="60.140625" style="542" bestFit="1" customWidth="1"/>
    <col min="1795" max="1795" width="0" style="542" hidden="1" customWidth="1"/>
    <col min="1796" max="1796" width="2.85546875" style="542" bestFit="1" customWidth="1"/>
    <col min="1797" max="1806" width="0" style="542" hidden="1" customWidth="1"/>
    <col min="1807" max="1811" width="15.28515625" style="542" customWidth="1"/>
    <col min="1812" max="1816" width="11.5703125" style="542" bestFit="1" customWidth="1"/>
    <col min="1817" max="1817" width="11.42578125" style="542" bestFit="1" customWidth="1"/>
    <col min="1818" max="2049" width="10.140625" style="542"/>
    <col min="2050" max="2050" width="60.140625" style="542" bestFit="1" customWidth="1"/>
    <col min="2051" max="2051" width="0" style="542" hidden="1" customWidth="1"/>
    <col min="2052" max="2052" width="2.85546875" style="542" bestFit="1" customWidth="1"/>
    <col min="2053" max="2062" width="0" style="542" hidden="1" customWidth="1"/>
    <col min="2063" max="2067" width="15.28515625" style="542" customWidth="1"/>
    <col min="2068" max="2072" width="11.5703125" style="542" bestFit="1" customWidth="1"/>
    <col min="2073" max="2073" width="11.42578125" style="542" bestFit="1" customWidth="1"/>
    <col min="2074" max="2305" width="10.140625" style="542"/>
    <col min="2306" max="2306" width="60.140625" style="542" bestFit="1" customWidth="1"/>
    <col min="2307" max="2307" width="0" style="542" hidden="1" customWidth="1"/>
    <col min="2308" max="2308" width="2.85546875" style="542" bestFit="1" customWidth="1"/>
    <col min="2309" max="2318" width="0" style="542" hidden="1" customWidth="1"/>
    <col min="2319" max="2323" width="15.28515625" style="542" customWidth="1"/>
    <col min="2324" max="2328" width="11.5703125" style="542" bestFit="1" customWidth="1"/>
    <col min="2329" max="2329" width="11.42578125" style="542" bestFit="1" customWidth="1"/>
    <col min="2330" max="2561" width="10.140625" style="542"/>
    <col min="2562" max="2562" width="60.140625" style="542" bestFit="1" customWidth="1"/>
    <col min="2563" max="2563" width="0" style="542" hidden="1" customWidth="1"/>
    <col min="2564" max="2564" width="2.85546875" style="542" bestFit="1" customWidth="1"/>
    <col min="2565" max="2574" width="0" style="542" hidden="1" customWidth="1"/>
    <col min="2575" max="2579" width="15.28515625" style="542" customWidth="1"/>
    <col min="2580" max="2584" width="11.5703125" style="542" bestFit="1" customWidth="1"/>
    <col min="2585" max="2585" width="11.42578125" style="542" bestFit="1" customWidth="1"/>
    <col min="2586" max="2817" width="10.140625" style="542"/>
    <col min="2818" max="2818" width="60.140625" style="542" bestFit="1" customWidth="1"/>
    <col min="2819" max="2819" width="0" style="542" hidden="1" customWidth="1"/>
    <col min="2820" max="2820" width="2.85546875" style="542" bestFit="1" customWidth="1"/>
    <col min="2821" max="2830" width="0" style="542" hidden="1" customWidth="1"/>
    <col min="2831" max="2835" width="15.28515625" style="542" customWidth="1"/>
    <col min="2836" max="2840" width="11.5703125" style="542" bestFit="1" customWidth="1"/>
    <col min="2841" max="2841" width="11.42578125" style="542" bestFit="1" customWidth="1"/>
    <col min="2842" max="3073" width="10.140625" style="542"/>
    <col min="3074" max="3074" width="60.140625" style="542" bestFit="1" customWidth="1"/>
    <col min="3075" max="3075" width="0" style="542" hidden="1" customWidth="1"/>
    <col min="3076" max="3076" width="2.85546875" style="542" bestFit="1" customWidth="1"/>
    <col min="3077" max="3086" width="0" style="542" hidden="1" customWidth="1"/>
    <col min="3087" max="3091" width="15.28515625" style="542" customWidth="1"/>
    <col min="3092" max="3096" width="11.5703125" style="542" bestFit="1" customWidth="1"/>
    <col min="3097" max="3097" width="11.42578125" style="542" bestFit="1" customWidth="1"/>
    <col min="3098" max="3329" width="10.140625" style="542"/>
    <col min="3330" max="3330" width="60.140625" style="542" bestFit="1" customWidth="1"/>
    <col min="3331" max="3331" width="0" style="542" hidden="1" customWidth="1"/>
    <col min="3332" max="3332" width="2.85546875" style="542" bestFit="1" customWidth="1"/>
    <col min="3333" max="3342" width="0" style="542" hidden="1" customWidth="1"/>
    <col min="3343" max="3347" width="15.28515625" style="542" customWidth="1"/>
    <col min="3348" max="3352" width="11.5703125" style="542" bestFit="1" customWidth="1"/>
    <col min="3353" max="3353" width="11.42578125" style="542" bestFit="1" customWidth="1"/>
    <col min="3354" max="3585" width="10.140625" style="542"/>
    <col min="3586" max="3586" width="60.140625" style="542" bestFit="1" customWidth="1"/>
    <col min="3587" max="3587" width="0" style="542" hidden="1" customWidth="1"/>
    <col min="3588" max="3588" width="2.85546875" style="542" bestFit="1" customWidth="1"/>
    <col min="3589" max="3598" width="0" style="542" hidden="1" customWidth="1"/>
    <col min="3599" max="3603" width="15.28515625" style="542" customWidth="1"/>
    <col min="3604" max="3608" width="11.5703125" style="542" bestFit="1" customWidth="1"/>
    <col min="3609" max="3609" width="11.42578125" style="542" bestFit="1" customWidth="1"/>
    <col min="3610" max="3841" width="10.140625" style="542"/>
    <col min="3842" max="3842" width="60.140625" style="542" bestFit="1" customWidth="1"/>
    <col min="3843" max="3843" width="0" style="542" hidden="1" customWidth="1"/>
    <col min="3844" max="3844" width="2.85546875" style="542" bestFit="1" customWidth="1"/>
    <col min="3845" max="3854" width="0" style="542" hidden="1" customWidth="1"/>
    <col min="3855" max="3859" width="15.28515625" style="542" customWidth="1"/>
    <col min="3860" max="3864" width="11.5703125" style="542" bestFit="1" customWidth="1"/>
    <col min="3865" max="3865" width="11.42578125" style="542" bestFit="1" customWidth="1"/>
    <col min="3866" max="4097" width="10.140625" style="542"/>
    <col min="4098" max="4098" width="60.140625" style="542" bestFit="1" customWidth="1"/>
    <col min="4099" max="4099" width="0" style="542" hidden="1" customWidth="1"/>
    <col min="4100" max="4100" width="2.85546875" style="542" bestFit="1" customWidth="1"/>
    <col min="4101" max="4110" width="0" style="542" hidden="1" customWidth="1"/>
    <col min="4111" max="4115" width="15.28515625" style="542" customWidth="1"/>
    <col min="4116" max="4120" width="11.5703125" style="542" bestFit="1" customWidth="1"/>
    <col min="4121" max="4121" width="11.42578125" style="542" bestFit="1" customWidth="1"/>
    <col min="4122" max="4353" width="10.140625" style="542"/>
    <col min="4354" max="4354" width="60.140625" style="542" bestFit="1" customWidth="1"/>
    <col min="4355" max="4355" width="0" style="542" hidden="1" customWidth="1"/>
    <col min="4356" max="4356" width="2.85546875" style="542" bestFit="1" customWidth="1"/>
    <col min="4357" max="4366" width="0" style="542" hidden="1" customWidth="1"/>
    <col min="4367" max="4371" width="15.28515625" style="542" customWidth="1"/>
    <col min="4372" max="4376" width="11.5703125" style="542" bestFit="1" customWidth="1"/>
    <col min="4377" max="4377" width="11.42578125" style="542" bestFit="1" customWidth="1"/>
    <col min="4378" max="4609" width="10.140625" style="542"/>
    <col min="4610" max="4610" width="60.140625" style="542" bestFit="1" customWidth="1"/>
    <col min="4611" max="4611" width="0" style="542" hidden="1" customWidth="1"/>
    <col min="4612" max="4612" width="2.85546875" style="542" bestFit="1" customWidth="1"/>
    <col min="4613" max="4622" width="0" style="542" hidden="1" customWidth="1"/>
    <col min="4623" max="4627" width="15.28515625" style="542" customWidth="1"/>
    <col min="4628" max="4632" width="11.5703125" style="542" bestFit="1" customWidth="1"/>
    <col min="4633" max="4633" width="11.42578125" style="542" bestFit="1" customWidth="1"/>
    <col min="4634" max="4865" width="10.140625" style="542"/>
    <col min="4866" max="4866" width="60.140625" style="542" bestFit="1" customWidth="1"/>
    <col min="4867" max="4867" width="0" style="542" hidden="1" customWidth="1"/>
    <col min="4868" max="4868" width="2.85546875" style="542" bestFit="1" customWidth="1"/>
    <col min="4869" max="4878" width="0" style="542" hidden="1" customWidth="1"/>
    <col min="4879" max="4883" width="15.28515625" style="542" customWidth="1"/>
    <col min="4884" max="4888" width="11.5703125" style="542" bestFit="1" customWidth="1"/>
    <col min="4889" max="4889" width="11.42578125" style="542" bestFit="1" customWidth="1"/>
    <col min="4890" max="5121" width="10.140625" style="542"/>
    <col min="5122" max="5122" width="60.140625" style="542" bestFit="1" customWidth="1"/>
    <col min="5123" max="5123" width="0" style="542" hidden="1" customWidth="1"/>
    <col min="5124" max="5124" width="2.85546875" style="542" bestFit="1" customWidth="1"/>
    <col min="5125" max="5134" width="0" style="542" hidden="1" customWidth="1"/>
    <col min="5135" max="5139" width="15.28515625" style="542" customWidth="1"/>
    <col min="5140" max="5144" width="11.5703125" style="542" bestFit="1" customWidth="1"/>
    <col min="5145" max="5145" width="11.42578125" style="542" bestFit="1" customWidth="1"/>
    <col min="5146" max="5377" width="10.140625" style="542"/>
    <col min="5378" max="5378" width="60.140625" style="542" bestFit="1" customWidth="1"/>
    <col min="5379" max="5379" width="0" style="542" hidden="1" customWidth="1"/>
    <col min="5380" max="5380" width="2.85546875" style="542" bestFit="1" customWidth="1"/>
    <col min="5381" max="5390" width="0" style="542" hidden="1" customWidth="1"/>
    <col min="5391" max="5395" width="15.28515625" style="542" customWidth="1"/>
    <col min="5396" max="5400" width="11.5703125" style="542" bestFit="1" customWidth="1"/>
    <col min="5401" max="5401" width="11.42578125" style="542" bestFit="1" customWidth="1"/>
    <col min="5402" max="5633" width="10.140625" style="542"/>
    <col min="5634" max="5634" width="60.140625" style="542" bestFit="1" customWidth="1"/>
    <col min="5635" max="5635" width="0" style="542" hidden="1" customWidth="1"/>
    <col min="5636" max="5636" width="2.85546875" style="542" bestFit="1" customWidth="1"/>
    <col min="5637" max="5646" width="0" style="542" hidden="1" customWidth="1"/>
    <col min="5647" max="5651" width="15.28515625" style="542" customWidth="1"/>
    <col min="5652" max="5656" width="11.5703125" style="542" bestFit="1" customWidth="1"/>
    <col min="5657" max="5657" width="11.42578125" style="542" bestFit="1" customWidth="1"/>
    <col min="5658" max="5889" width="10.140625" style="542"/>
    <col min="5890" max="5890" width="60.140625" style="542" bestFit="1" customWidth="1"/>
    <col min="5891" max="5891" width="0" style="542" hidden="1" customWidth="1"/>
    <col min="5892" max="5892" width="2.85546875" style="542" bestFit="1" customWidth="1"/>
    <col min="5893" max="5902" width="0" style="542" hidden="1" customWidth="1"/>
    <col min="5903" max="5907" width="15.28515625" style="542" customWidth="1"/>
    <col min="5908" max="5912" width="11.5703125" style="542" bestFit="1" customWidth="1"/>
    <col min="5913" max="5913" width="11.42578125" style="542" bestFit="1" customWidth="1"/>
    <col min="5914" max="6145" width="10.140625" style="542"/>
    <col min="6146" max="6146" width="60.140625" style="542" bestFit="1" customWidth="1"/>
    <col min="6147" max="6147" width="0" style="542" hidden="1" customWidth="1"/>
    <col min="6148" max="6148" width="2.85546875" style="542" bestFit="1" customWidth="1"/>
    <col min="6149" max="6158" width="0" style="542" hidden="1" customWidth="1"/>
    <col min="6159" max="6163" width="15.28515625" style="542" customWidth="1"/>
    <col min="6164" max="6168" width="11.5703125" style="542" bestFit="1" customWidth="1"/>
    <col min="6169" max="6169" width="11.42578125" style="542" bestFit="1" customWidth="1"/>
    <col min="6170" max="6401" width="10.140625" style="542"/>
    <col min="6402" max="6402" width="60.140625" style="542" bestFit="1" customWidth="1"/>
    <col min="6403" max="6403" width="0" style="542" hidden="1" customWidth="1"/>
    <col min="6404" max="6404" width="2.85546875" style="542" bestFit="1" customWidth="1"/>
    <col min="6405" max="6414" width="0" style="542" hidden="1" customWidth="1"/>
    <col min="6415" max="6419" width="15.28515625" style="542" customWidth="1"/>
    <col min="6420" max="6424" width="11.5703125" style="542" bestFit="1" customWidth="1"/>
    <col min="6425" max="6425" width="11.42578125" style="542" bestFit="1" customWidth="1"/>
    <col min="6426" max="6657" width="10.140625" style="542"/>
    <col min="6658" max="6658" width="60.140625" style="542" bestFit="1" customWidth="1"/>
    <col min="6659" max="6659" width="0" style="542" hidden="1" customWidth="1"/>
    <col min="6660" max="6660" width="2.85546875" style="542" bestFit="1" customWidth="1"/>
    <col min="6661" max="6670" width="0" style="542" hidden="1" customWidth="1"/>
    <col min="6671" max="6675" width="15.28515625" style="542" customWidth="1"/>
    <col min="6676" max="6680" width="11.5703125" style="542" bestFit="1" customWidth="1"/>
    <col min="6681" max="6681" width="11.42578125" style="542" bestFit="1" customWidth="1"/>
    <col min="6682" max="6913" width="10.140625" style="542"/>
    <col min="6914" max="6914" width="60.140625" style="542" bestFit="1" customWidth="1"/>
    <col min="6915" max="6915" width="0" style="542" hidden="1" customWidth="1"/>
    <col min="6916" max="6916" width="2.85546875" style="542" bestFit="1" customWidth="1"/>
    <col min="6917" max="6926" width="0" style="542" hidden="1" customWidth="1"/>
    <col min="6927" max="6931" width="15.28515625" style="542" customWidth="1"/>
    <col min="6932" max="6936" width="11.5703125" style="542" bestFit="1" customWidth="1"/>
    <col min="6937" max="6937" width="11.42578125" style="542" bestFit="1" customWidth="1"/>
    <col min="6938" max="7169" width="10.140625" style="542"/>
    <col min="7170" max="7170" width="60.140625" style="542" bestFit="1" customWidth="1"/>
    <col min="7171" max="7171" width="0" style="542" hidden="1" customWidth="1"/>
    <col min="7172" max="7172" width="2.85546875" style="542" bestFit="1" customWidth="1"/>
    <col min="7173" max="7182" width="0" style="542" hidden="1" customWidth="1"/>
    <col min="7183" max="7187" width="15.28515625" style="542" customWidth="1"/>
    <col min="7188" max="7192" width="11.5703125" style="542" bestFit="1" customWidth="1"/>
    <col min="7193" max="7193" width="11.42578125" style="542" bestFit="1" customWidth="1"/>
    <col min="7194" max="7425" width="10.140625" style="542"/>
    <col min="7426" max="7426" width="60.140625" style="542" bestFit="1" customWidth="1"/>
    <col min="7427" max="7427" width="0" style="542" hidden="1" customWidth="1"/>
    <col min="7428" max="7428" width="2.85546875" style="542" bestFit="1" customWidth="1"/>
    <col min="7429" max="7438" width="0" style="542" hidden="1" customWidth="1"/>
    <col min="7439" max="7443" width="15.28515625" style="542" customWidth="1"/>
    <col min="7444" max="7448" width="11.5703125" style="542" bestFit="1" customWidth="1"/>
    <col min="7449" max="7449" width="11.42578125" style="542" bestFit="1" customWidth="1"/>
    <col min="7450" max="7681" width="10.140625" style="542"/>
    <col min="7682" max="7682" width="60.140625" style="542" bestFit="1" customWidth="1"/>
    <col min="7683" max="7683" width="0" style="542" hidden="1" customWidth="1"/>
    <col min="7684" max="7684" width="2.85546875" style="542" bestFit="1" customWidth="1"/>
    <col min="7685" max="7694" width="0" style="542" hidden="1" customWidth="1"/>
    <col min="7695" max="7699" width="15.28515625" style="542" customWidth="1"/>
    <col min="7700" max="7704" width="11.5703125" style="542" bestFit="1" customWidth="1"/>
    <col min="7705" max="7705" width="11.42578125" style="542" bestFit="1" customWidth="1"/>
    <col min="7706" max="7937" width="10.140625" style="542"/>
    <col min="7938" max="7938" width="60.140625" style="542" bestFit="1" customWidth="1"/>
    <col min="7939" max="7939" width="0" style="542" hidden="1" customWidth="1"/>
    <col min="7940" max="7940" width="2.85546875" style="542" bestFit="1" customWidth="1"/>
    <col min="7941" max="7950" width="0" style="542" hidden="1" customWidth="1"/>
    <col min="7951" max="7955" width="15.28515625" style="542" customWidth="1"/>
    <col min="7956" max="7960" width="11.5703125" style="542" bestFit="1" customWidth="1"/>
    <col min="7961" max="7961" width="11.42578125" style="542" bestFit="1" customWidth="1"/>
    <col min="7962" max="8193" width="10.140625" style="542"/>
    <col min="8194" max="8194" width="60.140625" style="542" bestFit="1" customWidth="1"/>
    <col min="8195" max="8195" width="0" style="542" hidden="1" customWidth="1"/>
    <col min="8196" max="8196" width="2.85546875" style="542" bestFit="1" customWidth="1"/>
    <col min="8197" max="8206" width="0" style="542" hidden="1" customWidth="1"/>
    <col min="8207" max="8211" width="15.28515625" style="542" customWidth="1"/>
    <col min="8212" max="8216" width="11.5703125" style="542" bestFit="1" customWidth="1"/>
    <col min="8217" max="8217" width="11.42578125" style="542" bestFit="1" customWidth="1"/>
    <col min="8218" max="8449" width="10.140625" style="542"/>
    <col min="8450" max="8450" width="60.140625" style="542" bestFit="1" customWidth="1"/>
    <col min="8451" max="8451" width="0" style="542" hidden="1" customWidth="1"/>
    <col min="8452" max="8452" width="2.85546875" style="542" bestFit="1" customWidth="1"/>
    <col min="8453" max="8462" width="0" style="542" hidden="1" customWidth="1"/>
    <col min="8463" max="8467" width="15.28515625" style="542" customWidth="1"/>
    <col min="8468" max="8472" width="11.5703125" style="542" bestFit="1" customWidth="1"/>
    <col min="8473" max="8473" width="11.42578125" style="542" bestFit="1" customWidth="1"/>
    <col min="8474" max="8705" width="10.140625" style="542"/>
    <col min="8706" max="8706" width="60.140625" style="542" bestFit="1" customWidth="1"/>
    <col min="8707" max="8707" width="0" style="542" hidden="1" customWidth="1"/>
    <col min="8708" max="8708" width="2.85546875" style="542" bestFit="1" customWidth="1"/>
    <col min="8709" max="8718" width="0" style="542" hidden="1" customWidth="1"/>
    <col min="8719" max="8723" width="15.28515625" style="542" customWidth="1"/>
    <col min="8724" max="8728" width="11.5703125" style="542" bestFit="1" customWidth="1"/>
    <col min="8729" max="8729" width="11.42578125" style="542" bestFit="1" customWidth="1"/>
    <col min="8730" max="8961" width="10.140625" style="542"/>
    <col min="8962" max="8962" width="60.140625" style="542" bestFit="1" customWidth="1"/>
    <col min="8963" max="8963" width="0" style="542" hidden="1" customWidth="1"/>
    <col min="8964" max="8964" width="2.85546875" style="542" bestFit="1" customWidth="1"/>
    <col min="8965" max="8974" width="0" style="542" hidden="1" customWidth="1"/>
    <col min="8975" max="8979" width="15.28515625" style="542" customWidth="1"/>
    <col min="8980" max="8984" width="11.5703125" style="542" bestFit="1" customWidth="1"/>
    <col min="8985" max="8985" width="11.42578125" style="542" bestFit="1" customWidth="1"/>
    <col min="8986" max="9217" width="10.140625" style="542"/>
    <col min="9218" max="9218" width="60.140625" style="542" bestFit="1" customWidth="1"/>
    <col min="9219" max="9219" width="0" style="542" hidden="1" customWidth="1"/>
    <col min="9220" max="9220" width="2.85546875" style="542" bestFit="1" customWidth="1"/>
    <col min="9221" max="9230" width="0" style="542" hidden="1" customWidth="1"/>
    <col min="9231" max="9235" width="15.28515625" style="542" customWidth="1"/>
    <col min="9236" max="9240" width="11.5703125" style="542" bestFit="1" customWidth="1"/>
    <col min="9241" max="9241" width="11.42578125" style="542" bestFit="1" customWidth="1"/>
    <col min="9242" max="9473" width="10.140625" style="542"/>
    <col min="9474" max="9474" width="60.140625" style="542" bestFit="1" customWidth="1"/>
    <col min="9475" max="9475" width="0" style="542" hidden="1" customWidth="1"/>
    <col min="9476" max="9476" width="2.85546875" style="542" bestFit="1" customWidth="1"/>
    <col min="9477" max="9486" width="0" style="542" hidden="1" customWidth="1"/>
    <col min="9487" max="9491" width="15.28515625" style="542" customWidth="1"/>
    <col min="9492" max="9496" width="11.5703125" style="542" bestFit="1" customWidth="1"/>
    <col min="9497" max="9497" width="11.42578125" style="542" bestFit="1" customWidth="1"/>
    <col min="9498" max="9729" width="10.140625" style="542"/>
    <col min="9730" max="9730" width="60.140625" style="542" bestFit="1" customWidth="1"/>
    <col min="9731" max="9731" width="0" style="542" hidden="1" customWidth="1"/>
    <col min="9732" max="9732" width="2.85546875" style="542" bestFit="1" customWidth="1"/>
    <col min="9733" max="9742" width="0" style="542" hidden="1" customWidth="1"/>
    <col min="9743" max="9747" width="15.28515625" style="542" customWidth="1"/>
    <col min="9748" max="9752" width="11.5703125" style="542" bestFit="1" customWidth="1"/>
    <col min="9753" max="9753" width="11.42578125" style="542" bestFit="1" customWidth="1"/>
    <col min="9754" max="9985" width="10.140625" style="542"/>
    <col min="9986" max="9986" width="60.140625" style="542" bestFit="1" customWidth="1"/>
    <col min="9987" max="9987" width="0" style="542" hidden="1" customWidth="1"/>
    <col min="9988" max="9988" width="2.85546875" style="542" bestFit="1" customWidth="1"/>
    <col min="9989" max="9998" width="0" style="542" hidden="1" customWidth="1"/>
    <col min="9999" max="10003" width="15.28515625" style="542" customWidth="1"/>
    <col min="10004" max="10008" width="11.5703125" style="542" bestFit="1" customWidth="1"/>
    <col min="10009" max="10009" width="11.42578125" style="542" bestFit="1" customWidth="1"/>
    <col min="10010" max="10241" width="10.140625" style="542"/>
    <col min="10242" max="10242" width="60.140625" style="542" bestFit="1" customWidth="1"/>
    <col min="10243" max="10243" width="0" style="542" hidden="1" customWidth="1"/>
    <col min="10244" max="10244" width="2.85546875" style="542" bestFit="1" customWidth="1"/>
    <col min="10245" max="10254" width="0" style="542" hidden="1" customWidth="1"/>
    <col min="10255" max="10259" width="15.28515625" style="542" customWidth="1"/>
    <col min="10260" max="10264" width="11.5703125" style="542" bestFit="1" customWidth="1"/>
    <col min="10265" max="10265" width="11.42578125" style="542" bestFit="1" customWidth="1"/>
    <col min="10266" max="10497" width="10.140625" style="542"/>
    <col min="10498" max="10498" width="60.140625" style="542" bestFit="1" customWidth="1"/>
    <col min="10499" max="10499" width="0" style="542" hidden="1" customWidth="1"/>
    <col min="10500" max="10500" width="2.85546875" style="542" bestFit="1" customWidth="1"/>
    <col min="10501" max="10510" width="0" style="542" hidden="1" customWidth="1"/>
    <col min="10511" max="10515" width="15.28515625" style="542" customWidth="1"/>
    <col min="10516" max="10520" width="11.5703125" style="542" bestFit="1" customWidth="1"/>
    <col min="10521" max="10521" width="11.42578125" style="542" bestFit="1" customWidth="1"/>
    <col min="10522" max="10753" width="10.140625" style="542"/>
    <col min="10754" max="10754" width="60.140625" style="542" bestFit="1" customWidth="1"/>
    <col min="10755" max="10755" width="0" style="542" hidden="1" customWidth="1"/>
    <col min="10756" max="10756" width="2.85546875" style="542" bestFit="1" customWidth="1"/>
    <col min="10757" max="10766" width="0" style="542" hidden="1" customWidth="1"/>
    <col min="10767" max="10771" width="15.28515625" style="542" customWidth="1"/>
    <col min="10772" max="10776" width="11.5703125" style="542" bestFit="1" customWidth="1"/>
    <col min="10777" max="10777" width="11.42578125" style="542" bestFit="1" customWidth="1"/>
    <col min="10778" max="11009" width="10.140625" style="542"/>
    <col min="11010" max="11010" width="60.140625" style="542" bestFit="1" customWidth="1"/>
    <col min="11011" max="11011" width="0" style="542" hidden="1" customWidth="1"/>
    <col min="11012" max="11012" width="2.85546875" style="542" bestFit="1" customWidth="1"/>
    <col min="11013" max="11022" width="0" style="542" hidden="1" customWidth="1"/>
    <col min="11023" max="11027" width="15.28515625" style="542" customWidth="1"/>
    <col min="11028" max="11032" width="11.5703125" style="542" bestFit="1" customWidth="1"/>
    <col min="11033" max="11033" width="11.42578125" style="542" bestFit="1" customWidth="1"/>
    <col min="11034" max="11265" width="10.140625" style="542"/>
    <col min="11266" max="11266" width="60.140625" style="542" bestFit="1" customWidth="1"/>
    <col min="11267" max="11267" width="0" style="542" hidden="1" customWidth="1"/>
    <col min="11268" max="11268" width="2.85546875" style="542" bestFit="1" customWidth="1"/>
    <col min="11269" max="11278" width="0" style="542" hidden="1" customWidth="1"/>
    <col min="11279" max="11283" width="15.28515625" style="542" customWidth="1"/>
    <col min="11284" max="11288" width="11.5703125" style="542" bestFit="1" customWidth="1"/>
    <col min="11289" max="11289" width="11.42578125" style="542" bestFit="1" customWidth="1"/>
    <col min="11290" max="11521" width="10.140625" style="542"/>
    <col min="11522" max="11522" width="60.140625" style="542" bestFit="1" customWidth="1"/>
    <col min="11523" max="11523" width="0" style="542" hidden="1" customWidth="1"/>
    <col min="11524" max="11524" width="2.85546875" style="542" bestFit="1" customWidth="1"/>
    <col min="11525" max="11534" width="0" style="542" hidden="1" customWidth="1"/>
    <col min="11535" max="11539" width="15.28515625" style="542" customWidth="1"/>
    <col min="11540" max="11544" width="11.5703125" style="542" bestFit="1" customWidth="1"/>
    <col min="11545" max="11545" width="11.42578125" style="542" bestFit="1" customWidth="1"/>
    <col min="11546" max="11777" width="10.140625" style="542"/>
    <col min="11778" max="11778" width="60.140625" style="542" bestFit="1" customWidth="1"/>
    <col min="11779" max="11779" width="0" style="542" hidden="1" customWidth="1"/>
    <col min="11780" max="11780" width="2.85546875" style="542" bestFit="1" customWidth="1"/>
    <col min="11781" max="11790" width="0" style="542" hidden="1" customWidth="1"/>
    <col min="11791" max="11795" width="15.28515625" style="542" customWidth="1"/>
    <col min="11796" max="11800" width="11.5703125" style="542" bestFit="1" customWidth="1"/>
    <col min="11801" max="11801" width="11.42578125" style="542" bestFit="1" customWidth="1"/>
    <col min="11802" max="12033" width="10.140625" style="542"/>
    <col min="12034" max="12034" width="60.140625" style="542" bestFit="1" customWidth="1"/>
    <col min="12035" max="12035" width="0" style="542" hidden="1" customWidth="1"/>
    <col min="12036" max="12036" width="2.85546875" style="542" bestFit="1" customWidth="1"/>
    <col min="12037" max="12046" width="0" style="542" hidden="1" customWidth="1"/>
    <col min="12047" max="12051" width="15.28515625" style="542" customWidth="1"/>
    <col min="12052" max="12056" width="11.5703125" style="542" bestFit="1" customWidth="1"/>
    <col min="12057" max="12057" width="11.42578125" style="542" bestFit="1" customWidth="1"/>
    <col min="12058" max="12289" width="10.140625" style="542"/>
    <col min="12290" max="12290" width="60.140625" style="542" bestFit="1" customWidth="1"/>
    <col min="12291" max="12291" width="0" style="542" hidden="1" customWidth="1"/>
    <col min="12292" max="12292" width="2.85546875" style="542" bestFit="1" customWidth="1"/>
    <col min="12293" max="12302" width="0" style="542" hidden="1" customWidth="1"/>
    <col min="12303" max="12307" width="15.28515625" style="542" customWidth="1"/>
    <col min="12308" max="12312" width="11.5703125" style="542" bestFit="1" customWidth="1"/>
    <col min="12313" max="12313" width="11.42578125" style="542" bestFit="1" customWidth="1"/>
    <col min="12314" max="12545" width="10.140625" style="542"/>
    <col min="12546" max="12546" width="60.140625" style="542" bestFit="1" customWidth="1"/>
    <col min="12547" max="12547" width="0" style="542" hidden="1" customWidth="1"/>
    <col min="12548" max="12548" width="2.85546875" style="542" bestFit="1" customWidth="1"/>
    <col min="12549" max="12558" width="0" style="542" hidden="1" customWidth="1"/>
    <col min="12559" max="12563" width="15.28515625" style="542" customWidth="1"/>
    <col min="12564" max="12568" width="11.5703125" style="542" bestFit="1" customWidth="1"/>
    <col min="12569" max="12569" width="11.42578125" style="542" bestFit="1" customWidth="1"/>
    <col min="12570" max="12801" width="10.140625" style="542"/>
    <col min="12802" max="12802" width="60.140625" style="542" bestFit="1" customWidth="1"/>
    <col min="12803" max="12803" width="0" style="542" hidden="1" customWidth="1"/>
    <col min="12804" max="12804" width="2.85546875" style="542" bestFit="1" customWidth="1"/>
    <col min="12805" max="12814" width="0" style="542" hidden="1" customWidth="1"/>
    <col min="12815" max="12819" width="15.28515625" style="542" customWidth="1"/>
    <col min="12820" max="12824" width="11.5703125" style="542" bestFit="1" customWidth="1"/>
    <col min="12825" max="12825" width="11.42578125" style="542" bestFit="1" customWidth="1"/>
    <col min="12826" max="13057" width="10.140625" style="542"/>
    <col min="13058" max="13058" width="60.140625" style="542" bestFit="1" customWidth="1"/>
    <col min="13059" max="13059" width="0" style="542" hidden="1" customWidth="1"/>
    <col min="13060" max="13060" width="2.85546875" style="542" bestFit="1" customWidth="1"/>
    <col min="13061" max="13070" width="0" style="542" hidden="1" customWidth="1"/>
    <col min="13071" max="13075" width="15.28515625" style="542" customWidth="1"/>
    <col min="13076" max="13080" width="11.5703125" style="542" bestFit="1" customWidth="1"/>
    <col min="13081" max="13081" width="11.42578125" style="542" bestFit="1" customWidth="1"/>
    <col min="13082" max="13313" width="10.140625" style="542"/>
    <col min="13314" max="13314" width="60.140625" style="542" bestFit="1" customWidth="1"/>
    <col min="13315" max="13315" width="0" style="542" hidden="1" customWidth="1"/>
    <col min="13316" max="13316" width="2.85546875" style="542" bestFit="1" customWidth="1"/>
    <col min="13317" max="13326" width="0" style="542" hidden="1" customWidth="1"/>
    <col min="13327" max="13331" width="15.28515625" style="542" customWidth="1"/>
    <col min="13332" max="13336" width="11.5703125" style="542" bestFit="1" customWidth="1"/>
    <col min="13337" max="13337" width="11.42578125" style="542" bestFit="1" customWidth="1"/>
    <col min="13338" max="13569" width="10.140625" style="542"/>
    <col min="13570" max="13570" width="60.140625" style="542" bestFit="1" customWidth="1"/>
    <col min="13571" max="13571" width="0" style="542" hidden="1" customWidth="1"/>
    <col min="13572" max="13572" width="2.85546875" style="542" bestFit="1" customWidth="1"/>
    <col min="13573" max="13582" width="0" style="542" hidden="1" customWidth="1"/>
    <col min="13583" max="13587" width="15.28515625" style="542" customWidth="1"/>
    <col min="13588" max="13592" width="11.5703125" style="542" bestFit="1" customWidth="1"/>
    <col min="13593" max="13593" width="11.42578125" style="542" bestFit="1" customWidth="1"/>
    <col min="13594" max="13825" width="10.140625" style="542"/>
    <col min="13826" max="13826" width="60.140625" style="542" bestFit="1" customWidth="1"/>
    <col min="13827" max="13827" width="0" style="542" hidden="1" customWidth="1"/>
    <col min="13828" max="13828" width="2.85546875" style="542" bestFit="1" customWidth="1"/>
    <col min="13829" max="13838" width="0" style="542" hidden="1" customWidth="1"/>
    <col min="13839" max="13843" width="15.28515625" style="542" customWidth="1"/>
    <col min="13844" max="13848" width="11.5703125" style="542" bestFit="1" customWidth="1"/>
    <col min="13849" max="13849" width="11.42578125" style="542" bestFit="1" customWidth="1"/>
    <col min="13850" max="14081" width="10.140625" style="542"/>
    <col min="14082" max="14082" width="60.140625" style="542" bestFit="1" customWidth="1"/>
    <col min="14083" max="14083" width="0" style="542" hidden="1" customWidth="1"/>
    <col min="14084" max="14084" width="2.85546875" style="542" bestFit="1" customWidth="1"/>
    <col min="14085" max="14094" width="0" style="542" hidden="1" customWidth="1"/>
    <col min="14095" max="14099" width="15.28515625" style="542" customWidth="1"/>
    <col min="14100" max="14104" width="11.5703125" style="542" bestFit="1" customWidth="1"/>
    <col min="14105" max="14105" width="11.42578125" style="542" bestFit="1" customWidth="1"/>
    <col min="14106" max="14337" width="10.140625" style="542"/>
    <col min="14338" max="14338" width="60.140625" style="542" bestFit="1" customWidth="1"/>
    <col min="14339" max="14339" width="0" style="542" hidden="1" customWidth="1"/>
    <col min="14340" max="14340" width="2.85546875" style="542" bestFit="1" customWidth="1"/>
    <col min="14341" max="14350" width="0" style="542" hidden="1" customWidth="1"/>
    <col min="14351" max="14355" width="15.28515625" style="542" customWidth="1"/>
    <col min="14356" max="14360" width="11.5703125" style="542" bestFit="1" customWidth="1"/>
    <col min="14361" max="14361" width="11.42578125" style="542" bestFit="1" customWidth="1"/>
    <col min="14362" max="14593" width="10.140625" style="542"/>
    <col min="14594" max="14594" width="60.140625" style="542" bestFit="1" customWidth="1"/>
    <col min="14595" max="14595" width="0" style="542" hidden="1" customWidth="1"/>
    <col min="14596" max="14596" width="2.85546875" style="542" bestFit="1" customWidth="1"/>
    <col min="14597" max="14606" width="0" style="542" hidden="1" customWidth="1"/>
    <col min="14607" max="14611" width="15.28515625" style="542" customWidth="1"/>
    <col min="14612" max="14616" width="11.5703125" style="542" bestFit="1" customWidth="1"/>
    <col min="14617" max="14617" width="11.42578125" style="542" bestFit="1" customWidth="1"/>
    <col min="14618" max="14849" width="10.140625" style="542"/>
    <col min="14850" max="14850" width="60.140625" style="542" bestFit="1" customWidth="1"/>
    <col min="14851" max="14851" width="0" style="542" hidden="1" customWidth="1"/>
    <col min="14852" max="14852" width="2.85546875" style="542" bestFit="1" customWidth="1"/>
    <col min="14853" max="14862" width="0" style="542" hidden="1" customWidth="1"/>
    <col min="14863" max="14867" width="15.28515625" style="542" customWidth="1"/>
    <col min="14868" max="14872" width="11.5703125" style="542" bestFit="1" customWidth="1"/>
    <col min="14873" max="14873" width="11.42578125" style="542" bestFit="1" customWidth="1"/>
    <col min="14874" max="15105" width="10.140625" style="542"/>
    <col min="15106" max="15106" width="60.140625" style="542" bestFit="1" customWidth="1"/>
    <col min="15107" max="15107" width="0" style="542" hidden="1" customWidth="1"/>
    <col min="15108" max="15108" width="2.85546875" style="542" bestFit="1" customWidth="1"/>
    <col min="15109" max="15118" width="0" style="542" hidden="1" customWidth="1"/>
    <col min="15119" max="15123" width="15.28515625" style="542" customWidth="1"/>
    <col min="15124" max="15128" width="11.5703125" style="542" bestFit="1" customWidth="1"/>
    <col min="15129" max="15129" width="11.42578125" style="542" bestFit="1" customWidth="1"/>
    <col min="15130" max="15361" width="10.140625" style="542"/>
    <col min="15362" max="15362" width="60.140625" style="542" bestFit="1" customWidth="1"/>
    <col min="15363" max="15363" width="0" style="542" hidden="1" customWidth="1"/>
    <col min="15364" max="15364" width="2.85546875" style="542" bestFit="1" customWidth="1"/>
    <col min="15365" max="15374" width="0" style="542" hidden="1" customWidth="1"/>
    <col min="15375" max="15379" width="15.28515625" style="542" customWidth="1"/>
    <col min="15380" max="15384" width="11.5703125" style="542" bestFit="1" customWidth="1"/>
    <col min="15385" max="15385" width="11.42578125" style="542" bestFit="1" customWidth="1"/>
    <col min="15386" max="15617" width="10.140625" style="542"/>
    <col min="15618" max="15618" width="60.140625" style="542" bestFit="1" customWidth="1"/>
    <col min="15619" max="15619" width="0" style="542" hidden="1" customWidth="1"/>
    <col min="15620" max="15620" width="2.85546875" style="542" bestFit="1" customWidth="1"/>
    <col min="15621" max="15630" width="0" style="542" hidden="1" customWidth="1"/>
    <col min="15631" max="15635" width="15.28515625" style="542" customWidth="1"/>
    <col min="15636" max="15640" width="11.5703125" style="542" bestFit="1" customWidth="1"/>
    <col min="15641" max="15641" width="11.42578125" style="542" bestFit="1" customWidth="1"/>
    <col min="15642" max="15873" width="10.140625" style="542"/>
    <col min="15874" max="15874" width="60.140625" style="542" bestFit="1" customWidth="1"/>
    <col min="15875" max="15875" width="0" style="542" hidden="1" customWidth="1"/>
    <col min="15876" max="15876" width="2.85546875" style="542" bestFit="1" customWidth="1"/>
    <col min="15877" max="15886" width="0" style="542" hidden="1" customWidth="1"/>
    <col min="15887" max="15891" width="15.28515625" style="542" customWidth="1"/>
    <col min="15892" max="15896" width="11.5703125" style="542" bestFit="1" customWidth="1"/>
    <col min="15897" max="15897" width="11.42578125" style="542" bestFit="1" customWidth="1"/>
    <col min="15898" max="16129" width="10.140625" style="542"/>
    <col min="16130" max="16130" width="60.140625" style="542" bestFit="1" customWidth="1"/>
    <col min="16131" max="16131" width="0" style="542" hidden="1" customWidth="1"/>
    <col min="16132" max="16132" width="2.85546875" style="542" bestFit="1" customWidth="1"/>
    <col min="16133" max="16142" width="0" style="542" hidden="1" customWidth="1"/>
    <col min="16143" max="16147" width="15.28515625" style="542" customWidth="1"/>
    <col min="16148" max="16152" width="11.5703125" style="542" bestFit="1" customWidth="1"/>
    <col min="16153" max="16153" width="11.42578125" style="542" bestFit="1" customWidth="1"/>
    <col min="16154" max="16384" width="10.140625" style="542"/>
  </cols>
  <sheetData>
    <row r="1" spans="1:26" x14ac:dyDescent="0.25">
      <c r="A1" s="1003" t="s">
        <v>513</v>
      </c>
      <c r="B1" s="1003"/>
      <c r="C1" s="1003"/>
      <c r="D1" s="1003"/>
      <c r="E1" s="1003"/>
      <c r="F1" s="1003"/>
      <c r="G1" s="1003"/>
      <c r="H1" s="1003"/>
      <c r="I1" s="1003"/>
      <c r="J1" s="1003"/>
      <c r="K1" s="1003"/>
      <c r="L1" s="1003"/>
      <c r="M1" s="1003"/>
      <c r="N1" s="1003"/>
      <c r="O1" s="1003"/>
      <c r="P1" s="1003"/>
      <c r="Q1" s="1003"/>
    </row>
    <row r="2" spans="1:26" x14ac:dyDescent="0.25">
      <c r="A2" s="1002" t="s">
        <v>0</v>
      </c>
      <c r="B2" s="1002"/>
      <c r="C2" s="1002"/>
      <c r="D2" s="1002"/>
      <c r="E2" s="1002"/>
      <c r="F2" s="1002"/>
      <c r="G2" s="1002"/>
      <c r="H2" s="1002"/>
      <c r="I2" s="1002"/>
      <c r="J2" s="1002"/>
      <c r="K2" s="1002"/>
      <c r="L2" s="1002"/>
      <c r="M2" s="1002"/>
      <c r="N2" s="1002"/>
      <c r="O2" s="1002"/>
      <c r="P2" s="1002"/>
      <c r="Q2" s="1002"/>
    </row>
    <row r="3" spans="1:26" x14ac:dyDescent="0.25">
      <c r="A3" s="1002" t="s">
        <v>514</v>
      </c>
      <c r="B3" s="1002"/>
      <c r="C3" s="1002"/>
      <c r="D3" s="1002"/>
      <c r="E3" s="1002"/>
      <c r="F3" s="1002"/>
      <c r="G3" s="1002"/>
      <c r="H3" s="1002"/>
      <c r="I3" s="1002"/>
      <c r="J3" s="1002"/>
      <c r="K3" s="1002"/>
      <c r="L3" s="1002"/>
      <c r="M3" s="1002"/>
      <c r="N3" s="1002"/>
      <c r="O3" s="1002"/>
      <c r="P3" s="1002"/>
      <c r="Q3" s="1002"/>
    </row>
    <row r="4" spans="1:26" x14ac:dyDescent="0.25">
      <c r="A4" s="1002"/>
      <c r="B4" s="1002"/>
      <c r="C4" s="1002"/>
      <c r="D4" s="1002"/>
      <c r="E4" s="1002"/>
      <c r="F4" s="1002"/>
      <c r="G4" s="1002"/>
      <c r="H4" s="1002"/>
      <c r="I4" s="1002"/>
      <c r="J4" s="1002"/>
      <c r="K4" s="1002"/>
      <c r="L4" s="1002"/>
      <c r="M4" s="1002"/>
      <c r="N4" s="1002"/>
      <c r="O4" s="1002"/>
      <c r="P4" s="1002"/>
      <c r="Q4" s="1002"/>
    </row>
    <row r="5" spans="1:26" x14ac:dyDescent="0.25">
      <c r="A5" s="1004"/>
      <c r="B5" s="1004"/>
      <c r="C5" s="1004"/>
      <c r="D5" s="1004"/>
      <c r="E5" s="1004"/>
      <c r="F5" s="1004"/>
      <c r="G5" s="1004"/>
      <c r="H5" s="1004"/>
      <c r="I5" s="1004"/>
      <c r="J5" s="1005"/>
      <c r="K5" s="1005"/>
      <c r="L5" s="1005"/>
      <c r="M5" s="1005"/>
      <c r="N5" s="1005"/>
      <c r="O5" s="1005"/>
      <c r="P5" s="1005"/>
      <c r="Q5" s="1005"/>
    </row>
    <row r="6" spans="1:26" ht="22.15" customHeight="1" x14ac:dyDescent="0.25">
      <c r="A6" s="543" t="s">
        <v>515</v>
      </c>
      <c r="B6" s="543"/>
      <c r="C6" s="543"/>
      <c r="D6" s="543"/>
      <c r="E6" s="543"/>
      <c r="F6" s="543"/>
      <c r="G6" s="543"/>
      <c r="J6" s="544" t="s">
        <v>516</v>
      </c>
      <c r="K6" s="545" t="s">
        <v>517</v>
      </c>
      <c r="L6" s="545" t="s">
        <v>518</v>
      </c>
      <c r="M6" s="545" t="s">
        <v>519</v>
      </c>
      <c r="N6" s="545" t="s">
        <v>520</v>
      </c>
      <c r="O6" s="545" t="s">
        <v>545</v>
      </c>
      <c r="P6" s="545" t="s">
        <v>521</v>
      </c>
      <c r="Q6" s="545" t="s">
        <v>522</v>
      </c>
      <c r="R6" s="545" t="s">
        <v>523</v>
      </c>
      <c r="S6" s="545" t="s">
        <v>101</v>
      </c>
      <c r="T6" s="545" t="s">
        <v>102</v>
      </c>
      <c r="U6" s="545" t="s">
        <v>122</v>
      </c>
      <c r="V6" s="545" t="s">
        <v>156</v>
      </c>
      <c r="W6" s="545" t="s">
        <v>171</v>
      </c>
      <c r="X6" s="545" t="s">
        <v>204</v>
      </c>
      <c r="Y6" s="545" t="s">
        <v>616</v>
      </c>
      <c r="Z6" s="545"/>
    </row>
    <row r="7" spans="1:26" x14ac:dyDescent="0.25">
      <c r="A7" s="546" t="s">
        <v>524</v>
      </c>
      <c r="B7" s="546"/>
      <c r="C7" s="546"/>
      <c r="D7" s="546"/>
      <c r="E7" s="546"/>
      <c r="F7" s="546"/>
      <c r="G7" s="546"/>
      <c r="J7" s="547">
        <v>431025</v>
      </c>
      <c r="K7" s="548">
        <v>425405.5</v>
      </c>
      <c r="L7" s="548">
        <v>472025.5</v>
      </c>
      <c r="M7" s="548">
        <f>303265.5+158131.25</f>
        <v>461396.75</v>
      </c>
      <c r="N7" s="548">
        <f>291723+158150</f>
        <v>449873</v>
      </c>
      <c r="O7" s="548">
        <f>277941+157525</f>
        <v>435466</v>
      </c>
      <c r="P7" s="548">
        <v>406500</v>
      </c>
      <c r="Q7" s="548">
        <v>155525</v>
      </c>
      <c r="R7" s="548">
        <v>429915</v>
      </c>
      <c r="S7" s="548">
        <v>408662</v>
      </c>
      <c r="T7" s="548">
        <v>410731</v>
      </c>
      <c r="U7" s="548">
        <v>244145</v>
      </c>
      <c r="V7" s="548">
        <v>236240</v>
      </c>
      <c r="W7" s="548">
        <v>228335</v>
      </c>
      <c r="X7" s="548">
        <v>220430</v>
      </c>
      <c r="Y7" s="548">
        <v>207525</v>
      </c>
      <c r="Z7" s="548"/>
    </row>
    <row r="8" spans="1:26" x14ac:dyDescent="0.25">
      <c r="A8" s="546" t="s">
        <v>525</v>
      </c>
      <c r="B8" s="546"/>
      <c r="C8" s="546"/>
      <c r="D8" s="546"/>
      <c r="E8" s="546"/>
      <c r="F8" s="546"/>
      <c r="G8" s="546"/>
      <c r="J8" s="548">
        <v>538960</v>
      </c>
      <c r="K8" s="548">
        <f>+N54</f>
        <v>937000</v>
      </c>
      <c r="L8" s="548">
        <f t="shared" ref="L8:R8" si="0">+O58</f>
        <v>974000</v>
      </c>
      <c r="M8" s="548">
        <f t="shared" si="0"/>
        <v>1077000</v>
      </c>
      <c r="N8" s="548">
        <f t="shared" si="0"/>
        <v>1446000</v>
      </c>
      <c r="O8" s="548">
        <f t="shared" si="0"/>
        <v>1612000</v>
      </c>
      <c r="P8" s="548">
        <f t="shared" si="0"/>
        <v>1697000</v>
      </c>
      <c r="Q8" s="548">
        <f t="shared" si="0"/>
        <v>1640000</v>
      </c>
      <c r="R8" s="548">
        <f t="shared" si="0"/>
        <v>1640000</v>
      </c>
      <c r="S8" s="548">
        <f t="shared" ref="S8:Y8" si="1">+W58</f>
        <v>1870000</v>
      </c>
      <c r="T8" s="548">
        <f t="shared" si="1"/>
        <v>2190000</v>
      </c>
      <c r="U8" s="548">
        <f t="shared" si="1"/>
        <v>2325000</v>
      </c>
      <c r="V8" s="548">
        <f t="shared" si="1"/>
        <v>2455000</v>
      </c>
      <c r="W8" s="548">
        <f t="shared" si="1"/>
        <v>2555000</v>
      </c>
      <c r="X8" s="548">
        <f t="shared" si="1"/>
        <v>2585000</v>
      </c>
      <c r="Y8" s="548">
        <f t="shared" si="1"/>
        <v>2585000</v>
      </c>
      <c r="Z8" s="548"/>
    </row>
    <row r="9" spans="1:26" ht="27.6" customHeight="1" x14ac:dyDescent="0.55000000000000004">
      <c r="A9" s="549" t="s">
        <v>526</v>
      </c>
      <c r="B9" s="549"/>
      <c r="C9" s="549"/>
      <c r="D9" s="549"/>
      <c r="E9" s="549"/>
      <c r="F9" s="549"/>
      <c r="G9" s="549"/>
      <c r="J9" s="550">
        <f>+J19</f>
        <v>0</v>
      </c>
      <c r="K9" s="550">
        <f>+K19</f>
        <v>0</v>
      </c>
      <c r="L9" s="550">
        <f>+L19</f>
        <v>0</v>
      </c>
      <c r="M9" s="550">
        <f>+M19</f>
        <v>0</v>
      </c>
      <c r="N9" s="550">
        <f>+N19</f>
        <v>0</v>
      </c>
      <c r="O9" s="550">
        <v>0</v>
      </c>
      <c r="P9" s="550">
        <f>+P19</f>
        <v>0</v>
      </c>
      <c r="Q9" s="550">
        <v>288101</v>
      </c>
      <c r="R9" s="550">
        <f>+R19</f>
        <v>0</v>
      </c>
      <c r="S9" s="550">
        <f t="shared" ref="S9:X9" si="2">+S19</f>
        <v>0</v>
      </c>
      <c r="T9" s="550">
        <f t="shared" si="2"/>
        <v>0</v>
      </c>
      <c r="U9" s="550">
        <f t="shared" si="2"/>
        <v>785126</v>
      </c>
      <c r="V9" s="550">
        <f t="shared" si="2"/>
        <v>772576</v>
      </c>
      <c r="W9" s="550">
        <f t="shared" si="2"/>
        <v>1164326</v>
      </c>
      <c r="X9" s="550">
        <f t="shared" si="2"/>
        <v>1142446</v>
      </c>
      <c r="Y9" s="550">
        <f>+Y19</f>
        <v>1595766</v>
      </c>
      <c r="Z9" s="550"/>
    </row>
    <row r="10" spans="1:26" x14ac:dyDescent="0.25">
      <c r="A10" s="546" t="s">
        <v>527</v>
      </c>
      <c r="B10" s="546"/>
      <c r="C10" s="546"/>
      <c r="D10" s="546"/>
      <c r="E10" s="546"/>
      <c r="F10" s="546"/>
      <c r="G10" s="546"/>
      <c r="J10" s="548">
        <f t="shared" ref="J10:P10" si="3">SUM(J7:J9)</f>
        <v>969985</v>
      </c>
      <c r="K10" s="548">
        <f t="shared" si="3"/>
        <v>1362405.5</v>
      </c>
      <c r="L10" s="548">
        <f t="shared" si="3"/>
        <v>1446025.5</v>
      </c>
      <c r="M10" s="548">
        <f t="shared" si="3"/>
        <v>1538396.75</v>
      </c>
      <c r="N10" s="548">
        <f t="shared" si="3"/>
        <v>1895873</v>
      </c>
      <c r="O10" s="548">
        <f t="shared" si="3"/>
        <v>2047466</v>
      </c>
      <c r="P10" s="548">
        <f t="shared" si="3"/>
        <v>2103500</v>
      </c>
      <c r="Q10" s="548">
        <f t="shared" ref="Q10:R10" si="4">SUM(Q7:Q9)</f>
        <v>2083626</v>
      </c>
      <c r="R10" s="548">
        <f t="shared" si="4"/>
        <v>2069915</v>
      </c>
      <c r="S10" s="548">
        <f t="shared" ref="S10:W10" si="5">SUM(S7:S9)</f>
        <v>2278662</v>
      </c>
      <c r="T10" s="548">
        <f t="shared" si="5"/>
        <v>2600731</v>
      </c>
      <c r="U10" s="548">
        <f t="shared" si="5"/>
        <v>3354271</v>
      </c>
      <c r="V10" s="548">
        <f t="shared" si="5"/>
        <v>3463816</v>
      </c>
      <c r="W10" s="548">
        <f t="shared" si="5"/>
        <v>3947661</v>
      </c>
      <c r="X10" s="548">
        <f>SUM(X7:X9)</f>
        <v>3947876</v>
      </c>
      <c r="Y10" s="548">
        <f>SUM(Y7:Y9)</f>
        <v>4388291</v>
      </c>
      <c r="Z10" s="548"/>
    </row>
    <row r="11" spans="1:26" x14ac:dyDescent="0.25">
      <c r="A11" s="546"/>
      <c r="B11" s="546"/>
      <c r="C11" s="546"/>
      <c r="D11" s="546"/>
      <c r="E11" s="546"/>
      <c r="F11" s="546"/>
      <c r="G11" s="546"/>
      <c r="J11" s="548"/>
      <c r="K11" s="548"/>
      <c r="L11" s="547"/>
      <c r="M11" s="548"/>
      <c r="N11" s="548"/>
      <c r="O11" s="548"/>
      <c r="P11" s="548"/>
      <c r="Q11" s="548"/>
      <c r="R11" s="548"/>
      <c r="S11" s="548"/>
      <c r="T11" s="548"/>
      <c r="U11" s="548"/>
      <c r="V11" s="548"/>
      <c r="W11" s="548"/>
      <c r="X11" s="548"/>
      <c r="Y11" s="548"/>
      <c r="Z11" s="548"/>
    </row>
    <row r="12" spans="1:26" x14ac:dyDescent="0.25">
      <c r="A12" s="546"/>
      <c r="B12" s="546"/>
      <c r="C12" s="546"/>
      <c r="D12" s="546"/>
      <c r="E12" s="546"/>
      <c r="F12" s="546"/>
      <c r="G12" s="546"/>
      <c r="J12" s="548"/>
      <c r="K12" s="548"/>
      <c r="L12" s="547"/>
      <c r="M12" s="548"/>
      <c r="N12" s="548"/>
      <c r="O12" s="548"/>
      <c r="P12" s="548"/>
      <c r="Q12" s="548"/>
      <c r="R12" s="548"/>
      <c r="S12" s="548"/>
      <c r="T12" s="548"/>
      <c r="U12" s="548"/>
      <c r="V12" s="548"/>
      <c r="W12" s="548"/>
      <c r="X12" s="548"/>
      <c r="Y12" s="548"/>
      <c r="Z12" s="548"/>
    </row>
    <row r="13" spans="1:26" ht="21" customHeight="1" x14ac:dyDescent="0.25">
      <c r="A13" s="543" t="s">
        <v>528</v>
      </c>
      <c r="B13" s="543"/>
      <c r="C13" s="543"/>
      <c r="D13" s="543"/>
      <c r="E13" s="543"/>
      <c r="F13" s="543"/>
      <c r="G13" s="543"/>
      <c r="J13" s="544" t="s">
        <v>516</v>
      </c>
      <c r="K13" s="545" t="s">
        <v>517</v>
      </c>
      <c r="L13" s="545" t="s">
        <v>518</v>
      </c>
      <c r="M13" s="545" t="s">
        <v>519</v>
      </c>
      <c r="N13" s="545" t="s">
        <v>520</v>
      </c>
      <c r="O13" s="545" t="s">
        <v>545</v>
      </c>
      <c r="P13" s="545" t="s">
        <v>521</v>
      </c>
      <c r="Q13" s="545" t="s">
        <v>522</v>
      </c>
      <c r="R13" s="545" t="s">
        <v>523</v>
      </c>
      <c r="S13" s="545" t="s">
        <v>101</v>
      </c>
      <c r="T13" s="545" t="s">
        <v>102</v>
      </c>
      <c r="U13" s="545" t="s">
        <v>122</v>
      </c>
      <c r="V13" s="545" t="s">
        <v>156</v>
      </c>
      <c r="W13" s="545" t="s">
        <v>171</v>
      </c>
      <c r="X13" s="545" t="s">
        <v>204</v>
      </c>
      <c r="Y13" s="545" t="s">
        <v>616</v>
      </c>
      <c r="Z13" s="545"/>
    </row>
    <row r="14" spans="1:26" x14ac:dyDescent="0.25">
      <c r="A14" s="546" t="s">
        <v>793</v>
      </c>
      <c r="B14" s="546"/>
      <c r="C14" s="546"/>
      <c r="D14" s="546"/>
      <c r="E14" s="546"/>
      <c r="F14" s="546"/>
      <c r="G14" s="546"/>
      <c r="J14" s="547">
        <v>0</v>
      </c>
      <c r="K14" s="547">
        <v>0</v>
      </c>
      <c r="L14" s="547">
        <v>0</v>
      </c>
      <c r="M14" s="547">
        <v>0</v>
      </c>
      <c r="N14" s="547">
        <v>0</v>
      </c>
      <c r="O14" s="547">
        <v>0</v>
      </c>
      <c r="P14" s="547">
        <v>0</v>
      </c>
      <c r="Q14" s="547">
        <v>0</v>
      </c>
      <c r="R14" s="547">
        <v>0</v>
      </c>
      <c r="S14" s="547">
        <v>0</v>
      </c>
      <c r="T14" s="547">
        <v>0</v>
      </c>
      <c r="U14" s="547">
        <v>645000</v>
      </c>
      <c r="V14" s="547">
        <v>635000</v>
      </c>
      <c r="W14" s="547">
        <v>625000</v>
      </c>
      <c r="X14" s="547">
        <v>615000</v>
      </c>
      <c r="Y14" s="547">
        <v>605000</v>
      </c>
      <c r="Z14" s="547"/>
    </row>
    <row r="15" spans="1:26" x14ac:dyDescent="0.25">
      <c r="A15" s="546" t="s">
        <v>794</v>
      </c>
      <c r="B15" s="546"/>
      <c r="C15" s="546"/>
      <c r="D15" s="546"/>
      <c r="E15" s="546"/>
      <c r="F15" s="546"/>
      <c r="G15" s="546"/>
      <c r="J15" s="547"/>
      <c r="K15" s="547"/>
      <c r="L15" s="547"/>
      <c r="M15" s="547">
        <v>0</v>
      </c>
      <c r="N15" s="547">
        <v>0</v>
      </c>
      <c r="O15" s="547">
        <v>0</v>
      </c>
      <c r="P15" s="547">
        <v>0</v>
      </c>
      <c r="Q15" s="547">
        <v>0</v>
      </c>
      <c r="R15" s="547">
        <v>0</v>
      </c>
      <c r="S15" s="547">
        <v>0</v>
      </c>
      <c r="T15" s="547">
        <v>0</v>
      </c>
      <c r="U15" s="547">
        <v>0</v>
      </c>
      <c r="V15" s="547">
        <v>0</v>
      </c>
      <c r="W15" s="547">
        <v>306800</v>
      </c>
      <c r="X15" s="547">
        <v>299720</v>
      </c>
      <c r="Y15" s="547">
        <v>292640</v>
      </c>
      <c r="Z15" s="547"/>
    </row>
    <row r="16" spans="1:26" x14ac:dyDescent="0.25">
      <c r="A16" s="546" t="s">
        <v>795</v>
      </c>
      <c r="B16" s="546"/>
      <c r="C16" s="546"/>
      <c r="D16" s="546"/>
      <c r="E16" s="546"/>
      <c r="F16" s="546"/>
      <c r="G16" s="546"/>
      <c r="J16" s="547"/>
      <c r="K16" s="547"/>
      <c r="L16" s="547"/>
      <c r="M16" s="547"/>
      <c r="N16" s="547"/>
      <c r="P16" s="547"/>
      <c r="Q16" s="547">
        <v>0</v>
      </c>
      <c r="R16" s="547">
        <v>0</v>
      </c>
      <c r="S16" s="547">
        <v>0</v>
      </c>
      <c r="T16" s="547">
        <v>0</v>
      </c>
      <c r="U16" s="547">
        <v>0</v>
      </c>
      <c r="V16" s="547">
        <v>0</v>
      </c>
      <c r="W16" s="547">
        <v>97500</v>
      </c>
      <c r="X16" s="547">
        <v>95250</v>
      </c>
      <c r="Y16" s="547">
        <v>93000</v>
      </c>
      <c r="Z16" s="547"/>
    </row>
    <row r="17" spans="1:29" x14ac:dyDescent="0.25">
      <c r="A17" s="546" t="s">
        <v>598</v>
      </c>
      <c r="B17" s="546"/>
      <c r="C17" s="546"/>
      <c r="D17" s="546"/>
      <c r="E17" s="546"/>
      <c r="F17" s="546"/>
      <c r="G17" s="546"/>
      <c r="J17" s="547"/>
      <c r="K17" s="547"/>
      <c r="L17" s="547"/>
      <c r="M17" s="547"/>
      <c r="N17" s="547"/>
      <c r="P17" s="547"/>
      <c r="Q17" s="547"/>
      <c r="R17" s="547"/>
      <c r="S17" s="547"/>
      <c r="T17" s="547">
        <v>0</v>
      </c>
      <c r="U17" s="547">
        <v>140126</v>
      </c>
      <c r="V17" s="547">
        <v>137576</v>
      </c>
      <c r="W17" s="547">
        <v>135026</v>
      </c>
      <c r="X17" s="547">
        <v>132476</v>
      </c>
      <c r="Y17" s="547">
        <v>129926</v>
      </c>
      <c r="Z17" s="547"/>
    </row>
    <row r="18" spans="1:29" ht="20.25" x14ac:dyDescent="0.55000000000000004">
      <c r="A18" s="546" t="s">
        <v>599</v>
      </c>
      <c r="B18" s="546"/>
      <c r="C18" s="546"/>
      <c r="D18" s="546"/>
      <c r="E18" s="546"/>
      <c r="F18" s="546"/>
      <c r="G18" s="546"/>
      <c r="J18" s="548">
        <v>0</v>
      </c>
      <c r="K18" s="551">
        <v>0</v>
      </c>
      <c r="L18" s="551">
        <v>0</v>
      </c>
      <c r="M18" s="551">
        <v>0</v>
      </c>
      <c r="N18" s="551">
        <v>0</v>
      </c>
      <c r="O18" s="551">
        <v>0</v>
      </c>
      <c r="P18" s="551">
        <v>0</v>
      </c>
      <c r="Q18" s="551">
        <v>0</v>
      </c>
      <c r="R18" s="551">
        <v>0</v>
      </c>
      <c r="S18" s="551">
        <v>0</v>
      </c>
      <c r="T18" s="551">
        <v>0</v>
      </c>
      <c r="U18" s="551">
        <v>0</v>
      </c>
      <c r="V18" s="551">
        <v>0</v>
      </c>
      <c r="W18" s="551">
        <v>0</v>
      </c>
      <c r="X18" s="551">
        <v>0</v>
      </c>
      <c r="Y18" s="551">
        <v>475200</v>
      </c>
      <c r="Z18" s="551"/>
    </row>
    <row r="19" spans="1:29" x14ac:dyDescent="0.25">
      <c r="A19" s="546" t="s">
        <v>529</v>
      </c>
      <c r="B19" s="546"/>
      <c r="C19" s="546"/>
      <c r="D19" s="546"/>
      <c r="E19" s="546"/>
      <c r="F19" s="546"/>
      <c r="G19" s="546"/>
      <c r="H19" s="546"/>
      <c r="J19" s="548">
        <v>0</v>
      </c>
      <c r="K19" s="548">
        <f t="shared" ref="K19:Y19" si="6">SUM(K14:K18)</f>
        <v>0</v>
      </c>
      <c r="L19" s="548">
        <f t="shared" si="6"/>
        <v>0</v>
      </c>
      <c r="M19" s="548">
        <f t="shared" si="6"/>
        <v>0</v>
      </c>
      <c r="N19" s="548">
        <f t="shared" si="6"/>
        <v>0</v>
      </c>
      <c r="O19" s="548">
        <f t="shared" si="6"/>
        <v>0</v>
      </c>
      <c r="P19" s="548">
        <f t="shared" si="6"/>
        <v>0</v>
      </c>
      <c r="Q19" s="548">
        <f t="shared" si="6"/>
        <v>0</v>
      </c>
      <c r="R19" s="548">
        <f t="shared" si="6"/>
        <v>0</v>
      </c>
      <c r="S19" s="548">
        <f t="shared" si="6"/>
        <v>0</v>
      </c>
      <c r="T19" s="548">
        <f t="shared" si="6"/>
        <v>0</v>
      </c>
      <c r="U19" s="548">
        <f t="shared" si="6"/>
        <v>785126</v>
      </c>
      <c r="V19" s="548">
        <f t="shared" si="6"/>
        <v>772576</v>
      </c>
      <c r="W19" s="548">
        <f t="shared" si="6"/>
        <v>1164326</v>
      </c>
      <c r="X19" s="548">
        <f t="shared" si="6"/>
        <v>1142446</v>
      </c>
      <c r="Y19" s="548">
        <f t="shared" si="6"/>
        <v>1595766</v>
      </c>
      <c r="Z19" s="548"/>
    </row>
    <row r="20" spans="1:29" x14ac:dyDescent="0.25">
      <c r="A20" s="546"/>
      <c r="B20" s="546"/>
      <c r="C20" s="546"/>
      <c r="D20" s="546"/>
      <c r="E20" s="546"/>
      <c r="F20" s="546"/>
      <c r="G20" s="546"/>
      <c r="H20" s="546"/>
      <c r="I20" s="546"/>
      <c r="J20" s="548"/>
      <c r="K20" s="548"/>
      <c r="L20" s="547"/>
      <c r="M20" s="548"/>
      <c r="N20" s="548"/>
      <c r="O20" s="548"/>
      <c r="P20" s="548"/>
    </row>
    <row r="21" spans="1:29" x14ac:dyDescent="0.25">
      <c r="A21" s="552"/>
      <c r="B21" s="552"/>
      <c r="C21" s="552"/>
      <c r="D21" s="552"/>
      <c r="E21" s="552"/>
      <c r="F21" s="552"/>
      <c r="G21" s="552"/>
      <c r="H21" s="552"/>
      <c r="I21" s="552"/>
      <c r="J21" s="548"/>
      <c r="K21" s="548"/>
      <c r="L21" s="547"/>
      <c r="M21" s="548"/>
      <c r="N21" s="548"/>
      <c r="O21" s="548"/>
      <c r="P21" s="548"/>
    </row>
    <row r="22" spans="1:29" x14ac:dyDescent="0.25">
      <c r="A22" s="546"/>
      <c r="B22" s="546"/>
      <c r="C22" s="546"/>
      <c r="D22" s="546"/>
      <c r="E22" s="546"/>
      <c r="F22" s="546"/>
      <c r="G22" s="546"/>
      <c r="H22" s="546"/>
      <c r="I22" s="546"/>
      <c r="J22" s="548"/>
      <c r="K22" s="548"/>
      <c r="L22" s="547"/>
      <c r="M22" s="548"/>
      <c r="N22" s="548"/>
      <c r="O22" s="548"/>
      <c r="P22" s="548"/>
      <c r="Q22" s="548"/>
    </row>
    <row r="23" spans="1:29" x14ac:dyDescent="0.25">
      <c r="A23" s="1002" t="s">
        <v>530</v>
      </c>
      <c r="B23" s="1002"/>
      <c r="C23" s="1002"/>
      <c r="D23" s="1002"/>
      <c r="E23" s="1002"/>
      <c r="F23" s="1002"/>
      <c r="G23" s="1002"/>
      <c r="H23" s="1002"/>
      <c r="I23" s="1002"/>
      <c r="J23" s="1002"/>
      <c r="K23" s="1002"/>
      <c r="L23" s="1002"/>
      <c r="M23" s="1002"/>
      <c r="N23" s="1002"/>
      <c r="O23" s="1002"/>
      <c r="P23" s="1002"/>
      <c r="Q23" s="1002"/>
      <c r="R23" s="1002"/>
      <c r="S23" s="1002"/>
      <c r="T23" s="1002"/>
      <c r="U23" s="1002"/>
      <c r="V23" s="1002"/>
      <c r="W23" s="1002"/>
      <c r="X23" s="1002"/>
      <c r="Y23" s="1002"/>
      <c r="Z23" s="1002"/>
      <c r="AA23" s="1002"/>
      <c r="AB23" s="1002"/>
      <c r="AC23" s="1002"/>
    </row>
    <row r="24" spans="1:29" x14ac:dyDescent="0.25">
      <c r="A24" s="546"/>
      <c r="B24" s="546"/>
      <c r="C24" s="546"/>
      <c r="D24" s="546"/>
      <c r="E24" s="546"/>
      <c r="F24" s="546"/>
      <c r="G24" s="546"/>
      <c r="H24" s="546"/>
      <c r="I24" s="546"/>
      <c r="J24" s="548"/>
      <c r="K24" s="548"/>
      <c r="L24" s="547"/>
      <c r="M24" s="548"/>
      <c r="N24" s="548"/>
      <c r="O24" s="548"/>
      <c r="P24" s="548"/>
      <c r="Q24" s="548"/>
    </row>
    <row r="25" spans="1:29" x14ac:dyDescent="0.25">
      <c r="A25" s="546"/>
      <c r="B25" s="546"/>
      <c r="C25" s="546"/>
      <c r="D25" s="549" t="s">
        <v>531</v>
      </c>
      <c r="E25" s="549"/>
      <c r="F25" s="549"/>
      <c r="G25" s="549"/>
      <c r="H25" s="549"/>
      <c r="I25" s="549"/>
      <c r="K25" s="549" t="s">
        <v>532</v>
      </c>
      <c r="Q25" s="1002" t="s">
        <v>532</v>
      </c>
      <c r="R25" s="1002"/>
      <c r="S25" s="1002"/>
      <c r="T25" s="1002"/>
      <c r="U25" s="1002"/>
      <c r="V25" s="1002"/>
      <c r="W25" s="999" t="s">
        <v>533</v>
      </c>
      <c r="X25" s="999"/>
      <c r="Y25" s="999"/>
      <c r="Z25" s="999"/>
      <c r="AA25" s="999"/>
      <c r="AB25" s="999"/>
      <c r="AC25" s="999"/>
    </row>
    <row r="26" spans="1:29" x14ac:dyDescent="0.25">
      <c r="A26" s="543" t="s">
        <v>534</v>
      </c>
      <c r="B26" s="543" t="s">
        <v>535</v>
      </c>
      <c r="C26" s="543"/>
      <c r="D26" s="553" t="s">
        <v>536</v>
      </c>
      <c r="E26" s="553" t="s">
        <v>537</v>
      </c>
      <c r="F26" s="553" t="s">
        <v>538</v>
      </c>
      <c r="G26" s="553" t="s">
        <v>539</v>
      </c>
      <c r="H26" s="553" t="s">
        <v>540</v>
      </c>
      <c r="I26" s="553" t="s">
        <v>541</v>
      </c>
      <c r="J26" s="545" t="s">
        <v>542</v>
      </c>
      <c r="K26" s="545" t="s">
        <v>543</v>
      </c>
      <c r="L26" s="544" t="s">
        <v>544</v>
      </c>
      <c r="M26" s="545" t="s">
        <v>516</v>
      </c>
      <c r="N26" s="545" t="s">
        <v>517</v>
      </c>
      <c r="O26" s="545" t="s">
        <v>518</v>
      </c>
      <c r="P26" s="545" t="s">
        <v>519</v>
      </c>
      <c r="Q26" s="545" t="s">
        <v>520</v>
      </c>
      <c r="R26" s="545" t="s">
        <v>545</v>
      </c>
      <c r="S26" s="545" t="s">
        <v>521</v>
      </c>
      <c r="T26" s="545" t="s">
        <v>522</v>
      </c>
      <c r="U26" s="545" t="s">
        <v>523</v>
      </c>
      <c r="V26" s="545" t="s">
        <v>79</v>
      </c>
      <c r="W26" s="545" t="s">
        <v>101</v>
      </c>
      <c r="X26" s="545" t="s">
        <v>102</v>
      </c>
      <c r="Y26" s="545" t="s">
        <v>122</v>
      </c>
      <c r="Z26" s="545" t="s">
        <v>156</v>
      </c>
      <c r="AA26" s="545" t="s">
        <v>171</v>
      </c>
      <c r="AB26" s="545" t="s">
        <v>204</v>
      </c>
      <c r="AC26" s="545" t="s">
        <v>616</v>
      </c>
    </row>
    <row r="27" spans="1:29" x14ac:dyDescent="0.25">
      <c r="A27" s="546" t="s">
        <v>546</v>
      </c>
      <c r="B27" s="546">
        <v>208361.69</v>
      </c>
      <c r="C27" s="546"/>
      <c r="D27" s="548">
        <v>35000</v>
      </c>
      <c r="E27" s="548">
        <v>35000</v>
      </c>
      <c r="F27" s="548">
        <v>12000</v>
      </c>
      <c r="G27" s="548">
        <v>15000</v>
      </c>
      <c r="H27" s="548">
        <v>60000</v>
      </c>
      <c r="I27" s="548">
        <v>50000</v>
      </c>
      <c r="J27" s="548">
        <v>50000</v>
      </c>
      <c r="K27" s="548">
        <v>50000</v>
      </c>
      <c r="L27" s="547">
        <v>50000</v>
      </c>
      <c r="M27" s="548">
        <v>50000</v>
      </c>
      <c r="N27" s="548">
        <v>50000</v>
      </c>
      <c r="O27" s="548">
        <v>12000</v>
      </c>
      <c r="P27" s="548">
        <v>50000</v>
      </c>
      <c r="Q27" s="547">
        <v>60000</v>
      </c>
      <c r="R27" s="548">
        <v>85000</v>
      </c>
      <c r="S27" s="548">
        <v>115000</v>
      </c>
      <c r="T27" s="548">
        <v>80000</v>
      </c>
      <c r="U27" s="548">
        <v>80000</v>
      </c>
      <c r="V27" s="548">
        <v>100000</v>
      </c>
      <c r="W27" s="548">
        <v>100000</v>
      </c>
      <c r="X27" s="548">
        <v>125000</v>
      </c>
      <c r="Y27" s="548">
        <v>150000</v>
      </c>
      <c r="Z27" s="548">
        <v>175000</v>
      </c>
      <c r="AA27" s="548">
        <v>175000</v>
      </c>
      <c r="AB27" s="548">
        <v>175000</v>
      </c>
      <c r="AC27" s="548">
        <v>175000</v>
      </c>
    </row>
    <row r="28" spans="1:29" x14ac:dyDescent="0.25">
      <c r="A28" s="546" t="s">
        <v>547</v>
      </c>
      <c r="B28" s="546">
        <v>95244.31</v>
      </c>
      <c r="C28" s="546"/>
      <c r="D28" s="548">
        <v>75000</v>
      </c>
      <c r="E28" s="548">
        <v>100000</v>
      </c>
      <c r="F28" s="548">
        <v>50000</v>
      </c>
      <c r="G28" s="548">
        <v>100000</v>
      </c>
      <c r="H28" s="548">
        <v>75000</v>
      </c>
      <c r="I28" s="548">
        <v>0</v>
      </c>
      <c r="J28" s="548">
        <v>75000</v>
      </c>
      <c r="K28" s="548">
        <v>0</v>
      </c>
      <c r="L28" s="547">
        <v>0</v>
      </c>
      <c r="M28" s="548">
        <v>0</v>
      </c>
      <c r="N28" s="548">
        <v>0</v>
      </c>
      <c r="O28" s="548">
        <v>0</v>
      </c>
      <c r="P28" s="548">
        <v>0</v>
      </c>
      <c r="Q28" s="547">
        <v>0</v>
      </c>
      <c r="R28" s="548">
        <v>0</v>
      </c>
      <c r="S28" s="548">
        <v>0</v>
      </c>
      <c r="T28" s="548">
        <v>0</v>
      </c>
      <c r="U28" s="548">
        <v>0</v>
      </c>
      <c r="V28" s="548">
        <v>5000</v>
      </c>
      <c r="W28" s="548">
        <v>5000</v>
      </c>
      <c r="X28" s="548">
        <v>15000</v>
      </c>
      <c r="Y28" s="548">
        <v>25000</v>
      </c>
      <c r="Z28" s="548">
        <v>50000</v>
      </c>
      <c r="AA28" s="548">
        <v>50000</v>
      </c>
      <c r="AB28" s="548">
        <v>50000</v>
      </c>
      <c r="AC28" s="548">
        <v>50000</v>
      </c>
    </row>
    <row r="29" spans="1:29" hidden="1" x14ac:dyDescent="0.25">
      <c r="A29" s="554" t="s">
        <v>548</v>
      </c>
      <c r="B29" s="546">
        <v>0</v>
      </c>
      <c r="C29" s="546"/>
      <c r="D29" s="548">
        <v>0</v>
      </c>
      <c r="E29" s="548">
        <v>25000</v>
      </c>
      <c r="F29" s="548">
        <v>57000</v>
      </c>
      <c r="G29" s="548">
        <v>335000</v>
      </c>
      <c r="H29" s="548">
        <v>60000</v>
      </c>
      <c r="I29" s="548">
        <v>20000</v>
      </c>
      <c r="J29" s="548">
        <v>150000</v>
      </c>
      <c r="K29" s="548">
        <v>0</v>
      </c>
      <c r="L29" s="547">
        <v>0</v>
      </c>
      <c r="M29" s="548">
        <v>0</v>
      </c>
      <c r="N29" s="548">
        <v>0</v>
      </c>
      <c r="O29" s="548">
        <v>0</v>
      </c>
      <c r="P29" s="548">
        <v>0</v>
      </c>
      <c r="Q29" s="547">
        <v>0</v>
      </c>
      <c r="R29" s="548">
        <v>0</v>
      </c>
      <c r="S29" s="548">
        <v>0</v>
      </c>
      <c r="T29" s="548">
        <v>0</v>
      </c>
      <c r="U29" s="548">
        <v>0</v>
      </c>
      <c r="V29" s="548">
        <v>0</v>
      </c>
      <c r="W29" s="548">
        <v>0</v>
      </c>
      <c r="X29" s="548">
        <v>0</v>
      </c>
      <c r="Y29" s="548">
        <v>0</v>
      </c>
      <c r="Z29" s="548">
        <v>0</v>
      </c>
      <c r="AA29" s="548">
        <v>0</v>
      </c>
      <c r="AB29" s="548">
        <v>0</v>
      </c>
      <c r="AC29" s="548">
        <v>0</v>
      </c>
    </row>
    <row r="30" spans="1:29" x14ac:dyDescent="0.25">
      <c r="A30" s="546" t="s">
        <v>549</v>
      </c>
      <c r="B30" s="546">
        <v>38984.720000000001</v>
      </c>
      <c r="C30" s="546"/>
      <c r="D30" s="548">
        <v>35000</v>
      </c>
      <c r="E30" s="548">
        <v>35000</v>
      </c>
      <c r="F30" s="548">
        <v>25000</v>
      </c>
      <c r="G30" s="548">
        <v>10000</v>
      </c>
      <c r="H30" s="548">
        <v>25000</v>
      </c>
      <c r="I30" s="548">
        <v>10000</v>
      </c>
      <c r="J30" s="548">
        <v>35000</v>
      </c>
      <c r="K30" s="548">
        <v>0</v>
      </c>
      <c r="L30" s="547">
        <v>0</v>
      </c>
      <c r="M30" s="548">
        <v>0</v>
      </c>
      <c r="N30" s="548">
        <v>10000</v>
      </c>
      <c r="O30" s="548">
        <v>10000</v>
      </c>
      <c r="P30" s="548">
        <v>25000</v>
      </c>
      <c r="Q30" s="547">
        <v>146000</v>
      </c>
      <c r="R30" s="548">
        <v>182000</v>
      </c>
      <c r="S30" s="548">
        <v>185000</v>
      </c>
      <c r="T30" s="548">
        <v>125000</v>
      </c>
      <c r="U30" s="548">
        <v>125000</v>
      </c>
      <c r="V30" s="548">
        <v>100000</v>
      </c>
      <c r="W30" s="548">
        <v>100000</v>
      </c>
      <c r="X30" s="548">
        <v>100000</v>
      </c>
      <c r="Y30" s="548">
        <v>100000</v>
      </c>
      <c r="Z30" s="548">
        <v>100000</v>
      </c>
      <c r="AA30" s="548">
        <v>100000</v>
      </c>
      <c r="AB30" s="548">
        <v>100000</v>
      </c>
      <c r="AC30" s="548">
        <v>100000</v>
      </c>
    </row>
    <row r="31" spans="1:29" x14ac:dyDescent="0.25">
      <c r="A31" s="546" t="s">
        <v>367</v>
      </c>
      <c r="B31" s="546">
        <v>112127.52</v>
      </c>
      <c r="C31" s="546"/>
      <c r="D31" s="548">
        <v>25000</v>
      </c>
      <c r="E31" s="548">
        <v>25000</v>
      </c>
      <c r="F31" s="548">
        <v>15000</v>
      </c>
      <c r="G31" s="548">
        <v>0</v>
      </c>
      <c r="H31" s="548">
        <v>50000</v>
      </c>
      <c r="I31" s="548">
        <v>26000</v>
      </c>
      <c r="J31" s="548">
        <v>10000</v>
      </c>
      <c r="K31" s="548">
        <v>10000</v>
      </c>
      <c r="L31" s="547">
        <v>5000</v>
      </c>
      <c r="M31" s="548">
        <v>0</v>
      </c>
      <c r="N31" s="548">
        <v>35000</v>
      </c>
      <c r="O31" s="548">
        <v>35000</v>
      </c>
      <c r="P31" s="548">
        <v>35000</v>
      </c>
      <c r="Q31" s="547">
        <v>35000</v>
      </c>
      <c r="R31" s="548">
        <v>35000</v>
      </c>
      <c r="S31" s="548">
        <v>35000</v>
      </c>
      <c r="T31" s="548">
        <v>35000</v>
      </c>
      <c r="U31" s="548">
        <v>35000</v>
      </c>
      <c r="V31" s="548">
        <v>35000</v>
      </c>
      <c r="W31" s="548">
        <v>35000</v>
      </c>
      <c r="X31" s="548">
        <v>45000</v>
      </c>
      <c r="Y31" s="548">
        <v>45000</v>
      </c>
      <c r="Z31" s="548">
        <v>50000</v>
      </c>
      <c r="AA31" s="548">
        <v>50000</v>
      </c>
      <c r="AB31" s="548">
        <v>50000</v>
      </c>
      <c r="AC31" s="548">
        <v>50000</v>
      </c>
    </row>
    <row r="32" spans="1:29" hidden="1" x14ac:dyDescent="0.25">
      <c r="A32" s="554" t="s">
        <v>550</v>
      </c>
      <c r="B32" s="546">
        <v>0</v>
      </c>
      <c r="C32" s="546"/>
      <c r="D32" s="548">
        <v>128000</v>
      </c>
      <c r="E32" s="548">
        <v>38000</v>
      </c>
      <c r="F32" s="548">
        <v>53000</v>
      </c>
      <c r="G32" s="548">
        <v>125000</v>
      </c>
      <c r="H32" s="548">
        <v>110000</v>
      </c>
      <c r="I32" s="548">
        <v>75000</v>
      </c>
      <c r="J32" s="548">
        <v>0</v>
      </c>
      <c r="K32" s="548">
        <v>0</v>
      </c>
      <c r="L32" s="547">
        <v>0</v>
      </c>
      <c r="M32" s="548">
        <v>0</v>
      </c>
      <c r="N32" s="548">
        <v>0</v>
      </c>
      <c r="O32" s="548">
        <v>0</v>
      </c>
      <c r="P32" s="548">
        <v>0</v>
      </c>
      <c r="Q32" s="547">
        <v>0</v>
      </c>
      <c r="R32" s="548">
        <v>0</v>
      </c>
      <c r="S32" s="548">
        <v>0</v>
      </c>
      <c r="T32" s="548">
        <v>0</v>
      </c>
      <c r="U32" s="548">
        <v>0</v>
      </c>
      <c r="V32" s="548">
        <v>0</v>
      </c>
      <c r="W32" s="548">
        <v>0</v>
      </c>
      <c r="X32" s="548">
        <v>0</v>
      </c>
      <c r="Y32" s="548">
        <v>0</v>
      </c>
      <c r="Z32" s="548">
        <v>0</v>
      </c>
      <c r="AA32" s="548">
        <v>0</v>
      </c>
      <c r="AB32" s="548">
        <v>0</v>
      </c>
      <c r="AC32" s="548">
        <v>0</v>
      </c>
    </row>
    <row r="33" spans="1:29" x14ac:dyDescent="0.25">
      <c r="A33" s="546" t="s">
        <v>551</v>
      </c>
      <c r="B33" s="546">
        <v>780724.83</v>
      </c>
      <c r="C33" s="546"/>
      <c r="D33" s="548">
        <v>50000</v>
      </c>
      <c r="E33" s="548">
        <v>50000</v>
      </c>
      <c r="F33" s="548">
        <v>90000</v>
      </c>
      <c r="G33" s="548">
        <v>60000</v>
      </c>
      <c r="H33" s="548">
        <v>80000</v>
      </c>
      <c r="I33" s="548">
        <v>115000</v>
      </c>
      <c r="J33" s="548">
        <v>100000</v>
      </c>
      <c r="K33" s="548">
        <v>50000</v>
      </c>
      <c r="L33" s="547">
        <v>0</v>
      </c>
      <c r="M33" s="548">
        <v>25000</v>
      </c>
      <c r="N33" s="548">
        <v>25000</v>
      </c>
      <c r="O33" s="548">
        <v>25000</v>
      </c>
      <c r="P33" s="548">
        <v>50000</v>
      </c>
      <c r="Q33" s="547">
        <v>50000</v>
      </c>
      <c r="R33" s="548">
        <v>50000</v>
      </c>
      <c r="S33" s="548">
        <v>50000</v>
      </c>
      <c r="T33" s="548">
        <v>50000</v>
      </c>
      <c r="U33" s="548">
        <v>50000</v>
      </c>
      <c r="V33" s="548">
        <v>50000</v>
      </c>
      <c r="W33" s="548">
        <v>50000</v>
      </c>
      <c r="X33" s="548">
        <v>50000</v>
      </c>
      <c r="Y33" s="548">
        <v>50000</v>
      </c>
      <c r="Z33" s="548">
        <v>50000</v>
      </c>
      <c r="AA33" s="548">
        <v>50000</v>
      </c>
      <c r="AB33" s="548">
        <v>50000</v>
      </c>
      <c r="AC33" s="548">
        <v>50000</v>
      </c>
    </row>
    <row r="34" spans="1:29" x14ac:dyDescent="0.25">
      <c r="A34" s="546" t="s">
        <v>552</v>
      </c>
      <c r="B34" s="546">
        <v>523223.8</v>
      </c>
      <c r="C34" s="546"/>
      <c r="D34" s="548">
        <v>177000</v>
      </c>
      <c r="E34" s="548">
        <v>177000</v>
      </c>
      <c r="F34" s="548">
        <v>198000</v>
      </c>
      <c r="G34" s="548">
        <v>200000</v>
      </c>
      <c r="H34" s="548">
        <v>200000</v>
      </c>
      <c r="I34" s="548">
        <v>100000</v>
      </c>
      <c r="J34" s="548">
        <v>100000</v>
      </c>
      <c r="K34" s="548">
        <v>100000</v>
      </c>
      <c r="L34" s="547">
        <v>100000</v>
      </c>
      <c r="M34" s="548">
        <v>100000</v>
      </c>
      <c r="N34" s="548">
        <v>100000</v>
      </c>
      <c r="O34" s="548">
        <v>100000</v>
      </c>
      <c r="P34" s="548">
        <v>75000</v>
      </c>
      <c r="Q34" s="547">
        <v>95000</v>
      </c>
      <c r="R34" s="548">
        <v>160000</v>
      </c>
      <c r="S34" s="548">
        <v>192000</v>
      </c>
      <c r="T34" s="548">
        <v>250000</v>
      </c>
      <c r="U34" s="548">
        <v>250000</v>
      </c>
      <c r="V34" s="548">
        <v>325000</v>
      </c>
      <c r="W34" s="548">
        <v>400000</v>
      </c>
      <c r="X34" s="548">
        <v>400000</v>
      </c>
      <c r="Y34" s="548">
        <v>400000</v>
      </c>
      <c r="Z34" s="548">
        <v>400000</v>
      </c>
      <c r="AA34" s="548">
        <v>400000</v>
      </c>
      <c r="AB34" s="548">
        <v>400000</v>
      </c>
      <c r="AC34" s="548">
        <v>400000</v>
      </c>
    </row>
    <row r="35" spans="1:29" x14ac:dyDescent="0.25">
      <c r="A35" s="546" t="s">
        <v>553</v>
      </c>
      <c r="B35" s="546">
        <v>357553.18</v>
      </c>
      <c r="C35" s="546"/>
      <c r="D35" s="548">
        <v>160000</v>
      </c>
      <c r="E35" s="548">
        <v>175000</v>
      </c>
      <c r="F35" s="548">
        <v>175000</v>
      </c>
      <c r="G35" s="548">
        <v>175000</v>
      </c>
      <c r="H35" s="548">
        <v>225000</v>
      </c>
      <c r="I35" s="548">
        <v>145000</v>
      </c>
      <c r="J35" s="548">
        <v>150000</v>
      </c>
      <c r="K35" s="548">
        <v>75000</v>
      </c>
      <c r="L35" s="547">
        <v>168000</v>
      </c>
      <c r="M35" s="548">
        <v>176960</v>
      </c>
      <c r="N35" s="548">
        <v>250000</v>
      </c>
      <c r="O35" s="548">
        <v>300000</v>
      </c>
      <c r="P35" s="548">
        <v>300000</v>
      </c>
      <c r="Q35" s="547">
        <v>300000</v>
      </c>
      <c r="R35" s="548">
        <v>300000</v>
      </c>
      <c r="S35" s="548">
        <v>325000</v>
      </c>
      <c r="T35" s="548">
        <v>400000</v>
      </c>
      <c r="U35" s="548">
        <v>400000</v>
      </c>
      <c r="V35" s="548">
        <v>400000</v>
      </c>
      <c r="W35" s="548">
        <v>400000</v>
      </c>
      <c r="X35" s="548">
        <v>450000</v>
      </c>
      <c r="Y35" s="548">
        <v>450000</v>
      </c>
      <c r="Z35" s="548">
        <v>450000</v>
      </c>
      <c r="AA35" s="548">
        <v>475000</v>
      </c>
      <c r="AB35" s="548">
        <v>500000</v>
      </c>
      <c r="AC35" s="548">
        <v>500000</v>
      </c>
    </row>
    <row r="36" spans="1:29" x14ac:dyDescent="0.25">
      <c r="A36" s="546" t="s">
        <v>554</v>
      </c>
      <c r="B36" s="546">
        <v>484146.23</v>
      </c>
      <c r="C36" s="546"/>
      <c r="D36" s="548">
        <v>210000</v>
      </c>
      <c r="E36" s="548">
        <v>200000</v>
      </c>
      <c r="F36" s="548">
        <v>0</v>
      </c>
      <c r="G36" s="548">
        <v>0</v>
      </c>
      <c r="H36" s="548">
        <v>0</v>
      </c>
      <c r="I36" s="548">
        <v>0</v>
      </c>
      <c r="J36" s="548">
        <v>250000</v>
      </c>
      <c r="K36" s="548">
        <v>0</v>
      </c>
      <c r="L36" s="547">
        <v>0</v>
      </c>
      <c r="M36" s="548">
        <v>0</v>
      </c>
      <c r="N36" s="548">
        <v>0</v>
      </c>
      <c r="O36" s="548">
        <v>0</v>
      </c>
      <c r="P36" s="548">
        <v>0</v>
      </c>
      <c r="Q36" s="547">
        <v>0</v>
      </c>
      <c r="R36" s="548">
        <v>0</v>
      </c>
      <c r="S36" s="548">
        <v>0</v>
      </c>
      <c r="T36" s="548">
        <v>0</v>
      </c>
      <c r="U36" s="548">
        <v>0</v>
      </c>
      <c r="V36" s="548">
        <v>0</v>
      </c>
      <c r="W36" s="548">
        <v>0</v>
      </c>
      <c r="X36" s="548">
        <v>0</v>
      </c>
      <c r="Y36" s="548">
        <v>0</v>
      </c>
      <c r="Z36" s="548">
        <v>0</v>
      </c>
      <c r="AA36" s="548">
        <v>0</v>
      </c>
      <c r="AB36" s="548">
        <v>0</v>
      </c>
      <c r="AC36" s="548">
        <v>0</v>
      </c>
    </row>
    <row r="37" spans="1:29" hidden="1" x14ac:dyDescent="0.25">
      <c r="A37" s="555" t="s">
        <v>555</v>
      </c>
      <c r="B37" s="546">
        <v>0</v>
      </c>
      <c r="C37" s="546"/>
      <c r="D37" s="548">
        <v>1232000</v>
      </c>
      <c r="E37" s="548">
        <v>50000</v>
      </c>
      <c r="F37" s="548">
        <v>25000</v>
      </c>
      <c r="G37" s="548">
        <v>0</v>
      </c>
      <c r="H37" s="548">
        <v>0</v>
      </c>
      <c r="I37" s="548">
        <v>0</v>
      </c>
      <c r="J37" s="548">
        <v>0</v>
      </c>
      <c r="K37" s="548">
        <v>0</v>
      </c>
      <c r="L37" s="547">
        <v>0</v>
      </c>
      <c r="M37" s="548">
        <v>0</v>
      </c>
      <c r="N37" s="548">
        <v>0</v>
      </c>
      <c r="O37" s="548">
        <v>0</v>
      </c>
      <c r="P37" s="548">
        <v>0</v>
      </c>
      <c r="Q37" s="547">
        <v>0</v>
      </c>
      <c r="R37" s="548">
        <v>0</v>
      </c>
      <c r="S37" s="548">
        <v>0</v>
      </c>
      <c r="T37" s="548">
        <v>0</v>
      </c>
      <c r="U37" s="548">
        <v>0</v>
      </c>
      <c r="V37" s="548">
        <v>0</v>
      </c>
      <c r="W37" s="548">
        <v>0</v>
      </c>
      <c r="X37" s="548">
        <v>0</v>
      </c>
      <c r="Y37" s="548">
        <v>0</v>
      </c>
      <c r="Z37" s="548">
        <v>0</v>
      </c>
      <c r="AA37" s="548">
        <v>0</v>
      </c>
      <c r="AB37" s="548">
        <v>0</v>
      </c>
      <c r="AC37" s="548">
        <v>0</v>
      </c>
    </row>
    <row r="38" spans="1:29" hidden="1" x14ac:dyDescent="0.25">
      <c r="A38" s="556" t="s">
        <v>556</v>
      </c>
      <c r="B38" s="546">
        <v>0</v>
      </c>
      <c r="C38" s="546"/>
      <c r="D38" s="548">
        <v>600000</v>
      </c>
      <c r="E38" s="548">
        <v>493992</v>
      </c>
      <c r="F38" s="548">
        <v>480245</v>
      </c>
      <c r="G38" s="548">
        <v>95044</v>
      </c>
      <c r="H38" s="548">
        <v>125000</v>
      </c>
      <c r="I38" s="548">
        <v>0</v>
      </c>
      <c r="J38" s="548">
        <v>0</v>
      </c>
      <c r="K38" s="548">
        <v>0</v>
      </c>
      <c r="L38" s="547">
        <v>0</v>
      </c>
      <c r="M38" s="548">
        <v>0</v>
      </c>
      <c r="N38" s="548">
        <v>0</v>
      </c>
      <c r="O38" s="548">
        <v>0</v>
      </c>
      <c r="P38" s="548">
        <v>0</v>
      </c>
      <c r="Q38" s="547">
        <v>0</v>
      </c>
      <c r="R38" s="548">
        <v>0</v>
      </c>
      <c r="S38" s="548">
        <v>0</v>
      </c>
      <c r="T38" s="548">
        <v>0</v>
      </c>
      <c r="U38" s="548">
        <v>0</v>
      </c>
      <c r="V38" s="548">
        <v>0</v>
      </c>
      <c r="W38" s="548">
        <v>0</v>
      </c>
      <c r="X38" s="548">
        <v>0</v>
      </c>
      <c r="Y38" s="548">
        <v>0</v>
      </c>
      <c r="Z38" s="548">
        <v>0</v>
      </c>
      <c r="AA38" s="548">
        <v>0</v>
      </c>
      <c r="AB38" s="548">
        <v>0</v>
      </c>
      <c r="AC38" s="548">
        <v>0</v>
      </c>
    </row>
    <row r="39" spans="1:29" x14ac:dyDescent="0.25">
      <c r="A39" s="546" t="s">
        <v>557</v>
      </c>
      <c r="B39" s="546">
        <v>26169.08</v>
      </c>
      <c r="C39" s="546"/>
      <c r="D39" s="548">
        <v>2000</v>
      </c>
      <c r="E39" s="548">
        <v>2000</v>
      </c>
      <c r="F39" s="548">
        <v>2000</v>
      </c>
      <c r="G39" s="548">
        <v>2000</v>
      </c>
      <c r="H39" s="548">
        <v>2000</v>
      </c>
      <c r="I39" s="548">
        <v>1000</v>
      </c>
      <c r="J39" s="548">
        <v>2000</v>
      </c>
      <c r="K39" s="548">
        <v>2000</v>
      </c>
      <c r="L39" s="547">
        <v>2000</v>
      </c>
      <c r="M39" s="548">
        <v>2000</v>
      </c>
      <c r="N39" s="548">
        <v>2000</v>
      </c>
      <c r="O39" s="548">
        <v>2000</v>
      </c>
      <c r="P39" s="548">
        <v>17000</v>
      </c>
      <c r="Q39" s="547">
        <v>10000</v>
      </c>
      <c r="R39" s="548">
        <v>35000</v>
      </c>
      <c r="S39" s="548">
        <v>35000</v>
      </c>
      <c r="T39" s="548">
        <v>75000</v>
      </c>
      <c r="U39" s="548">
        <v>75000</v>
      </c>
      <c r="V39" s="548">
        <v>75000</v>
      </c>
      <c r="W39" s="548">
        <v>75000</v>
      </c>
      <c r="X39" s="548">
        <v>75000</v>
      </c>
      <c r="Y39" s="548">
        <v>75000</v>
      </c>
      <c r="Z39" s="548">
        <v>75000</v>
      </c>
      <c r="AA39" s="548">
        <v>75000</v>
      </c>
      <c r="AB39" s="548">
        <v>75000</v>
      </c>
      <c r="AC39" s="548">
        <v>75000</v>
      </c>
    </row>
    <row r="40" spans="1:29" hidden="1" x14ac:dyDescent="0.25">
      <c r="A40" s="557" t="s">
        <v>558</v>
      </c>
      <c r="B40" s="546">
        <v>0</v>
      </c>
      <c r="C40" s="546"/>
      <c r="D40" s="548">
        <v>85000</v>
      </c>
      <c r="E40" s="548">
        <v>0</v>
      </c>
      <c r="F40" s="548">
        <v>0</v>
      </c>
      <c r="G40" s="548">
        <v>0</v>
      </c>
      <c r="H40" s="548">
        <v>30000</v>
      </c>
      <c r="I40" s="548">
        <v>0</v>
      </c>
      <c r="J40" s="548">
        <v>0</v>
      </c>
      <c r="K40" s="548">
        <v>0</v>
      </c>
      <c r="L40" s="547">
        <v>0</v>
      </c>
      <c r="M40" s="548">
        <v>0</v>
      </c>
      <c r="N40" s="548">
        <v>0</v>
      </c>
      <c r="O40" s="548">
        <v>0</v>
      </c>
      <c r="P40" s="548">
        <v>0</v>
      </c>
      <c r="Q40" s="547">
        <v>0</v>
      </c>
      <c r="R40" s="548">
        <v>0</v>
      </c>
      <c r="S40" s="548">
        <v>0</v>
      </c>
      <c r="T40" s="548">
        <v>0</v>
      </c>
      <c r="U40" s="548">
        <v>0</v>
      </c>
      <c r="V40" s="548">
        <v>0</v>
      </c>
      <c r="W40" s="548">
        <v>0</v>
      </c>
      <c r="X40" s="548">
        <v>0</v>
      </c>
      <c r="Y40" s="548">
        <v>0</v>
      </c>
      <c r="Z40" s="548">
        <v>0</v>
      </c>
      <c r="AA40" s="548">
        <v>0</v>
      </c>
      <c r="AB40" s="548">
        <v>0</v>
      </c>
      <c r="AC40" s="548">
        <v>0</v>
      </c>
    </row>
    <row r="41" spans="1:29" x14ac:dyDescent="0.25">
      <c r="A41" s="546" t="s">
        <v>559</v>
      </c>
      <c r="B41" s="546">
        <v>58789.919999999998</v>
      </c>
      <c r="C41" s="546"/>
      <c r="D41" s="548">
        <v>25000</v>
      </c>
      <c r="E41" s="548">
        <v>35000</v>
      </c>
      <c r="F41" s="548">
        <v>35000</v>
      </c>
      <c r="G41" s="548">
        <v>0</v>
      </c>
      <c r="H41" s="548">
        <v>10000</v>
      </c>
      <c r="I41" s="548">
        <v>0</v>
      </c>
      <c r="J41" s="548">
        <v>10000</v>
      </c>
      <c r="K41" s="548">
        <v>0</v>
      </c>
      <c r="L41" s="547">
        <v>0</v>
      </c>
      <c r="M41" s="548">
        <v>0</v>
      </c>
      <c r="N41" s="548">
        <v>0</v>
      </c>
      <c r="O41" s="548">
        <v>0</v>
      </c>
      <c r="P41" s="548">
        <v>0</v>
      </c>
      <c r="Q41" s="547">
        <v>0</v>
      </c>
      <c r="R41" s="548">
        <v>0</v>
      </c>
      <c r="S41" s="548">
        <v>0</v>
      </c>
      <c r="T41" s="548">
        <v>0</v>
      </c>
      <c r="U41" s="548">
        <v>0</v>
      </c>
      <c r="V41" s="548">
        <v>0</v>
      </c>
      <c r="W41" s="548">
        <v>0</v>
      </c>
      <c r="X41" s="548">
        <v>0</v>
      </c>
      <c r="Y41" s="548">
        <v>0</v>
      </c>
      <c r="Z41" s="548">
        <v>0</v>
      </c>
      <c r="AA41" s="548">
        <v>0</v>
      </c>
      <c r="AB41" s="548">
        <v>0</v>
      </c>
      <c r="AC41" s="548">
        <v>0</v>
      </c>
    </row>
    <row r="42" spans="1:29" x14ac:dyDescent="0.25">
      <c r="A42" s="546" t="s">
        <v>560</v>
      </c>
      <c r="B42" s="546">
        <v>6652.06</v>
      </c>
      <c r="C42" s="546"/>
      <c r="D42" s="548">
        <v>0</v>
      </c>
      <c r="E42" s="548">
        <v>0</v>
      </c>
      <c r="F42" s="548">
        <v>0</v>
      </c>
      <c r="G42" s="548">
        <v>0</v>
      </c>
      <c r="H42" s="548">
        <v>0</v>
      </c>
      <c r="I42" s="548">
        <v>0</v>
      </c>
      <c r="J42" s="548">
        <v>0</v>
      </c>
      <c r="K42" s="548">
        <v>0</v>
      </c>
      <c r="L42" s="547">
        <v>0</v>
      </c>
      <c r="M42" s="548">
        <v>0</v>
      </c>
      <c r="N42" s="548">
        <v>15000</v>
      </c>
      <c r="O42" s="548">
        <v>15000</v>
      </c>
      <c r="P42" s="548">
        <v>15000</v>
      </c>
      <c r="Q42" s="547">
        <v>15000</v>
      </c>
      <c r="R42" s="548">
        <v>15000</v>
      </c>
      <c r="S42" s="548">
        <v>15000</v>
      </c>
      <c r="T42" s="548">
        <v>15000</v>
      </c>
      <c r="U42" s="548">
        <v>15000</v>
      </c>
      <c r="V42" s="548">
        <v>15000</v>
      </c>
      <c r="W42" s="548">
        <v>15000</v>
      </c>
      <c r="X42" s="548">
        <v>25000</v>
      </c>
      <c r="Y42" s="548">
        <v>25000</v>
      </c>
      <c r="Z42" s="548">
        <v>25000</v>
      </c>
      <c r="AA42" s="548">
        <v>25000</v>
      </c>
      <c r="AB42" s="548">
        <v>25000</v>
      </c>
      <c r="AC42" s="548">
        <v>25000</v>
      </c>
    </row>
    <row r="43" spans="1:29" x14ac:dyDescent="0.25">
      <c r="A43" s="546" t="s">
        <v>561</v>
      </c>
      <c r="B43" s="546">
        <v>782203.25</v>
      </c>
      <c r="C43" s="546"/>
      <c r="D43" s="548">
        <v>375000</v>
      </c>
      <c r="E43" s="548">
        <v>215000</v>
      </c>
      <c r="F43" s="548">
        <v>225000</v>
      </c>
      <c r="G43" s="548">
        <v>300000</v>
      </c>
      <c r="H43" s="548">
        <v>265000</v>
      </c>
      <c r="I43" s="548">
        <v>190647</v>
      </c>
      <c r="J43" s="548">
        <v>200000</v>
      </c>
      <c r="K43" s="548">
        <v>0</v>
      </c>
      <c r="L43" s="547">
        <v>0</v>
      </c>
      <c r="M43" s="548">
        <v>0</v>
      </c>
      <c r="N43" s="548">
        <v>0</v>
      </c>
      <c r="O43" s="548">
        <v>0</v>
      </c>
      <c r="P43" s="548">
        <v>0</v>
      </c>
      <c r="Q43" s="547">
        <v>0</v>
      </c>
      <c r="R43" s="548">
        <v>0</v>
      </c>
      <c r="S43" s="548">
        <v>0</v>
      </c>
      <c r="T43" s="548">
        <v>0</v>
      </c>
      <c r="U43" s="548">
        <v>0</v>
      </c>
      <c r="V43" s="548">
        <v>0</v>
      </c>
      <c r="W43" s="548">
        <v>0</v>
      </c>
      <c r="X43" s="548">
        <v>0</v>
      </c>
      <c r="Y43" s="548">
        <v>0</v>
      </c>
      <c r="Z43" s="548">
        <v>0</v>
      </c>
      <c r="AA43" s="548">
        <v>0</v>
      </c>
      <c r="AB43" s="548">
        <v>0</v>
      </c>
      <c r="AC43" s="548">
        <v>0</v>
      </c>
    </row>
    <row r="44" spans="1:29" x14ac:dyDescent="0.25">
      <c r="A44" s="546" t="s">
        <v>562</v>
      </c>
      <c r="B44" s="546">
        <v>15058.21</v>
      </c>
      <c r="C44" s="546"/>
      <c r="D44" s="548">
        <v>56000</v>
      </c>
      <c r="E44" s="548">
        <v>56000</v>
      </c>
      <c r="F44" s="548">
        <v>56000</v>
      </c>
      <c r="G44" s="548">
        <v>30000</v>
      </c>
      <c r="H44" s="548">
        <v>15000</v>
      </c>
      <c r="I44" s="548">
        <v>0</v>
      </c>
      <c r="J44" s="548">
        <v>5000</v>
      </c>
      <c r="K44" s="548">
        <v>0</v>
      </c>
      <c r="L44" s="547">
        <v>0</v>
      </c>
      <c r="M44" s="548">
        <v>0</v>
      </c>
      <c r="N44" s="548">
        <v>0</v>
      </c>
      <c r="O44" s="548">
        <v>0</v>
      </c>
      <c r="P44" s="548">
        <v>0</v>
      </c>
      <c r="Q44" s="547">
        <v>0</v>
      </c>
      <c r="R44" s="548">
        <v>0</v>
      </c>
      <c r="S44" s="548">
        <v>0</v>
      </c>
      <c r="T44" s="548">
        <v>0</v>
      </c>
      <c r="U44" s="548">
        <v>0</v>
      </c>
      <c r="V44" s="548">
        <v>0</v>
      </c>
      <c r="W44" s="548">
        <v>0</v>
      </c>
      <c r="X44" s="548">
        <v>0</v>
      </c>
      <c r="Y44" s="548">
        <v>0</v>
      </c>
      <c r="Z44" s="548">
        <v>0</v>
      </c>
      <c r="AA44" s="548">
        <v>0</v>
      </c>
      <c r="AB44" s="548">
        <v>0</v>
      </c>
      <c r="AC44" s="548">
        <v>0</v>
      </c>
    </row>
    <row r="45" spans="1:29" x14ac:dyDescent="0.25">
      <c r="A45" s="546" t="s">
        <v>563</v>
      </c>
      <c r="B45" s="546">
        <v>915565.62</v>
      </c>
      <c r="C45" s="546"/>
      <c r="D45" s="548">
        <v>100000</v>
      </c>
      <c r="E45" s="548">
        <v>100000</v>
      </c>
      <c r="F45" s="548">
        <v>100000</v>
      </c>
      <c r="G45" s="548">
        <v>100000</v>
      </c>
      <c r="H45" s="548">
        <v>175000</v>
      </c>
      <c r="I45" s="548">
        <v>115000</v>
      </c>
      <c r="J45" s="548">
        <v>0</v>
      </c>
      <c r="K45" s="548">
        <v>0</v>
      </c>
      <c r="L45" s="547">
        <v>0</v>
      </c>
      <c r="M45" s="548">
        <v>0</v>
      </c>
      <c r="N45" s="548">
        <v>0</v>
      </c>
      <c r="O45" s="548">
        <v>0</v>
      </c>
      <c r="P45" s="548">
        <v>0</v>
      </c>
      <c r="Q45" s="547">
        <v>0</v>
      </c>
      <c r="R45" s="548">
        <v>0</v>
      </c>
      <c r="S45" s="548">
        <v>0</v>
      </c>
      <c r="T45" s="548">
        <v>0</v>
      </c>
      <c r="U45" s="548">
        <v>0</v>
      </c>
      <c r="V45" s="548">
        <v>0</v>
      </c>
      <c r="W45" s="548">
        <v>0</v>
      </c>
      <c r="X45" s="548">
        <v>0</v>
      </c>
      <c r="Y45" s="548">
        <v>0</v>
      </c>
      <c r="Z45" s="548">
        <v>0</v>
      </c>
      <c r="AA45" s="548">
        <v>0</v>
      </c>
      <c r="AB45" s="548">
        <v>0</v>
      </c>
      <c r="AC45" s="548">
        <v>0</v>
      </c>
    </row>
    <row r="46" spans="1:29" hidden="1" x14ac:dyDescent="0.25">
      <c r="A46" s="554" t="s">
        <v>564</v>
      </c>
      <c r="B46" s="546">
        <v>0</v>
      </c>
      <c r="C46" s="546"/>
      <c r="D46" s="548">
        <v>30000</v>
      </c>
      <c r="E46" s="548">
        <v>30000</v>
      </c>
      <c r="F46" s="548">
        <v>30000</v>
      </c>
      <c r="G46" s="548">
        <v>30000</v>
      </c>
      <c r="H46" s="548">
        <v>45000</v>
      </c>
      <c r="I46" s="548">
        <v>0</v>
      </c>
      <c r="J46" s="548">
        <v>0</v>
      </c>
      <c r="K46" s="548">
        <v>0</v>
      </c>
      <c r="L46" s="547">
        <v>0</v>
      </c>
      <c r="M46" s="548">
        <v>0</v>
      </c>
      <c r="N46" s="548">
        <v>0</v>
      </c>
      <c r="O46" s="548">
        <v>0</v>
      </c>
      <c r="P46" s="548">
        <v>0</v>
      </c>
      <c r="Q46" s="547">
        <v>0</v>
      </c>
      <c r="R46" s="548">
        <v>0</v>
      </c>
      <c r="S46" s="548">
        <v>0</v>
      </c>
      <c r="T46" s="548">
        <v>0</v>
      </c>
      <c r="U46" s="548">
        <v>0</v>
      </c>
      <c r="V46" s="548">
        <v>0</v>
      </c>
      <c r="W46" s="548">
        <v>0</v>
      </c>
      <c r="X46" s="548">
        <v>0</v>
      </c>
      <c r="Y46" s="548">
        <v>0</v>
      </c>
      <c r="Z46" s="548">
        <v>0</v>
      </c>
      <c r="AA46" s="548">
        <v>0</v>
      </c>
      <c r="AB46" s="548">
        <v>0</v>
      </c>
      <c r="AC46" s="548">
        <v>0</v>
      </c>
    </row>
    <row r="47" spans="1:29" x14ac:dyDescent="0.25">
      <c r="A47" s="558" t="s">
        <v>565</v>
      </c>
      <c r="B47" s="546">
        <v>1108582.79</v>
      </c>
      <c r="C47" s="546"/>
      <c r="D47" s="548"/>
      <c r="E47" s="548"/>
      <c r="F47" s="548"/>
      <c r="G47" s="548"/>
      <c r="H47" s="548"/>
      <c r="I47" s="548"/>
      <c r="J47" s="548">
        <v>150000</v>
      </c>
      <c r="K47" s="548">
        <v>525000</v>
      </c>
      <c r="L47" s="547">
        <v>0</v>
      </c>
      <c r="M47" s="548">
        <v>185000</v>
      </c>
      <c r="N47" s="548">
        <v>400000</v>
      </c>
      <c r="O47" s="548">
        <v>400000</v>
      </c>
      <c r="P47" s="548">
        <v>400000</v>
      </c>
      <c r="Q47" s="547">
        <v>600000</v>
      </c>
      <c r="R47" s="547">
        <v>600000</v>
      </c>
      <c r="S47" s="547">
        <v>600000</v>
      </c>
      <c r="T47" s="547">
        <v>450000</v>
      </c>
      <c r="U47" s="547">
        <v>450000</v>
      </c>
      <c r="V47" s="547">
        <f>70000+475000</f>
        <v>545000</v>
      </c>
      <c r="W47" s="547">
        <v>545000</v>
      </c>
      <c r="X47" s="547">
        <v>750000</v>
      </c>
      <c r="Y47" s="547">
        <v>850000</v>
      </c>
      <c r="Z47" s="547">
        <v>925000</v>
      </c>
      <c r="AA47" s="547">
        <v>1000000</v>
      </c>
      <c r="AB47" s="547">
        <v>1000000</v>
      </c>
      <c r="AC47" s="547">
        <v>1000000</v>
      </c>
    </row>
    <row r="48" spans="1:29" x14ac:dyDescent="0.25">
      <c r="A48" s="546" t="s">
        <v>348</v>
      </c>
      <c r="B48" s="546">
        <v>49130.01</v>
      </c>
      <c r="C48" s="546"/>
      <c r="D48" s="548">
        <v>0</v>
      </c>
      <c r="E48" s="548">
        <v>0</v>
      </c>
      <c r="F48" s="548">
        <v>0</v>
      </c>
      <c r="G48" s="548">
        <v>0</v>
      </c>
      <c r="H48" s="548">
        <v>25000</v>
      </c>
      <c r="I48" s="548">
        <v>10000</v>
      </c>
      <c r="J48" s="548">
        <v>90000</v>
      </c>
      <c r="K48" s="548">
        <v>75000</v>
      </c>
      <c r="L48" s="547">
        <v>40000</v>
      </c>
      <c r="M48" s="548">
        <v>0</v>
      </c>
      <c r="N48" s="548">
        <v>50000</v>
      </c>
      <c r="O48" s="548">
        <v>75000</v>
      </c>
      <c r="P48" s="548">
        <v>75000</v>
      </c>
      <c r="Q48" s="547">
        <v>45000</v>
      </c>
      <c r="R48" s="548">
        <v>65000</v>
      </c>
      <c r="S48" s="548">
        <v>100000</v>
      </c>
      <c r="T48" s="548">
        <v>125000</v>
      </c>
      <c r="U48" s="548">
        <v>125000</v>
      </c>
      <c r="V48" s="548">
        <v>125000</v>
      </c>
      <c r="W48" s="548">
        <v>125000</v>
      </c>
      <c r="X48" s="548">
        <v>125000</v>
      </c>
      <c r="Y48" s="548">
        <v>125000</v>
      </c>
      <c r="Z48" s="548">
        <v>125000</v>
      </c>
      <c r="AA48" s="548">
        <v>125000</v>
      </c>
      <c r="AB48" s="548">
        <v>125000</v>
      </c>
      <c r="AC48" s="548">
        <v>125000</v>
      </c>
    </row>
    <row r="49" spans="1:29" x14ac:dyDescent="0.25">
      <c r="A49" s="558" t="s">
        <v>566</v>
      </c>
      <c r="B49" s="546">
        <v>0</v>
      </c>
      <c r="C49" s="546"/>
      <c r="D49" s="548">
        <v>71000</v>
      </c>
      <c r="E49" s="548">
        <v>0</v>
      </c>
      <c r="F49" s="548">
        <v>0</v>
      </c>
      <c r="G49" s="548">
        <v>0</v>
      </c>
      <c r="H49" s="548">
        <v>0</v>
      </c>
      <c r="I49" s="548">
        <v>0</v>
      </c>
      <c r="J49" s="548">
        <v>0</v>
      </c>
      <c r="K49" s="548">
        <v>0</v>
      </c>
      <c r="L49" s="547">
        <v>0</v>
      </c>
      <c r="M49" s="548">
        <v>0</v>
      </c>
      <c r="N49" s="548">
        <v>0</v>
      </c>
      <c r="O49" s="548">
        <v>0</v>
      </c>
      <c r="P49" s="548">
        <v>0</v>
      </c>
      <c r="Q49" s="547">
        <v>0</v>
      </c>
      <c r="R49" s="548">
        <v>0</v>
      </c>
      <c r="S49" s="548">
        <v>0</v>
      </c>
      <c r="T49" s="548">
        <v>0</v>
      </c>
      <c r="U49" s="548">
        <v>0</v>
      </c>
      <c r="V49" s="548">
        <v>0</v>
      </c>
      <c r="W49" s="548">
        <v>0</v>
      </c>
      <c r="X49" s="548">
        <v>0</v>
      </c>
      <c r="Y49" s="548">
        <v>0</v>
      </c>
      <c r="Z49" s="548">
        <v>0</v>
      </c>
      <c r="AA49" s="548">
        <v>0</v>
      </c>
      <c r="AB49" s="548">
        <v>0</v>
      </c>
      <c r="AC49" s="548">
        <v>0</v>
      </c>
    </row>
    <row r="50" spans="1:29" x14ac:dyDescent="0.25">
      <c r="A50" s="558" t="s">
        <v>567</v>
      </c>
      <c r="B50" s="546"/>
      <c r="C50" s="546"/>
      <c r="D50" s="548"/>
      <c r="E50" s="548"/>
      <c r="F50" s="548"/>
      <c r="G50" s="548"/>
      <c r="H50" s="548"/>
      <c r="I50" s="548"/>
      <c r="J50" s="548"/>
      <c r="K50" s="548"/>
      <c r="L50" s="547"/>
      <c r="M50" s="548"/>
      <c r="N50" s="548"/>
      <c r="O50" s="548"/>
      <c r="P50" s="548">
        <v>10000</v>
      </c>
      <c r="Q50" s="547">
        <v>65000</v>
      </c>
      <c r="R50" s="548">
        <v>65000</v>
      </c>
      <c r="S50" s="548">
        <v>20000</v>
      </c>
      <c r="T50" s="548">
        <v>20000</v>
      </c>
      <c r="U50" s="548">
        <v>20000</v>
      </c>
      <c r="V50" s="548">
        <v>15000</v>
      </c>
      <c r="W50" s="548">
        <v>5000</v>
      </c>
      <c r="X50" s="548">
        <v>15000</v>
      </c>
      <c r="Y50" s="548">
        <v>15000</v>
      </c>
      <c r="Z50" s="548">
        <v>15000</v>
      </c>
      <c r="AA50" s="548">
        <v>15000</v>
      </c>
      <c r="AB50" s="548">
        <v>20000</v>
      </c>
      <c r="AC50" s="548">
        <v>20000</v>
      </c>
    </row>
    <row r="51" spans="1:29" ht="20.25" x14ac:dyDescent="0.55000000000000004">
      <c r="A51" s="546" t="s">
        <v>568</v>
      </c>
      <c r="B51" s="546">
        <v>20048.439999999999</v>
      </c>
      <c r="C51" s="546"/>
      <c r="D51" s="548">
        <v>0</v>
      </c>
      <c r="E51" s="548">
        <v>0</v>
      </c>
      <c r="F51" s="548">
        <v>85000</v>
      </c>
      <c r="G51" s="548">
        <v>5000</v>
      </c>
      <c r="H51" s="548">
        <v>12000</v>
      </c>
      <c r="I51" s="548">
        <v>0</v>
      </c>
      <c r="J51" s="551">
        <v>5000</v>
      </c>
      <c r="K51" s="551">
        <v>0</v>
      </c>
      <c r="L51" s="559">
        <v>0</v>
      </c>
      <c r="M51" s="551">
        <v>0</v>
      </c>
      <c r="N51" s="551">
        <v>0</v>
      </c>
      <c r="O51" s="551">
        <v>0</v>
      </c>
      <c r="P51" s="551">
        <v>0</v>
      </c>
      <c r="Q51" s="559">
        <v>10000</v>
      </c>
      <c r="R51" s="551">
        <v>10000</v>
      </c>
      <c r="S51" s="551">
        <v>15000</v>
      </c>
      <c r="T51" s="551">
        <v>5000</v>
      </c>
      <c r="U51" s="551">
        <v>5000</v>
      </c>
      <c r="V51" s="551">
        <v>5000</v>
      </c>
      <c r="W51" s="551">
        <v>5000</v>
      </c>
      <c r="X51" s="551">
        <v>5000</v>
      </c>
      <c r="Y51" s="551">
        <v>5000</v>
      </c>
      <c r="Z51" s="551">
        <v>5000</v>
      </c>
      <c r="AA51" s="551">
        <v>5000</v>
      </c>
      <c r="AB51" s="551">
        <v>5000</v>
      </c>
      <c r="AC51" s="551">
        <v>5000</v>
      </c>
    </row>
    <row r="52" spans="1:29" hidden="1" x14ac:dyDescent="0.25">
      <c r="A52" s="560" t="s">
        <v>569</v>
      </c>
      <c r="B52" s="561">
        <v>0</v>
      </c>
      <c r="C52" s="561"/>
      <c r="D52" s="548">
        <v>0</v>
      </c>
      <c r="E52" s="548">
        <v>0</v>
      </c>
      <c r="F52" s="548">
        <v>0</v>
      </c>
      <c r="G52" s="548">
        <v>0</v>
      </c>
      <c r="H52" s="548">
        <v>0</v>
      </c>
      <c r="I52" s="548">
        <v>0</v>
      </c>
      <c r="J52" s="548">
        <v>0</v>
      </c>
      <c r="K52" s="562">
        <v>0</v>
      </c>
      <c r="L52" s="563">
        <v>0</v>
      </c>
      <c r="M52" s="562">
        <v>0</v>
      </c>
      <c r="N52" s="562">
        <v>0</v>
      </c>
      <c r="O52" s="562">
        <v>0</v>
      </c>
      <c r="P52" s="562">
        <v>0</v>
      </c>
      <c r="Q52" s="562">
        <v>0</v>
      </c>
      <c r="R52" s="562">
        <v>0</v>
      </c>
    </row>
    <row r="53" spans="1:29" ht="33.6" hidden="1" customHeight="1" x14ac:dyDescent="0.55000000000000004">
      <c r="A53" s="560" t="s">
        <v>570</v>
      </c>
      <c r="B53" s="564">
        <v>0</v>
      </c>
      <c r="C53" s="564"/>
      <c r="D53" s="565">
        <v>0</v>
      </c>
      <c r="E53" s="565">
        <v>0</v>
      </c>
      <c r="F53" s="551">
        <v>0</v>
      </c>
      <c r="G53" s="551">
        <v>0</v>
      </c>
      <c r="H53" s="566">
        <v>0</v>
      </c>
      <c r="I53" s="551">
        <v>0</v>
      </c>
      <c r="J53" s="567">
        <v>0</v>
      </c>
      <c r="K53" s="568">
        <v>0</v>
      </c>
      <c r="L53" s="569">
        <v>0</v>
      </c>
      <c r="M53" s="568">
        <v>0</v>
      </c>
      <c r="N53" s="568">
        <v>0</v>
      </c>
      <c r="O53" s="568">
        <v>0</v>
      </c>
      <c r="P53" s="568">
        <v>0</v>
      </c>
      <c r="Q53" s="568">
        <v>0</v>
      </c>
      <c r="R53" s="568">
        <v>0</v>
      </c>
      <c r="S53" s="568">
        <v>0</v>
      </c>
      <c r="T53" s="568">
        <v>0</v>
      </c>
      <c r="U53" s="568">
        <v>0</v>
      </c>
      <c r="V53" s="568">
        <v>0</v>
      </c>
      <c r="W53" s="568">
        <v>0</v>
      </c>
      <c r="X53" s="568">
        <v>0</v>
      </c>
      <c r="Y53" s="568">
        <v>0</v>
      </c>
      <c r="Z53" s="568">
        <v>0</v>
      </c>
      <c r="AA53" s="568">
        <v>0</v>
      </c>
      <c r="AB53" s="568">
        <v>0</v>
      </c>
      <c r="AC53" s="568">
        <v>0</v>
      </c>
    </row>
    <row r="54" spans="1:29" x14ac:dyDescent="0.25">
      <c r="A54" s="546" t="s">
        <v>571</v>
      </c>
      <c r="B54" s="546">
        <v>6826515.9500000002</v>
      </c>
      <c r="C54" s="546"/>
      <c r="D54" s="546">
        <f t="shared" ref="D54:M54" si="7">SUM(D27:D53)</f>
        <v>3471000</v>
      </c>
      <c r="E54" s="546">
        <f t="shared" si="7"/>
        <v>1841992</v>
      </c>
      <c r="F54" s="546">
        <f t="shared" si="7"/>
        <v>1713245</v>
      </c>
      <c r="G54" s="546">
        <f t="shared" si="7"/>
        <v>1582044</v>
      </c>
      <c r="H54" s="546">
        <f t="shared" si="7"/>
        <v>1589000</v>
      </c>
      <c r="I54" s="546">
        <f>SUM(I27:I53)</f>
        <v>857647</v>
      </c>
      <c r="J54" s="546">
        <f t="shared" si="7"/>
        <v>1382000</v>
      </c>
      <c r="K54" s="546">
        <f t="shared" si="7"/>
        <v>887000</v>
      </c>
      <c r="L54" s="546">
        <f t="shared" si="7"/>
        <v>365000</v>
      </c>
      <c r="M54" s="546">
        <f t="shared" si="7"/>
        <v>538960</v>
      </c>
      <c r="N54" s="546">
        <f>SUM(N27:N53)-N49</f>
        <v>937000</v>
      </c>
      <c r="O54" s="546">
        <f>SUM(O27:O53)-O49</f>
        <v>974000</v>
      </c>
      <c r="P54" s="546">
        <f>SUM(P27:P53)</f>
        <v>1052000</v>
      </c>
      <c r="Q54" s="546">
        <f>SUM(Q27:Q53)</f>
        <v>1431000</v>
      </c>
      <c r="R54" s="546">
        <f t="shared" ref="R54:AA54" si="8">SUM(R27:R53)-R49</f>
        <v>1602000</v>
      </c>
      <c r="S54" s="546">
        <f t="shared" si="8"/>
        <v>1687000</v>
      </c>
      <c r="T54" s="546">
        <f t="shared" si="8"/>
        <v>1630000</v>
      </c>
      <c r="U54" s="546">
        <f t="shared" si="8"/>
        <v>1630000</v>
      </c>
      <c r="V54" s="546">
        <f t="shared" si="8"/>
        <v>1795000</v>
      </c>
      <c r="W54" s="546">
        <f t="shared" si="8"/>
        <v>1860000</v>
      </c>
      <c r="X54" s="546">
        <f t="shared" si="8"/>
        <v>2180000</v>
      </c>
      <c r="Y54" s="546">
        <f t="shared" si="8"/>
        <v>2315000</v>
      </c>
      <c r="Z54" s="546">
        <f t="shared" si="8"/>
        <v>2445000</v>
      </c>
      <c r="AA54" s="546">
        <f t="shared" si="8"/>
        <v>2545000</v>
      </c>
      <c r="AB54" s="546">
        <f>SUM(AB27:AB53)-AB49</f>
        <v>2575000</v>
      </c>
      <c r="AC54" s="546">
        <f>SUM(AC27:AC53)-AC49</f>
        <v>2575000</v>
      </c>
    </row>
    <row r="55" spans="1:29" x14ac:dyDescent="0.25">
      <c r="A55" s="546"/>
      <c r="B55" s="546"/>
      <c r="C55" s="546"/>
      <c r="D55" s="546"/>
      <c r="E55" s="546"/>
      <c r="F55" s="546"/>
      <c r="G55" s="546"/>
      <c r="H55" s="546"/>
      <c r="I55" s="546"/>
      <c r="J55" s="546"/>
      <c r="K55" s="546"/>
      <c r="L55" s="546"/>
      <c r="M55" s="546"/>
      <c r="N55" s="546"/>
      <c r="O55" s="546"/>
      <c r="P55" s="546"/>
      <c r="Q55" s="546"/>
      <c r="R55" s="546"/>
      <c r="S55" s="546"/>
      <c r="T55" s="546"/>
      <c r="U55" s="546"/>
      <c r="V55" s="546"/>
      <c r="W55" s="546"/>
      <c r="X55" s="546"/>
      <c r="Y55" s="546"/>
      <c r="Z55" s="546"/>
      <c r="AA55" s="546"/>
      <c r="AB55" s="546"/>
      <c r="AC55" s="546"/>
    </row>
    <row r="56" spans="1:29" x14ac:dyDescent="0.25">
      <c r="A56" s="570" t="s">
        <v>572</v>
      </c>
      <c r="D56" s="570"/>
      <c r="E56" s="570"/>
      <c r="F56" s="570"/>
      <c r="G56" s="570"/>
      <c r="H56" s="570"/>
      <c r="I56" s="570"/>
      <c r="P56" s="571"/>
      <c r="Q56" s="571"/>
      <c r="R56" s="571"/>
      <c r="S56" s="571"/>
      <c r="T56" s="571"/>
      <c r="U56" s="571"/>
      <c r="V56" s="571"/>
      <c r="W56" s="571"/>
      <c r="X56" s="571"/>
      <c r="Y56" s="571"/>
      <c r="Z56" s="571"/>
      <c r="AA56" s="571"/>
      <c r="AB56" s="571"/>
      <c r="AC56" s="571"/>
    </row>
    <row r="57" spans="1:29" x14ac:dyDescent="0.25">
      <c r="A57" s="546" t="s">
        <v>573</v>
      </c>
      <c r="B57" s="572">
        <v>10905</v>
      </c>
      <c r="C57" s="572"/>
      <c r="D57" s="565">
        <v>0</v>
      </c>
      <c r="E57" s="565">
        <v>0</v>
      </c>
      <c r="F57" s="565">
        <v>0</v>
      </c>
      <c r="G57" s="565">
        <v>0</v>
      </c>
      <c r="H57" s="565">
        <v>0</v>
      </c>
      <c r="I57" s="565">
        <v>10000</v>
      </c>
      <c r="J57" s="565">
        <v>0</v>
      </c>
      <c r="K57" s="565">
        <v>0</v>
      </c>
      <c r="L57" s="573">
        <v>0</v>
      </c>
      <c r="M57" s="565">
        <v>0</v>
      </c>
      <c r="N57" s="565">
        <v>0</v>
      </c>
      <c r="O57" s="565">
        <v>0</v>
      </c>
      <c r="P57" s="565">
        <v>25000</v>
      </c>
      <c r="Q57" s="565">
        <v>15000</v>
      </c>
      <c r="R57" s="565">
        <v>10000</v>
      </c>
      <c r="S57" s="565">
        <v>10000</v>
      </c>
      <c r="T57" s="565">
        <v>10000</v>
      </c>
      <c r="U57" s="565">
        <v>10000</v>
      </c>
      <c r="V57" s="565">
        <v>10000</v>
      </c>
      <c r="W57" s="565">
        <v>10000</v>
      </c>
      <c r="X57" s="565">
        <v>10000</v>
      </c>
      <c r="Y57" s="565">
        <v>10000</v>
      </c>
      <c r="Z57" s="565">
        <v>10000</v>
      </c>
      <c r="AA57" s="565">
        <v>10000</v>
      </c>
      <c r="AB57" s="565">
        <v>10000</v>
      </c>
      <c r="AC57" s="565">
        <v>10000</v>
      </c>
    </row>
    <row r="58" spans="1:29" x14ac:dyDescent="0.25">
      <c r="A58" s="546" t="s">
        <v>574</v>
      </c>
      <c r="B58" s="572"/>
      <c r="C58" s="572"/>
      <c r="D58" s="565"/>
      <c r="E58" s="565"/>
      <c r="F58" s="565"/>
      <c r="G58" s="565"/>
      <c r="H58" s="565"/>
      <c r="I58" s="565"/>
      <c r="J58" s="565"/>
      <c r="K58" s="565"/>
      <c r="L58" s="573">
        <f>SUM(L54:L57)</f>
        <v>365000</v>
      </c>
      <c r="M58" s="573">
        <f>SUM(M54:M57)</f>
        <v>538960</v>
      </c>
      <c r="N58" s="573">
        <f>SUM(N54:N57)</f>
        <v>937000</v>
      </c>
      <c r="O58" s="573">
        <f>SUM(O54:O57)</f>
        <v>974000</v>
      </c>
      <c r="P58" s="573">
        <f t="shared" ref="P58:V58" si="9">SUM(P54:P57)</f>
        <v>1077000</v>
      </c>
      <c r="Q58" s="573">
        <f t="shared" si="9"/>
        <v>1446000</v>
      </c>
      <c r="R58" s="573">
        <f t="shared" si="9"/>
        <v>1612000</v>
      </c>
      <c r="S58" s="573">
        <f t="shared" si="9"/>
        <v>1697000</v>
      </c>
      <c r="T58" s="573">
        <f t="shared" si="9"/>
        <v>1640000</v>
      </c>
      <c r="U58" s="573">
        <f t="shared" si="9"/>
        <v>1640000</v>
      </c>
      <c r="V58" s="573">
        <f t="shared" si="9"/>
        <v>1805000</v>
      </c>
      <c r="W58" s="573">
        <f t="shared" ref="W58:AB58" si="10">SUM(W54:W57)</f>
        <v>1870000</v>
      </c>
      <c r="X58" s="573">
        <f t="shared" si="10"/>
        <v>2190000</v>
      </c>
      <c r="Y58" s="573">
        <f t="shared" si="10"/>
        <v>2325000</v>
      </c>
      <c r="Z58" s="573">
        <f t="shared" si="10"/>
        <v>2455000</v>
      </c>
      <c r="AA58" s="573">
        <f t="shared" si="10"/>
        <v>2555000</v>
      </c>
      <c r="AB58" s="573">
        <f t="shared" si="10"/>
        <v>2585000</v>
      </c>
      <c r="AC58" s="573">
        <f t="shared" ref="AC58" si="11">SUM(AC54:AC57)</f>
        <v>2585000</v>
      </c>
    </row>
    <row r="59" spans="1:29" x14ac:dyDescent="0.25">
      <c r="P59" s="571"/>
      <c r="Q59" s="571"/>
      <c r="R59" s="571"/>
      <c r="S59" s="571"/>
      <c r="T59" s="571"/>
      <c r="U59" s="571"/>
      <c r="V59" s="571"/>
      <c r="W59" s="571"/>
      <c r="X59" s="571"/>
      <c r="Y59" s="571"/>
      <c r="Z59" s="571"/>
      <c r="AA59" s="571"/>
      <c r="AB59" s="571"/>
      <c r="AC59" s="571"/>
    </row>
    <row r="60" spans="1:29" x14ac:dyDescent="0.25">
      <c r="A60" s="570" t="s">
        <v>575</v>
      </c>
      <c r="B60" s="546"/>
      <c r="C60" s="546"/>
      <c r="D60" s="546"/>
      <c r="E60" s="546"/>
      <c r="F60" s="546"/>
      <c r="G60" s="546"/>
      <c r="H60" s="546"/>
      <c r="I60" s="546"/>
      <c r="J60" s="548"/>
      <c r="K60" s="548"/>
      <c r="L60" s="547"/>
      <c r="M60" s="548"/>
      <c r="N60" s="548"/>
      <c r="O60" s="548"/>
      <c r="P60" s="548"/>
      <c r="Q60" s="548"/>
      <c r="R60" s="548"/>
      <c r="S60" s="548"/>
      <c r="T60" s="548"/>
      <c r="U60" s="548"/>
      <c r="V60" s="548"/>
      <c r="W60" s="548"/>
      <c r="X60" s="548"/>
      <c r="Y60" s="548"/>
      <c r="Z60" s="548"/>
      <c r="AA60" s="548"/>
      <c r="AB60" s="548"/>
      <c r="AC60" s="548"/>
    </row>
    <row r="61" spans="1:29" ht="20.25" x14ac:dyDescent="0.55000000000000004">
      <c r="A61" s="557" t="s">
        <v>576</v>
      </c>
      <c r="B61" s="546">
        <v>955575.82</v>
      </c>
      <c r="C61" s="546"/>
      <c r="D61" s="548"/>
      <c r="E61" s="548"/>
      <c r="F61" s="548"/>
      <c r="G61" s="548"/>
      <c r="H61" s="566">
        <v>5650000</v>
      </c>
      <c r="I61" s="548"/>
      <c r="J61" s="574">
        <v>450000</v>
      </c>
      <c r="K61" s="574">
        <v>500000</v>
      </c>
      <c r="L61" s="575">
        <v>350000</v>
      </c>
      <c r="M61" s="574">
        <v>225000</v>
      </c>
      <c r="N61" s="574">
        <v>25000</v>
      </c>
      <c r="O61" s="574">
        <v>25000</v>
      </c>
      <c r="P61" s="574">
        <v>25000</v>
      </c>
      <c r="Q61" s="574">
        <v>75000</v>
      </c>
      <c r="R61" s="574">
        <v>75000</v>
      </c>
      <c r="S61" s="574">
        <v>300000</v>
      </c>
      <c r="T61" s="574">
        <v>300000</v>
      </c>
      <c r="U61" s="574">
        <v>350000</v>
      </c>
      <c r="V61" s="574">
        <v>500000</v>
      </c>
      <c r="W61" s="574">
        <v>500000</v>
      </c>
      <c r="X61" s="574">
        <v>550000</v>
      </c>
      <c r="Y61" s="574">
        <v>575000</v>
      </c>
      <c r="Z61" s="574">
        <v>575000</v>
      </c>
      <c r="AA61" s="574">
        <v>575000</v>
      </c>
      <c r="AB61" s="574">
        <v>575000</v>
      </c>
      <c r="AC61" s="574">
        <v>575000</v>
      </c>
    </row>
    <row r="62" spans="1:29" x14ac:dyDescent="0.25">
      <c r="P62" s="571"/>
      <c r="Q62" s="571"/>
      <c r="R62" s="571"/>
      <c r="S62" s="571"/>
      <c r="T62" s="571"/>
      <c r="U62" s="571"/>
      <c r="V62" s="571"/>
      <c r="W62" s="571"/>
      <c r="X62" s="571"/>
      <c r="Y62" s="571"/>
      <c r="Z62" s="571"/>
      <c r="AA62" s="571"/>
      <c r="AB62" s="571"/>
      <c r="AC62" s="571"/>
    </row>
    <row r="63" spans="1:29" x14ac:dyDescent="0.25">
      <c r="A63" s="546" t="s">
        <v>577</v>
      </c>
      <c r="B63" s="546">
        <v>6837420.9500000002</v>
      </c>
      <c r="C63" s="546"/>
      <c r="D63" s="546">
        <v>3471000</v>
      </c>
      <c r="E63" s="546">
        <v>1841992</v>
      </c>
      <c r="F63" s="546">
        <v>1713245</v>
      </c>
      <c r="G63" s="546">
        <v>1582044</v>
      </c>
      <c r="H63" s="546">
        <v>7239000</v>
      </c>
      <c r="I63" s="546">
        <v>867647</v>
      </c>
      <c r="J63" s="546">
        <f>SUM(J54:J61)</f>
        <v>1832000</v>
      </c>
      <c r="K63" s="546">
        <f>SUM(K54:K61)</f>
        <v>1387000</v>
      </c>
      <c r="L63" s="546">
        <f>SUM(L58:L61)</f>
        <v>715000</v>
      </c>
      <c r="M63" s="546">
        <f>SUM(M58:M61)</f>
        <v>763960</v>
      </c>
      <c r="N63" s="546">
        <f>SUM(N58:N61)</f>
        <v>962000</v>
      </c>
      <c r="O63" s="546">
        <f>SUM(O58:O61)</f>
        <v>999000</v>
      </c>
      <c r="P63" s="546">
        <f t="shared" ref="P63:V63" si="12">SUM(P58:P61)</f>
        <v>1102000</v>
      </c>
      <c r="Q63" s="546">
        <f t="shared" si="12"/>
        <v>1521000</v>
      </c>
      <c r="R63" s="546">
        <f t="shared" si="12"/>
        <v>1687000</v>
      </c>
      <c r="S63" s="546">
        <f t="shared" si="12"/>
        <v>1997000</v>
      </c>
      <c r="T63" s="546">
        <f t="shared" si="12"/>
        <v>1940000</v>
      </c>
      <c r="U63" s="546">
        <f t="shared" si="12"/>
        <v>1990000</v>
      </c>
      <c r="V63" s="546">
        <f t="shared" si="12"/>
        <v>2305000</v>
      </c>
      <c r="W63" s="546">
        <f t="shared" ref="W63:AB63" si="13">SUM(W58:W61)</f>
        <v>2370000</v>
      </c>
      <c r="X63" s="546">
        <f t="shared" si="13"/>
        <v>2740000</v>
      </c>
      <c r="Y63" s="546">
        <f t="shared" si="13"/>
        <v>2900000</v>
      </c>
      <c r="Z63" s="546">
        <f t="shared" si="13"/>
        <v>3030000</v>
      </c>
      <c r="AA63" s="546">
        <f t="shared" si="13"/>
        <v>3130000</v>
      </c>
      <c r="AB63" s="546">
        <f t="shared" si="13"/>
        <v>3160000</v>
      </c>
      <c r="AC63" s="546">
        <f t="shared" ref="AC63" si="14">SUM(AC58:AC61)</f>
        <v>3160000</v>
      </c>
    </row>
    <row r="64" spans="1:29" x14ac:dyDescent="0.25">
      <c r="Q64" s="571"/>
    </row>
    <row r="65" spans="1:28" x14ac:dyDescent="0.25">
      <c r="Q65" s="571"/>
      <c r="V65" s="999" t="s">
        <v>533</v>
      </c>
      <c r="W65" s="999"/>
      <c r="X65" s="999"/>
      <c r="Y65" s="999"/>
      <c r="Z65" s="999"/>
      <c r="AA65" s="999"/>
    </row>
    <row r="66" spans="1:28" x14ac:dyDescent="0.25">
      <c r="Q66" s="571"/>
      <c r="V66" s="545" t="s">
        <v>101</v>
      </c>
      <c r="W66" s="545" t="s">
        <v>102</v>
      </c>
      <c r="X66" s="545" t="s">
        <v>122</v>
      </c>
      <c r="Y66" s="545" t="s">
        <v>156</v>
      </c>
      <c r="Z66" s="545" t="s">
        <v>171</v>
      </c>
      <c r="AA66" s="545" t="s">
        <v>204</v>
      </c>
      <c r="AB66" s="545" t="s">
        <v>616</v>
      </c>
    </row>
    <row r="67" spans="1:28" x14ac:dyDescent="0.25">
      <c r="A67" s="542" t="s">
        <v>578</v>
      </c>
      <c r="Q67" s="571"/>
    </row>
    <row r="68" spans="1:28" x14ac:dyDescent="0.25">
      <c r="A68" s="542" t="s">
        <v>579</v>
      </c>
      <c r="Q68" s="571"/>
      <c r="V68" s="542">
        <v>200000</v>
      </c>
      <c r="W68" s="542">
        <v>300000</v>
      </c>
      <c r="X68" s="542">
        <v>325000</v>
      </c>
      <c r="Y68" s="542">
        <v>350000</v>
      </c>
      <c r="Z68" s="542">
        <v>350000</v>
      </c>
      <c r="AA68" s="542">
        <v>350000</v>
      </c>
      <c r="AB68" s="542">
        <v>350000</v>
      </c>
    </row>
    <row r="69" spans="1:28" x14ac:dyDescent="0.25">
      <c r="A69" s="542" t="s">
        <v>197</v>
      </c>
      <c r="Q69" s="571"/>
      <c r="V69" s="542">
        <v>275000</v>
      </c>
      <c r="W69" s="542">
        <v>275000</v>
      </c>
      <c r="X69" s="542">
        <v>325000</v>
      </c>
      <c r="Y69" s="542">
        <v>350000</v>
      </c>
      <c r="Z69" s="542">
        <v>350000</v>
      </c>
      <c r="AA69" s="542">
        <v>350000</v>
      </c>
      <c r="AB69" s="542">
        <v>350000</v>
      </c>
    </row>
    <row r="70" spans="1:28" x14ac:dyDescent="0.25">
      <c r="A70" s="542" t="s">
        <v>580</v>
      </c>
      <c r="Q70" s="571"/>
      <c r="V70" s="576">
        <v>70000</v>
      </c>
      <c r="W70" s="576">
        <v>175000</v>
      </c>
      <c r="X70" s="576">
        <v>200000</v>
      </c>
      <c r="Y70" s="576">
        <v>225000</v>
      </c>
      <c r="Z70" s="576">
        <v>300000</v>
      </c>
      <c r="AA70" s="576">
        <v>300000</v>
      </c>
      <c r="AB70" s="576">
        <v>300000</v>
      </c>
    </row>
    <row r="71" spans="1:28" x14ac:dyDescent="0.25">
      <c r="Q71" s="571"/>
      <c r="V71" s="542">
        <f t="shared" ref="V71:AB71" si="15">SUM(V68:V70)</f>
        <v>545000</v>
      </c>
      <c r="W71" s="542">
        <f t="shared" si="15"/>
        <v>750000</v>
      </c>
      <c r="X71" s="542">
        <f t="shared" si="15"/>
        <v>850000</v>
      </c>
      <c r="Y71" s="542">
        <f t="shared" si="15"/>
        <v>925000</v>
      </c>
      <c r="Z71" s="542">
        <f t="shared" si="15"/>
        <v>1000000</v>
      </c>
      <c r="AA71" s="542">
        <f t="shared" si="15"/>
        <v>1000000</v>
      </c>
      <c r="AB71" s="542">
        <f t="shared" si="15"/>
        <v>1000000</v>
      </c>
    </row>
    <row r="72" spans="1:28" hidden="1" x14ac:dyDescent="0.25">
      <c r="Q72" s="571"/>
    </row>
    <row r="73" spans="1:28" hidden="1" x14ac:dyDescent="0.25">
      <c r="Q73" s="571"/>
    </row>
    <row r="74" spans="1:28" ht="19.149999999999999" hidden="1" customHeight="1" x14ac:dyDescent="0.25">
      <c r="Q74" s="571"/>
    </row>
    <row r="75" spans="1:28" hidden="1" x14ac:dyDescent="0.25">
      <c r="Q75" s="571"/>
    </row>
    <row r="76" spans="1:28" hidden="1" x14ac:dyDescent="0.25">
      <c r="M76" s="552"/>
      <c r="N76" s="552"/>
      <c r="O76" s="552"/>
      <c r="P76" s="552"/>
      <c r="Q76" s="552"/>
    </row>
    <row r="77" spans="1:28" hidden="1" x14ac:dyDescent="0.25">
      <c r="M77" s="552"/>
      <c r="N77" s="552"/>
      <c r="O77" s="552"/>
      <c r="P77" s="552"/>
      <c r="Q77" s="552"/>
    </row>
    <row r="78" spans="1:28" hidden="1" x14ac:dyDescent="0.25">
      <c r="A78" s="570" t="s">
        <v>581</v>
      </c>
      <c r="K78" s="577"/>
      <c r="Q78" s="571"/>
    </row>
    <row r="79" spans="1:28" hidden="1" x14ac:dyDescent="0.25">
      <c r="A79" s="578" t="s">
        <v>582</v>
      </c>
      <c r="B79" s="571">
        <v>10493.04</v>
      </c>
      <c r="C79" s="571"/>
      <c r="D79" s="571">
        <v>0</v>
      </c>
      <c r="E79" s="571">
        <v>0</v>
      </c>
      <c r="F79" s="571">
        <v>0</v>
      </c>
      <c r="G79" s="571">
        <v>0</v>
      </c>
      <c r="H79" s="571">
        <v>0</v>
      </c>
      <c r="I79" s="571">
        <v>10000</v>
      </c>
      <c r="J79" s="571">
        <v>0</v>
      </c>
      <c r="K79" s="571">
        <v>0</v>
      </c>
      <c r="L79" s="579">
        <v>0</v>
      </c>
      <c r="M79" s="571">
        <v>0</v>
      </c>
      <c r="N79" s="571">
        <v>0</v>
      </c>
      <c r="O79" s="571"/>
      <c r="P79" s="571">
        <v>0</v>
      </c>
      <c r="Q79" s="571">
        <v>0</v>
      </c>
    </row>
    <row r="80" spans="1:28" hidden="1" x14ac:dyDescent="0.25">
      <c r="A80" s="542" t="s">
        <v>583</v>
      </c>
      <c r="B80" s="571">
        <v>6577882</v>
      </c>
      <c r="C80" s="571"/>
      <c r="D80" s="571">
        <v>3471000</v>
      </c>
      <c r="E80" s="571">
        <v>1841992</v>
      </c>
      <c r="F80" s="571">
        <v>1713245</v>
      </c>
      <c r="G80" s="571">
        <v>1582044</v>
      </c>
      <c r="H80" s="571">
        <v>1589000</v>
      </c>
      <c r="I80" s="571">
        <v>857647</v>
      </c>
      <c r="J80" s="571">
        <v>891000</v>
      </c>
      <c r="K80" s="571">
        <v>1232000</v>
      </c>
      <c r="L80" s="579">
        <v>1516000</v>
      </c>
      <c r="M80" s="571">
        <v>1601000</v>
      </c>
      <c r="N80" s="571">
        <v>1626000</v>
      </c>
      <c r="O80" s="571"/>
      <c r="P80" s="571">
        <v>1626000</v>
      </c>
      <c r="Q80" s="571">
        <v>1676000</v>
      </c>
    </row>
    <row r="81" spans="1:17" hidden="1" x14ac:dyDescent="0.25">
      <c r="A81" s="580" t="s">
        <v>584</v>
      </c>
      <c r="B81" s="581">
        <v>667547</v>
      </c>
      <c r="C81" s="581"/>
      <c r="D81" s="581">
        <v>0</v>
      </c>
      <c r="E81" s="581">
        <v>0</v>
      </c>
      <c r="F81" s="581">
        <v>0</v>
      </c>
      <c r="G81" s="581">
        <v>0</v>
      </c>
      <c r="H81" s="581">
        <v>5650000</v>
      </c>
      <c r="I81" s="581">
        <v>0</v>
      </c>
      <c r="J81" s="581">
        <v>0</v>
      </c>
      <c r="K81" s="581">
        <v>0</v>
      </c>
      <c r="L81" s="582">
        <v>0</v>
      </c>
      <c r="M81" s="581">
        <v>0</v>
      </c>
      <c r="N81" s="581">
        <v>0</v>
      </c>
      <c r="O81" s="581"/>
      <c r="P81" s="581">
        <v>0</v>
      </c>
      <c r="Q81" s="581">
        <v>0</v>
      </c>
    </row>
    <row r="82" spans="1:17" x14ac:dyDescent="0.25">
      <c r="B82" s="571">
        <v>7255922.04</v>
      </c>
      <c r="C82" s="571"/>
      <c r="D82" s="571">
        <v>3471000</v>
      </c>
      <c r="E82" s="571">
        <v>1841992</v>
      </c>
      <c r="F82" s="571">
        <v>1713245</v>
      </c>
      <c r="G82" s="571">
        <v>1582044</v>
      </c>
      <c r="H82" s="571">
        <v>7239000</v>
      </c>
      <c r="I82" s="571">
        <v>867647</v>
      </c>
      <c r="J82" s="571">
        <v>891000</v>
      </c>
      <c r="K82" s="571">
        <v>1232000</v>
      </c>
      <c r="L82" s="579">
        <v>1516000</v>
      </c>
      <c r="M82" s="571">
        <v>1601000</v>
      </c>
      <c r="N82" s="571">
        <v>1626000</v>
      </c>
      <c r="O82" s="571"/>
      <c r="P82" s="571">
        <v>1626000</v>
      </c>
      <c r="Q82" s="571">
        <v>1676000</v>
      </c>
    </row>
    <row r="117" spans="1:17" ht="15" customHeight="1" x14ac:dyDescent="0.25"/>
    <row r="119" spans="1:17" hidden="1" x14ac:dyDescent="0.25"/>
    <row r="120" spans="1:17" hidden="1" x14ac:dyDescent="0.25"/>
    <row r="121" spans="1:17" hidden="1" x14ac:dyDescent="0.25">
      <c r="A121" s="1000" t="s">
        <v>585</v>
      </c>
      <c r="B121" s="1000"/>
      <c r="C121" s="1000"/>
      <c r="D121" s="1000"/>
      <c r="E121" s="1000"/>
      <c r="F121" s="1000"/>
      <c r="G121" s="1000"/>
      <c r="H121" s="1000"/>
      <c r="I121" s="1000"/>
      <c r="J121" s="1000"/>
      <c r="K121" s="1000"/>
      <c r="L121" s="1000"/>
      <c r="M121" s="1000"/>
      <c r="N121" s="1000"/>
      <c r="O121" s="1000"/>
      <c r="P121" s="1000"/>
      <c r="Q121" s="1000"/>
    </row>
    <row r="122" spans="1:17" hidden="1" x14ac:dyDescent="0.25">
      <c r="A122" s="583"/>
      <c r="B122" s="583"/>
      <c r="C122" s="583"/>
      <c r="D122" s="583"/>
      <c r="E122" s="583"/>
      <c r="F122" s="583"/>
      <c r="G122" s="583"/>
      <c r="H122" s="583"/>
      <c r="I122" s="583"/>
      <c r="J122" s="584"/>
      <c r="K122" s="584"/>
      <c r="L122" s="585"/>
      <c r="M122" s="584"/>
      <c r="N122" s="584"/>
      <c r="O122" s="584"/>
      <c r="P122" s="584"/>
      <c r="Q122" s="584"/>
    </row>
    <row r="123" spans="1:17" hidden="1" x14ac:dyDescent="0.25">
      <c r="A123" s="583"/>
      <c r="B123" s="583"/>
      <c r="C123" s="583"/>
      <c r="D123" s="1000" t="s">
        <v>586</v>
      </c>
      <c r="E123" s="1000"/>
      <c r="F123" s="1000"/>
      <c r="G123" s="1000"/>
      <c r="H123" s="1000"/>
      <c r="I123" s="1000"/>
      <c r="J123" s="1000"/>
      <c r="K123" s="1001" t="s">
        <v>587</v>
      </c>
      <c r="L123" s="1001"/>
      <c r="M123" s="1001"/>
      <c r="N123" s="1001"/>
      <c r="O123" s="1001"/>
      <c r="P123" s="1001"/>
      <c r="Q123" s="1001"/>
    </row>
    <row r="124" spans="1:17" hidden="1" x14ac:dyDescent="0.25">
      <c r="A124" s="586" t="s">
        <v>534</v>
      </c>
      <c r="B124" s="586" t="s">
        <v>588</v>
      </c>
      <c r="C124" s="586"/>
      <c r="D124" s="587" t="s">
        <v>536</v>
      </c>
      <c r="E124" s="587" t="s">
        <v>537</v>
      </c>
      <c r="F124" s="587" t="s">
        <v>538</v>
      </c>
      <c r="G124" s="587" t="s">
        <v>539</v>
      </c>
      <c r="H124" s="587" t="s">
        <v>540</v>
      </c>
      <c r="I124" s="587" t="s">
        <v>541</v>
      </c>
      <c r="J124" s="588" t="s">
        <v>589</v>
      </c>
      <c r="K124" s="588" t="s">
        <v>542</v>
      </c>
      <c r="L124" s="589" t="s">
        <v>543</v>
      </c>
      <c r="M124" s="588" t="s">
        <v>544</v>
      </c>
      <c r="N124" s="588" t="s">
        <v>516</v>
      </c>
      <c r="O124" s="588"/>
      <c r="P124" s="588" t="s">
        <v>517</v>
      </c>
      <c r="Q124" s="588" t="s">
        <v>518</v>
      </c>
    </row>
    <row r="125" spans="1:17" hidden="1" x14ac:dyDescent="0.25">
      <c r="A125" s="583" t="s">
        <v>546</v>
      </c>
      <c r="B125" s="583">
        <v>150981</v>
      </c>
      <c r="C125" s="583"/>
      <c r="D125" s="584">
        <v>0</v>
      </c>
      <c r="E125" s="584">
        <v>-35000</v>
      </c>
      <c r="F125" s="584">
        <v>0</v>
      </c>
      <c r="G125" s="584">
        <v>0</v>
      </c>
      <c r="H125" s="584">
        <v>-117701</v>
      </c>
      <c r="I125" s="584">
        <v>0</v>
      </c>
      <c r="J125" s="584">
        <v>-135000</v>
      </c>
      <c r="K125" s="584">
        <v>0</v>
      </c>
      <c r="L125" s="585">
        <v>0</v>
      </c>
      <c r="M125" s="584">
        <v>-135000</v>
      </c>
      <c r="N125" s="584">
        <v>0</v>
      </c>
      <c r="O125" s="584"/>
      <c r="P125" s="584">
        <v>-140000</v>
      </c>
      <c r="Q125" s="584">
        <v>0</v>
      </c>
    </row>
    <row r="126" spans="1:17" hidden="1" x14ac:dyDescent="0.25">
      <c r="A126" s="583" t="s">
        <v>547</v>
      </c>
      <c r="B126" s="583">
        <v>168435</v>
      </c>
      <c r="C126" s="583"/>
      <c r="D126" s="584">
        <v>0</v>
      </c>
      <c r="E126" s="584">
        <v>-9053.25</v>
      </c>
      <c r="F126" s="584">
        <v>-239194</v>
      </c>
      <c r="G126" s="584">
        <v>-27046</v>
      </c>
      <c r="H126" s="584">
        <v>0</v>
      </c>
      <c r="I126" s="584">
        <v>0</v>
      </c>
      <c r="J126" s="584">
        <v>-90000</v>
      </c>
      <c r="K126" s="584">
        <v>-300000</v>
      </c>
      <c r="L126" s="585">
        <v>-100000</v>
      </c>
      <c r="M126" s="584">
        <v>-350000</v>
      </c>
      <c r="N126" s="584">
        <v>-150000</v>
      </c>
      <c r="O126" s="584"/>
      <c r="P126" s="584">
        <v>0</v>
      </c>
      <c r="Q126" s="584">
        <v>0</v>
      </c>
    </row>
    <row r="127" spans="1:17" hidden="1" x14ac:dyDescent="0.25">
      <c r="A127" s="583" t="s">
        <v>590</v>
      </c>
      <c r="B127" s="583">
        <v>500203</v>
      </c>
      <c r="C127" s="583"/>
      <c r="D127" s="584">
        <v>-66673</v>
      </c>
      <c r="E127" s="584">
        <v>0</v>
      </c>
      <c r="F127" s="584">
        <v>-36527</v>
      </c>
      <c r="G127" s="584">
        <v>-33157</v>
      </c>
      <c r="H127" s="584">
        <v>-37177</v>
      </c>
      <c r="I127" s="584">
        <v>-20429</v>
      </c>
      <c r="J127" s="584">
        <v>-385752</v>
      </c>
      <c r="K127" s="584">
        <v>-200000</v>
      </c>
      <c r="L127" s="585">
        <v>-200000</v>
      </c>
      <c r="M127" s="584">
        <v>-118333</v>
      </c>
      <c r="N127" s="584">
        <v>0</v>
      </c>
      <c r="O127" s="584"/>
      <c r="P127" s="584">
        <v>-20000</v>
      </c>
      <c r="Q127" s="584">
        <v>-120000</v>
      </c>
    </row>
    <row r="128" spans="1:17" hidden="1" x14ac:dyDescent="0.25">
      <c r="A128" s="583" t="s">
        <v>549</v>
      </c>
      <c r="B128" s="583">
        <v>41391</v>
      </c>
      <c r="C128" s="583"/>
      <c r="D128" s="584">
        <v>0</v>
      </c>
      <c r="E128" s="584">
        <v>-19232</v>
      </c>
      <c r="F128" s="584">
        <v>0</v>
      </c>
      <c r="G128" s="584">
        <v>-205319</v>
      </c>
      <c r="H128" s="584">
        <v>0</v>
      </c>
      <c r="I128" s="584">
        <v>-6518</v>
      </c>
      <c r="J128" s="584">
        <v>-20000</v>
      </c>
      <c r="K128" s="584">
        <v>-40000</v>
      </c>
      <c r="L128" s="585">
        <v>-95000</v>
      </c>
      <c r="M128" s="584">
        <v>0</v>
      </c>
      <c r="N128" s="584">
        <v>-25000</v>
      </c>
      <c r="O128" s="584"/>
      <c r="P128" s="584">
        <v>0</v>
      </c>
      <c r="Q128" s="584">
        <v>0</v>
      </c>
    </row>
    <row r="129" spans="1:17" hidden="1" x14ac:dyDescent="0.25">
      <c r="A129" s="583" t="s">
        <v>367</v>
      </c>
      <c r="B129" s="583">
        <v>115177</v>
      </c>
      <c r="C129" s="583"/>
      <c r="D129" s="584">
        <v>0</v>
      </c>
      <c r="E129" s="584">
        <v>0</v>
      </c>
      <c r="F129" s="584">
        <v>-10800</v>
      </c>
      <c r="G129" s="584">
        <v>-46405.5</v>
      </c>
      <c r="H129" s="584">
        <v>-33361</v>
      </c>
      <c r="I129" s="584">
        <v>0</v>
      </c>
      <c r="J129" s="584">
        <v>-125000</v>
      </c>
      <c r="K129" s="584">
        <v>-10000</v>
      </c>
      <c r="L129" s="585">
        <v>0</v>
      </c>
      <c r="M129" s="584">
        <v>-10000</v>
      </c>
      <c r="N129" s="584">
        <v>0</v>
      </c>
      <c r="O129" s="584"/>
      <c r="P129" s="584">
        <v>-25000</v>
      </c>
      <c r="Q129" s="584">
        <v>0</v>
      </c>
    </row>
    <row r="130" spans="1:17" hidden="1" x14ac:dyDescent="0.25">
      <c r="A130" s="583" t="s">
        <v>591</v>
      </c>
      <c r="B130" s="583">
        <v>565869</v>
      </c>
      <c r="C130" s="583"/>
      <c r="D130" s="584">
        <v>-90613</v>
      </c>
      <c r="E130" s="584">
        <v>-16458</v>
      </c>
      <c r="F130" s="584">
        <v>0</v>
      </c>
      <c r="G130" s="584">
        <v>0</v>
      </c>
      <c r="H130" s="584">
        <v>0</v>
      </c>
      <c r="I130" s="584">
        <v>0</v>
      </c>
      <c r="J130" s="584">
        <v>0</v>
      </c>
      <c r="K130" s="584">
        <v>-100000</v>
      </c>
      <c r="L130" s="585">
        <v>0</v>
      </c>
      <c r="M130" s="584">
        <v>0</v>
      </c>
      <c r="N130" s="584">
        <v>0</v>
      </c>
      <c r="O130" s="584"/>
      <c r="P130" s="584">
        <v>0</v>
      </c>
      <c r="Q130" s="584">
        <v>0</v>
      </c>
    </row>
    <row r="131" spans="1:17" hidden="1" x14ac:dyDescent="0.25">
      <c r="A131" s="583" t="s">
        <v>551</v>
      </c>
      <c r="B131" s="583">
        <v>663324</v>
      </c>
      <c r="C131" s="583"/>
      <c r="D131" s="584">
        <v>0</v>
      </c>
      <c r="E131" s="584">
        <v>0</v>
      </c>
      <c r="F131" s="584">
        <v>-22963</v>
      </c>
      <c r="G131" s="584">
        <v>-1399</v>
      </c>
      <c r="H131" s="584">
        <v>-400</v>
      </c>
      <c r="I131" s="584">
        <v>-2171</v>
      </c>
      <c r="J131" s="584">
        <v>-90000</v>
      </c>
      <c r="K131" s="584">
        <v>-79900</v>
      </c>
      <c r="L131" s="585">
        <v>-300000</v>
      </c>
      <c r="M131" s="584">
        <v>-600000</v>
      </c>
      <c r="N131" s="584">
        <v>0</v>
      </c>
      <c r="O131" s="584"/>
      <c r="P131" s="584">
        <v>0</v>
      </c>
      <c r="Q131" s="584">
        <v>0</v>
      </c>
    </row>
    <row r="132" spans="1:17" hidden="1" x14ac:dyDescent="0.25">
      <c r="A132" s="583" t="s">
        <v>552</v>
      </c>
      <c r="B132" s="583">
        <v>674118</v>
      </c>
      <c r="C132" s="583"/>
      <c r="D132" s="584">
        <v>-706763</v>
      </c>
      <c r="E132" s="584">
        <v>0</v>
      </c>
      <c r="F132" s="584">
        <v>0</v>
      </c>
      <c r="G132" s="584">
        <v>-384181</v>
      </c>
      <c r="H132" s="584">
        <v>0</v>
      </c>
      <c r="I132" s="584">
        <v>0</v>
      </c>
      <c r="J132" s="584">
        <v>0</v>
      </c>
      <c r="K132" s="584">
        <v>-450000</v>
      </c>
      <c r="L132" s="585">
        <v>-350000</v>
      </c>
      <c r="M132" s="584">
        <v>-155000</v>
      </c>
      <c r="N132" s="584">
        <v>-450000</v>
      </c>
      <c r="O132" s="584"/>
      <c r="P132" s="584">
        <v>-165000</v>
      </c>
      <c r="Q132" s="584">
        <v>-450000</v>
      </c>
    </row>
    <row r="133" spans="1:17" hidden="1" x14ac:dyDescent="0.25">
      <c r="A133" s="583" t="s">
        <v>553</v>
      </c>
      <c r="B133" s="583">
        <v>430701</v>
      </c>
      <c r="C133" s="583"/>
      <c r="D133" s="584">
        <v>-265524</v>
      </c>
      <c r="E133" s="584">
        <v>-77761</v>
      </c>
      <c r="F133" s="584">
        <v>-131065</v>
      </c>
      <c r="G133" s="584">
        <v>-525838</v>
      </c>
      <c r="H133" s="584">
        <v>-306141</v>
      </c>
      <c r="I133" s="584">
        <v>-112378</v>
      </c>
      <c r="J133" s="584">
        <v>-60000</v>
      </c>
      <c r="K133" s="584">
        <v>-133000</v>
      </c>
      <c r="L133" s="585">
        <v>-290000</v>
      </c>
      <c r="M133" s="584">
        <v>-270000</v>
      </c>
      <c r="N133" s="584">
        <v>-302000</v>
      </c>
      <c r="O133" s="584"/>
      <c r="P133" s="584">
        <v>-236000</v>
      </c>
      <c r="Q133" s="584">
        <v>-210000</v>
      </c>
    </row>
    <row r="134" spans="1:17" hidden="1" x14ac:dyDescent="0.25">
      <c r="A134" s="583" t="s">
        <v>554</v>
      </c>
      <c r="B134" s="583">
        <v>465985</v>
      </c>
      <c r="C134" s="583"/>
      <c r="D134" s="584">
        <v>0</v>
      </c>
      <c r="E134" s="584">
        <v>0</v>
      </c>
      <c r="F134" s="584">
        <v>0</v>
      </c>
      <c r="G134" s="584">
        <v>0</v>
      </c>
      <c r="H134" s="584">
        <v>0</v>
      </c>
      <c r="I134" s="584">
        <v>0</v>
      </c>
      <c r="J134" s="584">
        <v>0</v>
      </c>
      <c r="K134" s="584">
        <v>0</v>
      </c>
      <c r="L134" s="585">
        <v>0</v>
      </c>
      <c r="M134" s="584">
        <v>0</v>
      </c>
      <c r="N134" s="584">
        <v>0</v>
      </c>
      <c r="O134" s="584"/>
      <c r="P134" s="584">
        <v>0</v>
      </c>
      <c r="Q134" s="584">
        <v>0</v>
      </c>
    </row>
    <row r="135" spans="1:17" hidden="1" x14ac:dyDescent="0.25">
      <c r="A135" s="590" t="s">
        <v>555</v>
      </c>
      <c r="B135" s="583">
        <v>0</v>
      </c>
      <c r="C135" s="583"/>
      <c r="D135" s="584">
        <v>-334059.78000000003</v>
      </c>
      <c r="E135" s="584">
        <v>-2393356.7999999998</v>
      </c>
      <c r="F135" s="584">
        <v>-192590</v>
      </c>
      <c r="G135" s="584">
        <v>-1898614</v>
      </c>
      <c r="H135" s="584">
        <v>0</v>
      </c>
      <c r="I135" s="584">
        <v>0</v>
      </c>
      <c r="J135" s="584">
        <v>0</v>
      </c>
      <c r="K135" s="584">
        <v>0</v>
      </c>
      <c r="L135" s="585">
        <v>0</v>
      </c>
      <c r="M135" s="584">
        <v>0</v>
      </c>
      <c r="N135" s="584">
        <v>0</v>
      </c>
      <c r="O135" s="584"/>
      <c r="P135" s="584">
        <v>0</v>
      </c>
      <c r="Q135" s="584">
        <v>0</v>
      </c>
    </row>
    <row r="136" spans="1:17" hidden="1" x14ac:dyDescent="0.25">
      <c r="A136" s="591" t="s">
        <v>556</v>
      </c>
      <c r="B136" s="583">
        <v>0</v>
      </c>
      <c r="C136" s="583"/>
      <c r="D136" s="584">
        <v>0</v>
      </c>
      <c r="E136" s="584">
        <v>-52617</v>
      </c>
      <c r="F136" s="584">
        <v>-1500</v>
      </c>
      <c r="G136" s="584">
        <v>0</v>
      </c>
      <c r="H136" s="584">
        <v>-2900</v>
      </c>
      <c r="I136" s="584">
        <v>-2639347</v>
      </c>
      <c r="J136" s="584">
        <v>0</v>
      </c>
      <c r="K136" s="584">
        <v>0</v>
      </c>
      <c r="L136" s="585">
        <v>0</v>
      </c>
      <c r="M136" s="584">
        <v>0</v>
      </c>
      <c r="N136" s="584">
        <v>0</v>
      </c>
      <c r="O136" s="584"/>
      <c r="P136" s="584">
        <v>0</v>
      </c>
      <c r="Q136" s="584">
        <v>0</v>
      </c>
    </row>
    <row r="137" spans="1:17" hidden="1" x14ac:dyDescent="0.25">
      <c r="A137" s="583" t="s">
        <v>592</v>
      </c>
      <c r="B137" s="583">
        <v>24149</v>
      </c>
      <c r="C137" s="583"/>
      <c r="D137" s="584">
        <v>0</v>
      </c>
      <c r="E137" s="584">
        <v>0</v>
      </c>
      <c r="F137" s="584">
        <v>0</v>
      </c>
      <c r="G137" s="584">
        <v>0</v>
      </c>
      <c r="H137" s="584">
        <v>0</v>
      </c>
      <c r="I137" s="584">
        <v>0</v>
      </c>
      <c r="J137" s="584">
        <v>0</v>
      </c>
      <c r="K137" s="584">
        <v>0</v>
      </c>
      <c r="L137" s="585">
        <v>0</v>
      </c>
      <c r="M137" s="584">
        <v>0</v>
      </c>
      <c r="N137" s="584">
        <v>0</v>
      </c>
      <c r="O137" s="584"/>
      <c r="P137" s="584">
        <v>0</v>
      </c>
      <c r="Q137" s="584">
        <v>0</v>
      </c>
    </row>
    <row r="138" spans="1:17" hidden="1" x14ac:dyDescent="0.25">
      <c r="A138" s="583" t="s">
        <v>593</v>
      </c>
      <c r="B138" s="583">
        <v>128346</v>
      </c>
      <c r="C138" s="583"/>
      <c r="D138" s="584">
        <v>0</v>
      </c>
      <c r="E138" s="584">
        <v>0</v>
      </c>
      <c r="F138" s="584">
        <v>0</v>
      </c>
      <c r="G138" s="584">
        <v>0</v>
      </c>
      <c r="H138" s="584">
        <v>0</v>
      </c>
      <c r="I138" s="584">
        <v>0</v>
      </c>
      <c r="J138" s="584">
        <v>0</v>
      </c>
      <c r="K138" s="584">
        <v>0</v>
      </c>
      <c r="L138" s="585">
        <v>0</v>
      </c>
      <c r="M138" s="584">
        <v>0</v>
      </c>
      <c r="N138" s="584">
        <v>0</v>
      </c>
      <c r="O138" s="584"/>
      <c r="P138" s="584">
        <v>0</v>
      </c>
      <c r="Q138" s="584">
        <v>0</v>
      </c>
    </row>
    <row r="139" spans="1:17" hidden="1" x14ac:dyDescent="0.25">
      <c r="A139" s="583" t="s">
        <v>559</v>
      </c>
      <c r="B139" s="583">
        <v>68503</v>
      </c>
      <c r="C139" s="583"/>
      <c r="D139" s="584">
        <v>-52732</v>
      </c>
      <c r="E139" s="584">
        <v>0</v>
      </c>
      <c r="F139" s="584">
        <v>-56697</v>
      </c>
      <c r="G139" s="584">
        <v>0</v>
      </c>
      <c r="H139" s="584">
        <v>0</v>
      </c>
      <c r="I139" s="584">
        <v>0</v>
      </c>
      <c r="J139" s="584">
        <v>0</v>
      </c>
      <c r="K139" s="584">
        <v>-20000</v>
      </c>
      <c r="L139" s="585">
        <v>-80000</v>
      </c>
      <c r="M139" s="584">
        <v>0</v>
      </c>
      <c r="N139" s="584">
        <v>0</v>
      </c>
      <c r="O139" s="584"/>
      <c r="P139" s="584">
        <v>0</v>
      </c>
      <c r="Q139" s="584">
        <v>0</v>
      </c>
    </row>
    <row r="140" spans="1:17" hidden="1" x14ac:dyDescent="0.25">
      <c r="A140" s="583" t="s">
        <v>560</v>
      </c>
      <c r="B140" s="583">
        <v>6430</v>
      </c>
      <c r="C140" s="583"/>
      <c r="D140" s="584">
        <v>0</v>
      </c>
      <c r="E140" s="584">
        <v>0</v>
      </c>
      <c r="F140" s="584">
        <v>0</v>
      </c>
      <c r="G140" s="584">
        <v>0</v>
      </c>
      <c r="H140" s="584">
        <v>0</v>
      </c>
      <c r="I140" s="584">
        <v>0</v>
      </c>
      <c r="J140" s="584">
        <v>0</v>
      </c>
      <c r="K140" s="584">
        <v>0</v>
      </c>
      <c r="L140" s="585">
        <v>0</v>
      </c>
      <c r="M140" s="584">
        <v>0</v>
      </c>
      <c r="N140" s="584">
        <v>0</v>
      </c>
      <c r="O140" s="584"/>
      <c r="P140" s="584">
        <v>0</v>
      </c>
      <c r="Q140" s="584">
        <v>0</v>
      </c>
    </row>
    <row r="141" spans="1:17" hidden="1" x14ac:dyDescent="0.25">
      <c r="A141" s="583" t="s">
        <v>561</v>
      </c>
      <c r="B141" s="583">
        <v>1365916</v>
      </c>
      <c r="C141" s="583"/>
      <c r="D141" s="584">
        <v>-175000</v>
      </c>
      <c r="E141" s="584">
        <v>-44532</v>
      </c>
      <c r="F141" s="584">
        <v>-24486</v>
      </c>
      <c r="G141" s="584">
        <v>-28869</v>
      </c>
      <c r="H141" s="584">
        <v>-14084</v>
      </c>
      <c r="I141" s="584">
        <v>-22625</v>
      </c>
      <c r="J141" s="584">
        <v>-1500000</v>
      </c>
      <c r="K141" s="584">
        <v>-90000</v>
      </c>
      <c r="L141" s="585">
        <v>-700000</v>
      </c>
      <c r="M141" s="584">
        <v>0</v>
      </c>
      <c r="N141" s="584">
        <v>0</v>
      </c>
      <c r="O141" s="584"/>
      <c r="P141" s="584">
        <v>-50000</v>
      </c>
      <c r="Q141" s="584">
        <v>-500000</v>
      </c>
    </row>
    <row r="142" spans="1:17" hidden="1" x14ac:dyDescent="0.25">
      <c r="A142" s="583" t="s">
        <v>562</v>
      </c>
      <c r="B142" s="583">
        <v>9595</v>
      </c>
      <c r="C142" s="583"/>
      <c r="D142" s="584">
        <v>0</v>
      </c>
      <c r="E142" s="584">
        <v>0</v>
      </c>
      <c r="F142" s="584">
        <v>-6007.5</v>
      </c>
      <c r="G142" s="584">
        <v>-13267</v>
      </c>
      <c r="H142" s="584">
        <v>-260000</v>
      </c>
      <c r="I142" s="584">
        <v>0</v>
      </c>
      <c r="J142" s="584">
        <v>0</v>
      </c>
      <c r="K142" s="584">
        <v>0</v>
      </c>
      <c r="L142" s="585">
        <v>0</v>
      </c>
      <c r="M142" s="584">
        <v>0</v>
      </c>
      <c r="N142" s="584">
        <v>0</v>
      </c>
      <c r="O142" s="584"/>
      <c r="P142" s="584">
        <v>0</v>
      </c>
      <c r="Q142" s="584">
        <v>0</v>
      </c>
    </row>
    <row r="143" spans="1:17" hidden="1" x14ac:dyDescent="0.25">
      <c r="A143" s="583" t="s">
        <v>563</v>
      </c>
      <c r="B143" s="583">
        <v>754641</v>
      </c>
      <c r="C143" s="583"/>
      <c r="D143" s="584">
        <v>-206677</v>
      </c>
      <c r="E143" s="584">
        <v>-22248</v>
      </c>
      <c r="F143" s="584">
        <v>-23184</v>
      </c>
      <c r="G143" s="584">
        <v>-121709</v>
      </c>
      <c r="H143" s="584">
        <v>-298517</v>
      </c>
      <c r="I143" s="584">
        <v>0</v>
      </c>
      <c r="J143" s="584">
        <v>0</v>
      </c>
      <c r="K143" s="584">
        <v>-380000</v>
      </c>
      <c r="L143" s="585">
        <v>0</v>
      </c>
      <c r="M143" s="584">
        <v>0</v>
      </c>
      <c r="N143" s="584">
        <v>-20000</v>
      </c>
      <c r="O143" s="584"/>
      <c r="P143" s="584">
        <v>-200000</v>
      </c>
      <c r="Q143" s="584">
        <v>-250000</v>
      </c>
    </row>
    <row r="144" spans="1:17" hidden="1" x14ac:dyDescent="0.25">
      <c r="A144" s="583" t="s">
        <v>197</v>
      </c>
      <c r="B144" s="583">
        <v>242167</v>
      </c>
      <c r="C144" s="583"/>
      <c r="D144" s="584">
        <v>-270709</v>
      </c>
      <c r="E144" s="584">
        <v>0</v>
      </c>
      <c r="F144" s="584">
        <v>-25666</v>
      </c>
      <c r="G144" s="584">
        <v>-7205</v>
      </c>
      <c r="H144" s="584">
        <v>-11001</v>
      </c>
      <c r="I144" s="584">
        <v>-18326</v>
      </c>
      <c r="J144" s="584">
        <v>-60000</v>
      </c>
      <c r="K144" s="584">
        <v>-50000</v>
      </c>
      <c r="L144" s="585">
        <v>-73440</v>
      </c>
      <c r="M144" s="584">
        <v>-494000</v>
      </c>
      <c r="N144" s="584">
        <v>-25000</v>
      </c>
      <c r="O144" s="584"/>
      <c r="P144" s="584">
        <v>-685000</v>
      </c>
      <c r="Q144" s="584">
        <v>-175000</v>
      </c>
    </row>
    <row r="145" spans="1:17" hidden="1" x14ac:dyDescent="0.25">
      <c r="A145" s="583" t="s">
        <v>348</v>
      </c>
      <c r="B145" s="583">
        <v>37358</v>
      </c>
      <c r="C145" s="583"/>
      <c r="D145" s="584">
        <v>0</v>
      </c>
      <c r="E145" s="584">
        <v>0</v>
      </c>
      <c r="F145" s="584">
        <v>0</v>
      </c>
      <c r="G145" s="584">
        <v>0</v>
      </c>
      <c r="H145" s="584">
        <v>0</v>
      </c>
      <c r="I145" s="584">
        <v>0</v>
      </c>
      <c r="J145" s="584">
        <v>-35000</v>
      </c>
      <c r="K145" s="584">
        <v>-30000</v>
      </c>
      <c r="L145" s="585">
        <v>-155000</v>
      </c>
      <c r="M145" s="584">
        <v>-245000</v>
      </c>
      <c r="N145" s="584">
        <v>-70000</v>
      </c>
      <c r="O145" s="584"/>
      <c r="P145" s="584">
        <v>-70000</v>
      </c>
      <c r="Q145" s="584">
        <v>0</v>
      </c>
    </row>
    <row r="146" spans="1:17" hidden="1" x14ac:dyDescent="0.25">
      <c r="A146" s="583" t="s">
        <v>594</v>
      </c>
      <c r="B146" s="583">
        <v>145284</v>
      </c>
      <c r="C146" s="583"/>
      <c r="D146" s="584">
        <v>0</v>
      </c>
      <c r="E146" s="584">
        <v>-59</v>
      </c>
      <c r="F146" s="584">
        <v>-5743</v>
      </c>
      <c r="G146" s="584">
        <v>-10296</v>
      </c>
      <c r="H146" s="584">
        <v>0</v>
      </c>
      <c r="I146" s="584">
        <v>0</v>
      </c>
      <c r="J146" s="584">
        <v>0</v>
      </c>
      <c r="K146" s="584">
        <v>-115000</v>
      </c>
      <c r="L146" s="585">
        <v>-30284</v>
      </c>
      <c r="M146" s="584">
        <v>0</v>
      </c>
      <c r="N146" s="584">
        <v>0</v>
      </c>
      <c r="O146" s="584"/>
      <c r="P146" s="584">
        <v>0</v>
      </c>
      <c r="Q146" s="584">
        <v>0</v>
      </c>
    </row>
    <row r="147" spans="1:17" hidden="1" x14ac:dyDescent="0.25">
      <c r="A147" s="583" t="s">
        <v>568</v>
      </c>
      <c r="B147" s="583">
        <v>19309</v>
      </c>
      <c r="C147" s="583"/>
      <c r="D147" s="584">
        <v>0</v>
      </c>
      <c r="E147" s="584">
        <v>0</v>
      </c>
      <c r="F147" s="584">
        <v>-85054</v>
      </c>
      <c r="G147" s="584">
        <v>0</v>
      </c>
      <c r="H147" s="584">
        <v>0</v>
      </c>
      <c r="I147" s="584">
        <v>0</v>
      </c>
      <c r="J147" s="584">
        <v>-5000</v>
      </c>
      <c r="K147" s="584">
        <v>0</v>
      </c>
      <c r="L147" s="585">
        <v>0</v>
      </c>
      <c r="M147" s="584">
        <v>0</v>
      </c>
      <c r="N147" s="584">
        <v>0</v>
      </c>
      <c r="O147" s="584"/>
      <c r="P147" s="584">
        <v>0</v>
      </c>
      <c r="Q147" s="584">
        <v>0</v>
      </c>
    </row>
    <row r="148" spans="1:17" hidden="1" x14ac:dyDescent="0.25">
      <c r="A148" s="592" t="s">
        <v>595</v>
      </c>
      <c r="B148" s="592">
        <v>56173</v>
      </c>
      <c r="C148" s="592"/>
      <c r="D148" s="593">
        <v>-176619.86</v>
      </c>
      <c r="E148" s="593">
        <v>-11107</v>
      </c>
      <c r="F148" s="593">
        <v>2885</v>
      </c>
      <c r="G148" s="593">
        <v>0</v>
      </c>
      <c r="H148" s="593">
        <v>0</v>
      </c>
      <c r="I148" s="593">
        <v>0</v>
      </c>
      <c r="J148" s="593">
        <v>0</v>
      </c>
      <c r="K148" s="594">
        <v>0</v>
      </c>
      <c r="L148" s="595">
        <v>0</v>
      </c>
      <c r="M148" s="594">
        <v>0</v>
      </c>
      <c r="N148" s="594">
        <v>0</v>
      </c>
      <c r="O148" s="594"/>
      <c r="P148" s="594">
        <v>0</v>
      </c>
      <c r="Q148" s="594">
        <v>0</v>
      </c>
    </row>
    <row r="149" spans="1:17" ht="20.25" hidden="1" x14ac:dyDescent="0.25">
      <c r="A149" s="592" t="s">
        <v>596</v>
      </c>
      <c r="B149" s="596">
        <v>611374</v>
      </c>
      <c r="C149" s="596"/>
      <c r="D149" s="567">
        <v>-202393</v>
      </c>
      <c r="E149" s="567">
        <v>-308822</v>
      </c>
      <c r="F149" s="567">
        <v>-321512</v>
      </c>
      <c r="G149" s="567">
        <v>-335819</v>
      </c>
      <c r="H149" s="567">
        <v>-1654650</v>
      </c>
      <c r="I149" s="567">
        <v>-4311706</v>
      </c>
      <c r="J149" s="567">
        <v>-1337500</v>
      </c>
      <c r="K149" s="567">
        <v>-908600</v>
      </c>
      <c r="L149" s="597">
        <v>-800000</v>
      </c>
      <c r="M149" s="567">
        <v>-1456000</v>
      </c>
      <c r="N149" s="567">
        <v>0</v>
      </c>
      <c r="O149" s="567"/>
      <c r="P149" s="567">
        <v>-254000</v>
      </c>
      <c r="Q149" s="567">
        <v>-1123000</v>
      </c>
    </row>
    <row r="150" spans="1:17" hidden="1" x14ac:dyDescent="0.25">
      <c r="A150" s="583" t="s">
        <v>597</v>
      </c>
      <c r="B150" s="583">
        <v>7245429</v>
      </c>
      <c r="C150" s="583"/>
      <c r="D150" s="584">
        <v>-2547763.64</v>
      </c>
      <c r="E150" s="584">
        <v>-2990246.05</v>
      </c>
      <c r="F150" s="584">
        <v>-1180103.5</v>
      </c>
      <c r="G150" s="584">
        <v>-3639124.5</v>
      </c>
      <c r="H150" s="584">
        <v>-2735932</v>
      </c>
      <c r="I150" s="584">
        <v>-7133500</v>
      </c>
      <c r="J150" s="584">
        <v>-3843252</v>
      </c>
      <c r="K150" s="584">
        <v>-2906500</v>
      </c>
      <c r="L150" s="585">
        <v>-3173724</v>
      </c>
      <c r="M150" s="584">
        <v>-3833333</v>
      </c>
      <c r="N150" s="584">
        <v>-1042000</v>
      </c>
      <c r="O150" s="584"/>
      <c r="P150" s="584">
        <v>-1845000</v>
      </c>
      <c r="Q150" s="584">
        <v>-2828000</v>
      </c>
    </row>
    <row r="151" spans="1:17" hidden="1" x14ac:dyDescent="0.25">
      <c r="A151" s="583"/>
      <c r="B151" s="583"/>
      <c r="C151" s="583"/>
      <c r="D151" s="583"/>
      <c r="E151" s="583"/>
      <c r="F151" s="583"/>
      <c r="G151" s="583"/>
      <c r="H151" s="583"/>
      <c r="I151" s="583"/>
      <c r="J151" s="584"/>
      <c r="K151" s="584"/>
      <c r="L151" s="585"/>
      <c r="M151" s="584"/>
      <c r="N151" s="584"/>
      <c r="O151" s="584"/>
      <c r="P151" s="584"/>
      <c r="Q151" s="584"/>
    </row>
    <row r="152" spans="1:17" hidden="1" x14ac:dyDescent="0.25">
      <c r="A152" s="598" t="s">
        <v>572</v>
      </c>
      <c r="B152" s="599"/>
      <c r="C152" s="599"/>
      <c r="D152" s="598"/>
      <c r="E152" s="598"/>
      <c r="F152" s="598"/>
      <c r="G152" s="598"/>
      <c r="H152" s="598"/>
      <c r="I152" s="598"/>
      <c r="J152" s="599"/>
      <c r="K152" s="599"/>
      <c r="L152" s="600"/>
      <c r="M152" s="599"/>
      <c r="N152" s="599"/>
      <c r="O152" s="599"/>
      <c r="P152" s="599"/>
      <c r="Q152" s="601"/>
    </row>
    <row r="153" spans="1:17" hidden="1" x14ac:dyDescent="0.25">
      <c r="A153" s="583" t="s">
        <v>573</v>
      </c>
      <c r="B153" s="602">
        <v>10493.04</v>
      </c>
      <c r="C153" s="602"/>
      <c r="D153" s="603">
        <v>0</v>
      </c>
      <c r="E153" s="603">
        <v>0</v>
      </c>
      <c r="F153" s="603">
        <v>0</v>
      </c>
      <c r="G153" s="603">
        <v>0</v>
      </c>
      <c r="H153" s="603">
        <v>0</v>
      </c>
      <c r="I153" s="603">
        <v>0</v>
      </c>
      <c r="J153" s="603">
        <v>0</v>
      </c>
      <c r="K153" s="603">
        <v>0</v>
      </c>
      <c r="L153" s="604">
        <v>0</v>
      </c>
      <c r="M153" s="603">
        <v>0</v>
      </c>
      <c r="N153" s="603">
        <v>0</v>
      </c>
      <c r="O153" s="603"/>
      <c r="P153" s="603">
        <v>0</v>
      </c>
      <c r="Q153" s="603">
        <v>0</v>
      </c>
    </row>
    <row r="154" spans="1:17" hidden="1" x14ac:dyDescent="0.25">
      <c r="A154" s="599"/>
      <c r="B154" s="599"/>
      <c r="C154" s="599"/>
      <c r="D154" s="599"/>
      <c r="E154" s="599"/>
      <c r="F154" s="599"/>
      <c r="G154" s="599"/>
      <c r="H154" s="599"/>
      <c r="I154" s="599"/>
      <c r="J154" s="599"/>
      <c r="K154" s="599"/>
      <c r="L154" s="600"/>
      <c r="M154" s="599"/>
      <c r="N154" s="599"/>
      <c r="O154" s="599"/>
      <c r="P154" s="599"/>
      <c r="Q154" s="601"/>
    </row>
    <row r="155" spans="1:17" hidden="1" x14ac:dyDescent="0.25">
      <c r="A155" s="599"/>
      <c r="B155" s="599"/>
      <c r="C155" s="599"/>
      <c r="D155" s="599"/>
      <c r="E155" s="599"/>
      <c r="F155" s="599"/>
      <c r="G155" s="599"/>
      <c r="H155" s="599"/>
      <c r="I155" s="599"/>
      <c r="J155" s="599"/>
      <c r="K155" s="599"/>
      <c r="L155" s="600"/>
      <c r="M155" s="599"/>
      <c r="N155" s="599"/>
      <c r="O155" s="599"/>
      <c r="P155" s="599"/>
      <c r="Q155" s="601"/>
    </row>
    <row r="156" spans="1:17" hidden="1" x14ac:dyDescent="0.25">
      <c r="A156" s="583" t="s">
        <v>577</v>
      </c>
      <c r="B156" s="583">
        <v>7255922.04</v>
      </c>
      <c r="C156" s="583"/>
      <c r="D156" s="583">
        <v>-2547763.64</v>
      </c>
      <c r="E156" s="583">
        <v>-2990246.05</v>
      </c>
      <c r="F156" s="583">
        <v>-1180103.5</v>
      </c>
      <c r="G156" s="583">
        <v>-3639124.5</v>
      </c>
      <c r="H156" s="583">
        <v>-2735932</v>
      </c>
      <c r="I156" s="583">
        <v>-7133500</v>
      </c>
      <c r="J156" s="583">
        <v>-3843252</v>
      </c>
      <c r="K156" s="583">
        <v>-2906500</v>
      </c>
      <c r="L156" s="591">
        <v>-3173724</v>
      </c>
      <c r="M156" s="583">
        <v>-3833333</v>
      </c>
      <c r="N156" s="583">
        <v>-1042000</v>
      </c>
      <c r="O156" s="583"/>
      <c r="P156" s="583">
        <v>-1845000</v>
      </c>
      <c r="Q156" s="583">
        <v>-2828000</v>
      </c>
    </row>
    <row r="157" spans="1:17" hidden="1" x14ac:dyDescent="0.25">
      <c r="Q157" s="571"/>
    </row>
    <row r="158" spans="1:17" hidden="1" x14ac:dyDescent="0.25">
      <c r="Q158" s="571"/>
    </row>
    <row r="159" spans="1:17" hidden="1" x14ac:dyDescent="0.25">
      <c r="A159" s="570" t="s">
        <v>581</v>
      </c>
      <c r="K159" s="577"/>
      <c r="Q159" s="571"/>
    </row>
    <row r="160" spans="1:17" hidden="1" x14ac:dyDescent="0.25">
      <c r="A160" s="578" t="s">
        <v>582</v>
      </c>
      <c r="B160" s="571">
        <v>10493.04</v>
      </c>
      <c r="C160" s="571"/>
      <c r="D160" s="571">
        <v>0</v>
      </c>
      <c r="E160" s="571">
        <v>0</v>
      </c>
      <c r="F160" s="571">
        <v>0</v>
      </c>
      <c r="G160" s="571">
        <v>0</v>
      </c>
      <c r="H160" s="571">
        <v>0</v>
      </c>
      <c r="I160" s="571">
        <v>0</v>
      </c>
      <c r="J160" s="571">
        <v>0</v>
      </c>
      <c r="K160" s="571">
        <v>0</v>
      </c>
      <c r="L160" s="579">
        <v>0</v>
      </c>
      <c r="M160" s="571">
        <v>0</v>
      </c>
      <c r="N160" s="571">
        <v>0</v>
      </c>
      <c r="O160" s="571"/>
      <c r="P160" s="571">
        <v>0</v>
      </c>
      <c r="Q160" s="571">
        <v>0</v>
      </c>
    </row>
    <row r="161" spans="1:17" hidden="1" x14ac:dyDescent="0.25">
      <c r="A161" s="542" t="s">
        <v>583</v>
      </c>
      <c r="B161" s="571">
        <v>6577882</v>
      </c>
      <c r="C161" s="571"/>
      <c r="D161" s="571">
        <v>-2168750.7799999998</v>
      </c>
      <c r="E161" s="571">
        <v>-2670317.0499999998</v>
      </c>
      <c r="F161" s="571">
        <v>-861476.5</v>
      </c>
      <c r="G161" s="571">
        <v>-3303305.5</v>
      </c>
      <c r="H161" s="571">
        <v>-1081282</v>
      </c>
      <c r="I161" s="571">
        <v>-2821794</v>
      </c>
      <c r="J161" s="571">
        <v>-2505752</v>
      </c>
      <c r="K161" s="571">
        <v>-1997900</v>
      </c>
      <c r="L161" s="579">
        <v>-2373724</v>
      </c>
      <c r="M161" s="571">
        <v>-2377333</v>
      </c>
      <c r="N161" s="571">
        <v>-1042000</v>
      </c>
      <c r="O161" s="571"/>
      <c r="P161" s="571">
        <v>-1591000</v>
      </c>
      <c r="Q161" s="571">
        <v>-1705000</v>
      </c>
    </row>
    <row r="162" spans="1:17" hidden="1" x14ac:dyDescent="0.25">
      <c r="A162" s="580" t="s">
        <v>584</v>
      </c>
      <c r="B162" s="581">
        <v>667547</v>
      </c>
      <c r="C162" s="581"/>
      <c r="D162" s="581">
        <v>-379012.86</v>
      </c>
      <c r="E162" s="581">
        <v>-319929</v>
      </c>
      <c r="F162" s="581">
        <v>-318627</v>
      </c>
      <c r="G162" s="581">
        <v>-335819</v>
      </c>
      <c r="H162" s="581">
        <v>-1654650</v>
      </c>
      <c r="I162" s="581">
        <v>-4311706</v>
      </c>
      <c r="J162" s="581">
        <v>-1337500</v>
      </c>
      <c r="K162" s="581">
        <v>-908600</v>
      </c>
      <c r="L162" s="582">
        <v>-800000</v>
      </c>
      <c r="M162" s="581">
        <v>-1456000</v>
      </c>
      <c r="N162" s="581">
        <v>0</v>
      </c>
      <c r="O162" s="581"/>
      <c r="P162" s="581">
        <v>-254000</v>
      </c>
      <c r="Q162" s="581">
        <v>-1123000</v>
      </c>
    </row>
    <row r="163" spans="1:17" x14ac:dyDescent="0.25">
      <c r="B163" s="571">
        <v>7255922.04</v>
      </c>
      <c r="C163" s="571"/>
      <c r="D163" s="571">
        <v>-2547763.64</v>
      </c>
      <c r="E163" s="571">
        <v>-2990246.05</v>
      </c>
      <c r="F163" s="571">
        <v>-1180103.5</v>
      </c>
      <c r="G163" s="571">
        <v>-3639124.5</v>
      </c>
      <c r="H163" s="571">
        <v>-2735932</v>
      </c>
      <c r="I163" s="571">
        <v>-7133500</v>
      </c>
      <c r="J163" s="571">
        <v>-3843252</v>
      </c>
      <c r="K163" s="571">
        <v>-2906500</v>
      </c>
      <c r="L163" s="579">
        <v>-3173724</v>
      </c>
      <c r="M163" s="571">
        <v>-3833333</v>
      </c>
      <c r="N163" s="571">
        <v>-1042000</v>
      </c>
      <c r="O163" s="571"/>
      <c r="P163" s="571">
        <v>-1845000</v>
      </c>
      <c r="Q163" s="571">
        <v>-2828000</v>
      </c>
    </row>
  </sheetData>
  <mergeCells count="12">
    <mergeCell ref="A23:AC23"/>
    <mergeCell ref="A1:Q1"/>
    <mergeCell ref="A2:Q2"/>
    <mergeCell ref="A3:Q3"/>
    <mergeCell ref="A4:Q4"/>
    <mergeCell ref="A5:Q5"/>
    <mergeCell ref="V65:AA65"/>
    <mergeCell ref="A121:Q121"/>
    <mergeCell ref="D123:J123"/>
    <mergeCell ref="K123:Q123"/>
    <mergeCell ref="Q25:V25"/>
    <mergeCell ref="W25:AC25"/>
  </mergeCells>
  <printOptions horizontalCentered="1" gridLines="1"/>
  <pageMargins left="0.17" right="0.18" top="0.31" bottom="0.17" header="0.17" footer="0.18"/>
  <pageSetup scale="56" orientation="landscape" r:id="rId1"/>
  <headerFooter alignWithMargins="0">
    <oddFooter>&amp;C&amp;P&amp;R&amp;"Times New Roman,Bold"&amp;12&amp;D</oddFooter>
  </headerFooter>
  <rowBreaks count="1" manualBreakCount="1">
    <brk id="76" max="1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zoomScale="85" workbookViewId="0">
      <selection activeCell="E29" sqref="E29"/>
    </sheetView>
  </sheetViews>
  <sheetFormatPr defaultColWidth="9.28515625" defaultRowHeight="15.75" x14ac:dyDescent="0.25"/>
  <cols>
    <col min="1" max="1" width="78.42578125" style="40" customWidth="1"/>
    <col min="2" max="2" width="13.7109375" style="63" customWidth="1"/>
    <col min="3" max="16384" width="9.28515625" style="40"/>
  </cols>
  <sheetData>
    <row r="1" spans="1:12" x14ac:dyDescent="0.25">
      <c r="A1" s="1112" t="s">
        <v>0</v>
      </c>
      <c r="B1" s="1113"/>
    </row>
    <row r="2" spans="1:12" x14ac:dyDescent="0.25">
      <c r="A2" s="1114" t="s">
        <v>1</v>
      </c>
      <c r="B2" s="1115"/>
    </row>
    <row r="3" spans="1:12" ht="12.75" customHeight="1" x14ac:dyDescent="0.25">
      <c r="A3" s="641"/>
      <c r="B3" s="642"/>
    </row>
    <row r="4" spans="1:12" s="43" customFormat="1" ht="17.25" customHeight="1" x14ac:dyDescent="0.25">
      <c r="A4" s="1116" t="s">
        <v>510</v>
      </c>
      <c r="B4" s="1117"/>
    </row>
    <row r="5" spans="1:12" ht="12.75" customHeight="1" x14ac:dyDescent="0.25">
      <c r="A5" s="162"/>
      <c r="B5" s="643"/>
    </row>
    <row r="6" spans="1:12" x14ac:dyDescent="0.25">
      <c r="A6" s="1118" t="s">
        <v>161</v>
      </c>
      <c r="B6" s="1117"/>
    </row>
    <row r="7" spans="1:12" x14ac:dyDescent="0.25">
      <c r="A7" s="844" t="s">
        <v>30</v>
      </c>
      <c r="B7" s="149"/>
    </row>
    <row r="8" spans="1:12" x14ac:dyDescent="0.25">
      <c r="A8" s="1118" t="s">
        <v>730</v>
      </c>
      <c r="B8" s="1117"/>
    </row>
    <row r="9" spans="1:12" x14ac:dyDescent="0.25">
      <c r="A9" s="923" t="s">
        <v>731</v>
      </c>
    </row>
    <row r="10" spans="1:12" ht="12.75" customHeight="1" x14ac:dyDescent="0.25">
      <c r="A10" s="1116" t="s">
        <v>45</v>
      </c>
      <c r="B10" s="1119"/>
    </row>
    <row r="11" spans="1:12" x14ac:dyDescent="0.25">
      <c r="A11" s="167"/>
      <c r="B11" s="168"/>
    </row>
    <row r="12" spans="1:12" ht="12.75" customHeight="1" x14ac:dyDescent="0.25">
      <c r="A12" s="1110" t="s">
        <v>24</v>
      </c>
      <c r="B12" s="1111"/>
    </row>
    <row r="13" spans="1:12" ht="16.5" thickBot="1" x14ac:dyDescent="0.3">
      <c r="A13" s="924"/>
      <c r="B13" s="170"/>
    </row>
    <row r="14" spans="1:12" x14ac:dyDescent="0.25">
      <c r="A14" s="644" t="s">
        <v>16</v>
      </c>
      <c r="B14" s="645" t="s">
        <v>2</v>
      </c>
    </row>
    <row r="15" spans="1:12" x14ac:dyDescent="0.25">
      <c r="A15" s="646" t="s">
        <v>3</v>
      </c>
      <c r="B15" s="645" t="s">
        <v>2</v>
      </c>
      <c r="E15" s="40">
        <v>350000</v>
      </c>
      <c r="L15" s="62"/>
    </row>
    <row r="16" spans="1:12" x14ac:dyDescent="0.25">
      <c r="A16" s="646" t="s">
        <v>25</v>
      </c>
      <c r="B16" s="645">
        <v>52500</v>
      </c>
      <c r="E16" s="40">
        <f>E15*0.15</f>
        <v>52500</v>
      </c>
    </row>
    <row r="17" spans="1:5" x14ac:dyDescent="0.25">
      <c r="A17" s="646" t="s">
        <v>5</v>
      </c>
      <c r="B17" s="645">
        <v>297500</v>
      </c>
      <c r="E17" s="40">
        <f>E15-E16</f>
        <v>297500</v>
      </c>
    </row>
    <row r="18" spans="1:5" ht="16.5" thickBot="1" x14ac:dyDescent="0.3">
      <c r="A18" s="171" t="s">
        <v>26</v>
      </c>
      <c r="B18" s="172"/>
      <c r="D18" s="43"/>
    </row>
    <row r="19" spans="1:5" s="51" customFormat="1" ht="16.5" thickTop="1" x14ac:dyDescent="0.25">
      <c r="A19" s="646" t="s">
        <v>6</v>
      </c>
      <c r="B19" s="647"/>
    </row>
    <row r="20" spans="1:5" ht="12.75" customHeight="1" thickBot="1" x14ac:dyDescent="0.3">
      <c r="A20" s="99" t="s">
        <v>7</v>
      </c>
      <c r="B20" s="101">
        <f>SUM(B14:B18)-(B19)</f>
        <v>350000</v>
      </c>
    </row>
    <row r="21" spans="1:5" x14ac:dyDescent="0.25">
      <c r="A21" s="162"/>
      <c r="B21" s="163"/>
    </row>
    <row r="22" spans="1:5" x14ac:dyDescent="0.25">
      <c r="A22" s="644" t="s">
        <v>17</v>
      </c>
      <c r="B22" s="645"/>
    </row>
    <row r="23" spans="1:5" ht="16.5" customHeight="1" x14ac:dyDescent="0.25">
      <c r="A23" s="646" t="s">
        <v>127</v>
      </c>
      <c r="B23" s="645">
        <f>B20*0.8</f>
        <v>280000</v>
      </c>
    </row>
    <row r="24" spans="1:5" x14ac:dyDescent="0.25">
      <c r="A24" s="646" t="s">
        <v>22</v>
      </c>
      <c r="B24" s="645"/>
    </row>
    <row r="25" spans="1:5" x14ac:dyDescent="0.25">
      <c r="A25" s="646" t="s">
        <v>20</v>
      </c>
      <c r="B25" s="645"/>
    </row>
    <row r="26" spans="1:5" x14ac:dyDescent="0.25">
      <c r="A26" s="646" t="s">
        <v>8</v>
      </c>
      <c r="B26" s="645"/>
    </row>
    <row r="27" spans="1:5" x14ac:dyDescent="0.25">
      <c r="A27" s="646" t="s">
        <v>115</v>
      </c>
      <c r="B27" s="645">
        <f>B20*0.2</f>
        <v>70000</v>
      </c>
    </row>
    <row r="28" spans="1:5" x14ac:dyDescent="0.25">
      <c r="A28" s="646" t="s">
        <v>9</v>
      </c>
      <c r="B28" s="645"/>
    </row>
    <row r="29" spans="1:5" s="51" customFormat="1" ht="16.5" thickBot="1" x14ac:dyDescent="0.3">
      <c r="A29" s="171" t="s">
        <v>10</v>
      </c>
      <c r="B29" s="117"/>
    </row>
    <row r="30" spans="1:5" ht="21" customHeight="1" thickTop="1" thickBot="1" x14ac:dyDescent="0.3">
      <c r="A30" s="173" t="s">
        <v>11</v>
      </c>
      <c r="B30" s="100">
        <f>SUM(B23:B29)</f>
        <v>350000</v>
      </c>
    </row>
    <row r="31" spans="1:5" x14ac:dyDescent="0.25">
      <c r="A31" s="162"/>
      <c r="B31" s="163"/>
    </row>
    <row r="32" spans="1:5" x14ac:dyDescent="0.25">
      <c r="A32" s="644" t="s">
        <v>18</v>
      </c>
      <c r="B32" s="645" t="s">
        <v>4</v>
      </c>
    </row>
    <row r="33" spans="1:2" x14ac:dyDescent="0.25">
      <c r="A33" s="646" t="s">
        <v>12</v>
      </c>
      <c r="B33" s="645"/>
    </row>
    <row r="34" spans="1:2" x14ac:dyDescent="0.25">
      <c r="A34" s="646" t="s">
        <v>13</v>
      </c>
      <c r="B34" s="645"/>
    </row>
    <row r="35" spans="1:2" x14ac:dyDescent="0.25">
      <c r="A35" s="646" t="s">
        <v>14</v>
      </c>
      <c r="B35" s="645"/>
    </row>
    <row r="36" spans="1:2" s="51" customFormat="1" ht="16.5" thickBot="1" x14ac:dyDescent="0.3">
      <c r="A36" s="171" t="s">
        <v>15</v>
      </c>
      <c r="B36" s="117"/>
    </row>
    <row r="37" spans="1:2" ht="12.75" customHeight="1" thickTop="1" thickBot="1" x14ac:dyDescent="0.3">
      <c r="A37" s="173" t="s">
        <v>7</v>
      </c>
      <c r="B37" s="100">
        <f>SUM(B32:B36)</f>
        <v>0</v>
      </c>
    </row>
    <row r="38" spans="1:2" x14ac:dyDescent="0.25">
      <c r="A38" s="162"/>
      <c r="B38" s="163"/>
    </row>
    <row r="39" spans="1:2" x14ac:dyDescent="0.25">
      <c r="A39" s="644" t="s">
        <v>19</v>
      </c>
      <c r="B39" s="645"/>
    </row>
    <row r="40" spans="1:2" x14ac:dyDescent="0.25">
      <c r="A40" s="649" t="s">
        <v>111</v>
      </c>
      <c r="B40" s="645" t="s">
        <v>2</v>
      </c>
    </row>
    <row r="41" spans="1:2" x14ac:dyDescent="0.25">
      <c r="A41" s="649" t="s">
        <v>128</v>
      </c>
      <c r="B41" s="645"/>
    </row>
    <row r="42" spans="1:2" x14ac:dyDescent="0.25">
      <c r="A42" s="649" t="s">
        <v>157</v>
      </c>
      <c r="B42" s="645"/>
    </row>
    <row r="43" spans="1:2" x14ac:dyDescent="0.25">
      <c r="A43" s="649" t="s">
        <v>172</v>
      </c>
      <c r="B43" s="174"/>
    </row>
    <row r="44" spans="1:2" x14ac:dyDescent="0.25">
      <c r="A44" s="62" t="s">
        <v>205</v>
      </c>
      <c r="B44" s="174"/>
    </row>
    <row r="45" spans="1:2" ht="16.5" thickBot="1" x14ac:dyDescent="0.3">
      <c r="A45" s="669" t="s">
        <v>617</v>
      </c>
      <c r="B45" s="182">
        <v>350000</v>
      </c>
    </row>
    <row r="46" spans="1:2" ht="17.25" thickTop="1" thickBot="1" x14ac:dyDescent="0.3">
      <c r="A46" s="173" t="s">
        <v>11</v>
      </c>
      <c r="B46" s="100">
        <f>SUM(B41:B45)</f>
        <v>350000</v>
      </c>
    </row>
    <row r="47" spans="1:2" x14ac:dyDescent="0.25">
      <c r="A47" s="40" t="s">
        <v>732</v>
      </c>
    </row>
  </sheetData>
  <mergeCells count="7">
    <mergeCell ref="A12:B12"/>
    <mergeCell ref="A1:B1"/>
    <mergeCell ref="A2:B2"/>
    <mergeCell ref="A4:B4"/>
    <mergeCell ref="A6:B6"/>
    <mergeCell ref="A8:B8"/>
    <mergeCell ref="A10:B10"/>
  </mergeCells>
  <printOptions horizontalCentered="1" verticalCentered="1" gridLines="1"/>
  <pageMargins left="0.66" right="0.67" top="0.31" bottom="0.21" header="0.26" footer="0.17"/>
  <pageSetup firstPageNumber="9" orientation="portrait"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9" zoomScale="85" workbookViewId="0">
      <selection activeCell="D37" sqref="D37"/>
    </sheetView>
  </sheetViews>
  <sheetFormatPr defaultColWidth="9.28515625" defaultRowHeight="15.75" x14ac:dyDescent="0.25"/>
  <cols>
    <col min="1" max="1" width="78.42578125" style="40" customWidth="1"/>
    <col min="2" max="2" width="13.7109375" style="63" customWidth="1"/>
    <col min="3" max="16384" width="9.28515625" style="40"/>
  </cols>
  <sheetData>
    <row r="1" spans="1:2" x14ac:dyDescent="0.25">
      <c r="A1" s="1112" t="s">
        <v>0</v>
      </c>
      <c r="B1" s="1113"/>
    </row>
    <row r="2" spans="1:2" x14ac:dyDescent="0.25">
      <c r="A2" s="1114" t="s">
        <v>1</v>
      </c>
      <c r="B2" s="1115"/>
    </row>
    <row r="3" spans="1:2" ht="12.75" customHeight="1" x14ac:dyDescent="0.25">
      <c r="A3" s="641"/>
      <c r="B3" s="642"/>
    </row>
    <row r="4" spans="1:2" s="43" customFormat="1" ht="17.25" customHeight="1" x14ac:dyDescent="0.25">
      <c r="A4" s="1116" t="s">
        <v>31</v>
      </c>
      <c r="B4" s="1117"/>
    </row>
    <row r="5" spans="1:2" ht="12.75" customHeight="1" x14ac:dyDescent="0.25">
      <c r="A5" s="162"/>
      <c r="B5" s="643"/>
    </row>
    <row r="6" spans="1:2" x14ac:dyDescent="0.25">
      <c r="A6" s="1118" t="s">
        <v>179</v>
      </c>
      <c r="B6" s="1117"/>
    </row>
    <row r="7" spans="1:2" x14ac:dyDescent="0.25">
      <c r="A7" s="844" t="s">
        <v>30</v>
      </c>
      <c r="B7" s="149"/>
    </row>
    <row r="8" spans="1:2" x14ac:dyDescent="0.25">
      <c r="A8" s="1118" t="s">
        <v>733</v>
      </c>
      <c r="B8" s="1117"/>
    </row>
    <row r="9" spans="1:2" x14ac:dyDescent="0.25">
      <c r="A9" s="1118"/>
      <c r="B9" s="1117"/>
    </row>
    <row r="10" spans="1:2" ht="12.75" customHeight="1" x14ac:dyDescent="0.25">
      <c r="A10" s="167"/>
      <c r="B10" s="168"/>
    </row>
    <row r="11" spans="1:2" x14ac:dyDescent="0.25">
      <c r="A11" s="1110" t="s">
        <v>24</v>
      </c>
      <c r="B11" s="1111"/>
    </row>
    <row r="12" spans="1:2" ht="12.75" customHeight="1" thickBot="1" x14ac:dyDescent="0.3">
      <c r="A12" s="169"/>
      <c r="B12" s="170"/>
    </row>
    <row r="13" spans="1:2" x14ac:dyDescent="0.25">
      <c r="A13" s="644" t="s">
        <v>16</v>
      </c>
      <c r="B13" s="645" t="s">
        <v>2</v>
      </c>
    </row>
    <row r="14" spans="1:2" x14ac:dyDescent="0.25">
      <c r="A14" s="646" t="s">
        <v>3</v>
      </c>
      <c r="B14" s="645">
        <v>25000</v>
      </c>
    </row>
    <row r="15" spans="1:2" x14ac:dyDescent="0.25">
      <c r="A15" s="646" t="s">
        <v>25</v>
      </c>
      <c r="B15" s="645">
        <v>25000</v>
      </c>
    </row>
    <row r="16" spans="1:2" x14ac:dyDescent="0.25">
      <c r="A16" s="646" t="s">
        <v>5</v>
      </c>
      <c r="B16" s="645">
        <f>2100000-25000</f>
        <v>2075000</v>
      </c>
    </row>
    <row r="17" spans="1:4" ht="16.5" thickBot="1" x14ac:dyDescent="0.3">
      <c r="A17" s="171" t="s">
        <v>26</v>
      </c>
      <c r="B17" s="172"/>
    </row>
    <row r="18" spans="1:4" ht="16.5" thickTop="1" x14ac:dyDescent="0.25">
      <c r="A18" s="646" t="s">
        <v>6</v>
      </c>
      <c r="B18" s="647" t="s">
        <v>2</v>
      </c>
      <c r="D18" s="43"/>
    </row>
    <row r="19" spans="1:4" s="51" customFormat="1" ht="16.5" thickBot="1" x14ac:dyDescent="0.3">
      <c r="A19" s="99" t="s">
        <v>7</v>
      </c>
      <c r="B19" s="101">
        <f>SUM(B14:B18)</f>
        <v>2125000</v>
      </c>
    </row>
    <row r="20" spans="1:4" ht="12.75" customHeight="1" x14ac:dyDescent="0.25">
      <c r="A20" s="162"/>
      <c r="B20" s="163"/>
    </row>
    <row r="21" spans="1:4" x14ac:dyDescent="0.25">
      <c r="A21" s="644" t="s">
        <v>34</v>
      </c>
      <c r="B21" s="645"/>
    </row>
    <row r="22" spans="1:4" x14ac:dyDescent="0.25">
      <c r="A22" s="646" t="s">
        <v>21</v>
      </c>
      <c r="B22" s="645"/>
    </row>
    <row r="23" spans="1:4" ht="16.5" customHeight="1" x14ac:dyDescent="0.25">
      <c r="A23" s="646" t="s">
        <v>22</v>
      </c>
      <c r="B23" s="645"/>
    </row>
    <row r="24" spans="1:4" x14ac:dyDescent="0.25">
      <c r="A24" s="646" t="s">
        <v>20</v>
      </c>
      <c r="B24" s="645"/>
    </row>
    <row r="25" spans="1:4" x14ac:dyDescent="0.25">
      <c r="A25" s="646" t="s">
        <v>8</v>
      </c>
      <c r="B25" s="645"/>
    </row>
    <row r="26" spans="1:4" x14ac:dyDescent="0.25">
      <c r="A26" s="646" t="s">
        <v>116</v>
      </c>
      <c r="B26" s="645">
        <v>2125000</v>
      </c>
    </row>
    <row r="27" spans="1:4" x14ac:dyDescent="0.25">
      <c r="A27" s="646" t="s">
        <v>9</v>
      </c>
      <c r="B27" s="645"/>
    </row>
    <row r="28" spans="1:4" ht="16.5" thickBot="1" x14ac:dyDescent="0.3">
      <c r="A28" s="171" t="s">
        <v>10</v>
      </c>
      <c r="B28" s="117"/>
    </row>
    <row r="29" spans="1:4" s="51" customFormat="1" ht="17.25" thickTop="1" thickBot="1" x14ac:dyDescent="0.3">
      <c r="A29" s="173" t="s">
        <v>11</v>
      </c>
      <c r="B29" s="100">
        <f>SUM(B22:B28)</f>
        <v>2125000</v>
      </c>
    </row>
    <row r="30" spans="1:4" ht="12.75" customHeight="1" x14ac:dyDescent="0.25">
      <c r="A30" s="162"/>
      <c r="B30" s="163"/>
    </row>
    <row r="31" spans="1:4" x14ac:dyDescent="0.25">
      <c r="A31" s="644" t="s">
        <v>18</v>
      </c>
      <c r="B31" s="645" t="s">
        <v>4</v>
      </c>
    </row>
    <row r="32" spans="1:4" x14ac:dyDescent="0.25">
      <c r="A32" s="646" t="s">
        <v>12</v>
      </c>
      <c r="B32" s="645"/>
    </row>
    <row r="33" spans="1:2" x14ac:dyDescent="0.25">
      <c r="A33" s="646" t="s">
        <v>13</v>
      </c>
      <c r="B33" s="645"/>
    </row>
    <row r="34" spans="1:2" x14ac:dyDescent="0.25">
      <c r="A34" s="646" t="s">
        <v>14</v>
      </c>
      <c r="B34" s="645"/>
    </row>
    <row r="35" spans="1:2" ht="16.5" thickBot="1" x14ac:dyDescent="0.3">
      <c r="A35" s="171" t="s">
        <v>15</v>
      </c>
      <c r="B35" s="117"/>
    </row>
    <row r="36" spans="1:2" s="51" customFormat="1" ht="17.25" thickTop="1" thickBot="1" x14ac:dyDescent="0.3">
      <c r="A36" s="652" t="s">
        <v>7</v>
      </c>
      <c r="B36" s="100">
        <f>SUM(B31:B35)</f>
        <v>0</v>
      </c>
    </row>
    <row r="37" spans="1:2" ht="12.75" customHeight="1" x14ac:dyDescent="0.25">
      <c r="A37" s="653"/>
      <c r="B37" s="643"/>
    </row>
    <row r="38" spans="1:2" x14ac:dyDescent="0.25">
      <c r="A38" s="109" t="s">
        <v>19</v>
      </c>
      <c r="B38" s="174"/>
    </row>
    <row r="39" spans="1:2" x14ac:dyDescent="0.25">
      <c r="A39" s="648" t="s">
        <v>103</v>
      </c>
      <c r="B39" s="174">
        <v>250000</v>
      </c>
    </row>
    <row r="40" spans="1:2" x14ac:dyDescent="0.25">
      <c r="A40" s="649" t="s">
        <v>111</v>
      </c>
      <c r="B40" s="174">
        <v>275000</v>
      </c>
    </row>
    <row r="41" spans="1:2" x14ac:dyDescent="0.25">
      <c r="A41" s="649" t="s">
        <v>128</v>
      </c>
      <c r="B41" s="645">
        <v>300000</v>
      </c>
    </row>
    <row r="42" spans="1:2" x14ac:dyDescent="0.25">
      <c r="A42" s="649" t="s">
        <v>157</v>
      </c>
      <c r="B42" s="645">
        <v>300000</v>
      </c>
    </row>
    <row r="43" spans="1:2" x14ac:dyDescent="0.25">
      <c r="A43" s="649" t="s">
        <v>172</v>
      </c>
      <c r="B43" s="174">
        <v>325000</v>
      </c>
    </row>
    <row r="44" spans="1:2" x14ac:dyDescent="0.25">
      <c r="A44" s="649" t="s">
        <v>205</v>
      </c>
      <c r="B44" s="174">
        <v>325000</v>
      </c>
    </row>
    <row r="45" spans="1:2" ht="16.5" thickBot="1" x14ac:dyDescent="0.3">
      <c r="A45" s="650" t="s">
        <v>617</v>
      </c>
      <c r="B45" s="174">
        <v>325000</v>
      </c>
    </row>
    <row r="46" spans="1:2" ht="17.25" thickTop="1" thickBot="1" x14ac:dyDescent="0.3">
      <c r="A46" s="99" t="s">
        <v>11</v>
      </c>
      <c r="B46" s="100">
        <f>SUM(B39:B45)</f>
        <v>2100000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firstPageNumber="10"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topLeftCell="A22" workbookViewId="0">
      <selection activeCell="A50" sqref="A50"/>
    </sheetView>
  </sheetViews>
  <sheetFormatPr defaultColWidth="8.7109375" defaultRowHeight="12.75" x14ac:dyDescent="0.2"/>
  <cols>
    <col min="1" max="1" width="77" style="93" customWidth="1"/>
    <col min="2" max="2" width="10.140625" style="93" bestFit="1" customWidth="1"/>
    <col min="3" max="16384" width="8.7109375" style="93"/>
  </cols>
  <sheetData>
    <row r="1" spans="1:2" ht="15.75" x14ac:dyDescent="0.25">
      <c r="A1" s="1126" t="s">
        <v>0</v>
      </c>
      <c r="B1" s="1127"/>
    </row>
    <row r="2" spans="1:2" ht="15.75" x14ac:dyDescent="0.25">
      <c r="A2" s="1128" t="s">
        <v>1</v>
      </c>
      <c r="B2" s="1129"/>
    </row>
    <row r="3" spans="1:2" ht="15.75" x14ac:dyDescent="0.25">
      <c r="A3" s="144"/>
      <c r="B3" s="145"/>
    </row>
    <row r="4" spans="1:2" ht="15.75" x14ac:dyDescent="0.25">
      <c r="A4" s="1130" t="s">
        <v>611</v>
      </c>
      <c r="B4" s="1131"/>
    </row>
    <row r="5" spans="1:2" ht="15.75" x14ac:dyDescent="0.25">
      <c r="A5" s="655"/>
      <c r="B5" s="656"/>
    </row>
    <row r="6" spans="1:2" ht="15.75" x14ac:dyDescent="0.25">
      <c r="A6" s="1132" t="s">
        <v>734</v>
      </c>
      <c r="B6" s="1133"/>
    </row>
    <row r="7" spans="1:2" ht="15.75" x14ac:dyDescent="0.25">
      <c r="A7" s="845" t="s">
        <v>30</v>
      </c>
      <c r="B7" s="622"/>
    </row>
    <row r="8" spans="1:2" ht="15.75" x14ac:dyDescent="0.25">
      <c r="A8" s="1132" t="s">
        <v>78</v>
      </c>
      <c r="B8" s="1133"/>
    </row>
    <row r="9" spans="1:2" ht="15.75" x14ac:dyDescent="0.25">
      <c r="A9" s="1134"/>
      <c r="B9" s="1135"/>
    </row>
    <row r="10" spans="1:2" ht="15.75" x14ac:dyDescent="0.25">
      <c r="A10" s="655"/>
      <c r="B10" s="657"/>
    </row>
    <row r="11" spans="1:2" ht="15.75" x14ac:dyDescent="0.25">
      <c r="A11" s="1124" t="s">
        <v>112</v>
      </c>
      <c r="B11" s="1125"/>
    </row>
    <row r="12" spans="1:2" ht="15.75" x14ac:dyDescent="0.25">
      <c r="A12" s="655"/>
      <c r="B12" s="657"/>
    </row>
    <row r="13" spans="1:2" ht="15.75" x14ac:dyDescent="0.25">
      <c r="A13" s="658" t="s">
        <v>16</v>
      </c>
      <c r="B13" s="651" t="s">
        <v>2</v>
      </c>
    </row>
    <row r="14" spans="1:2" ht="15.75" x14ac:dyDescent="0.25">
      <c r="A14" s="118" t="s">
        <v>3</v>
      </c>
      <c r="B14" s="659">
        <v>20000</v>
      </c>
    </row>
    <row r="15" spans="1:2" ht="15.75" x14ac:dyDescent="0.25">
      <c r="A15" s="118" t="s">
        <v>25</v>
      </c>
      <c r="B15" s="98"/>
    </row>
    <row r="16" spans="1:2" ht="15.75" x14ac:dyDescent="0.25">
      <c r="A16" s="118" t="s">
        <v>5</v>
      </c>
      <c r="B16" s="98">
        <v>180000</v>
      </c>
    </row>
    <row r="17" spans="1:2" ht="15.75" x14ac:dyDescent="0.25">
      <c r="A17" s="649" t="s">
        <v>26</v>
      </c>
      <c r="B17" s="660"/>
    </row>
    <row r="18" spans="1:2" ht="16.5" thickBot="1" x14ac:dyDescent="0.3">
      <c r="A18" s="708" t="s">
        <v>6</v>
      </c>
      <c r="B18" s="789"/>
    </row>
    <row r="19" spans="1:2" ht="17.25" thickTop="1" thickBot="1" x14ac:dyDescent="0.3">
      <c r="A19" s="661" t="s">
        <v>7</v>
      </c>
      <c r="B19" s="101">
        <f>SUM(B13:B17)-(B18)</f>
        <v>200000</v>
      </c>
    </row>
    <row r="20" spans="1:2" ht="15.75" x14ac:dyDescent="0.25">
      <c r="A20" s="1120"/>
      <c r="B20" s="1121"/>
    </row>
    <row r="21" spans="1:2" ht="15.75" x14ac:dyDescent="0.25">
      <c r="A21" s="97" t="s">
        <v>17</v>
      </c>
      <c r="B21" s="98"/>
    </row>
    <row r="22" spans="1:2" ht="15.75" x14ac:dyDescent="0.25">
      <c r="A22" s="118" t="s">
        <v>104</v>
      </c>
      <c r="B22" s="98">
        <v>0</v>
      </c>
    </row>
    <row r="23" spans="1:2" ht="15.75" x14ac:dyDescent="0.25">
      <c r="A23" s="118" t="s">
        <v>22</v>
      </c>
      <c r="B23" s="98"/>
    </row>
    <row r="24" spans="1:2" ht="15.75" x14ac:dyDescent="0.25">
      <c r="A24" s="118" t="s">
        <v>20</v>
      </c>
      <c r="B24" s="98"/>
    </row>
    <row r="25" spans="1:2" ht="15.75" x14ac:dyDescent="0.25">
      <c r="A25" s="118" t="s">
        <v>8</v>
      </c>
      <c r="B25" s="98"/>
    </row>
    <row r="26" spans="1:2" ht="15.75" x14ac:dyDescent="0.25">
      <c r="A26" s="118" t="s">
        <v>105</v>
      </c>
      <c r="B26" s="98"/>
    </row>
    <row r="27" spans="1:2" ht="15.75" x14ac:dyDescent="0.25">
      <c r="A27" s="118" t="s">
        <v>9</v>
      </c>
      <c r="B27" s="98"/>
    </row>
    <row r="28" spans="1:2" ht="16.5" thickBot="1" x14ac:dyDescent="0.3">
      <c r="A28" s="650" t="s">
        <v>10</v>
      </c>
      <c r="B28" s="117">
        <v>200000</v>
      </c>
    </row>
    <row r="29" spans="1:2" ht="17.25" thickTop="1" thickBot="1" x14ac:dyDescent="0.3">
      <c r="A29" s="652" t="s">
        <v>11</v>
      </c>
      <c r="B29" s="100">
        <f>SUM(B22:B28)</f>
        <v>200000</v>
      </c>
    </row>
    <row r="30" spans="1:2" ht="15.75" x14ac:dyDescent="0.25">
      <c r="A30" s="1122"/>
      <c r="B30" s="1123"/>
    </row>
    <row r="31" spans="1:2" ht="15.75" x14ac:dyDescent="0.25">
      <c r="A31" s="97" t="s">
        <v>18</v>
      </c>
      <c r="B31" s="98" t="s">
        <v>4</v>
      </c>
    </row>
    <row r="32" spans="1:2" ht="15.75" x14ac:dyDescent="0.25">
      <c r="A32" s="118" t="s">
        <v>12</v>
      </c>
      <c r="B32" s="98"/>
    </row>
    <row r="33" spans="1:2" ht="15.75" x14ac:dyDescent="0.25">
      <c r="A33" s="118" t="s">
        <v>13</v>
      </c>
      <c r="B33" s="98"/>
    </row>
    <row r="34" spans="1:2" ht="15.75" x14ac:dyDescent="0.25">
      <c r="A34" s="118" t="s">
        <v>14</v>
      </c>
      <c r="B34" s="98"/>
    </row>
    <row r="35" spans="1:2" ht="16.5" thickBot="1" x14ac:dyDescent="0.3">
      <c r="A35" s="650" t="s">
        <v>15</v>
      </c>
      <c r="B35" s="117"/>
    </row>
    <row r="36" spans="1:2" ht="17.25" thickTop="1" thickBot="1" x14ac:dyDescent="0.3">
      <c r="A36" s="662" t="s">
        <v>7</v>
      </c>
      <c r="B36" s="663">
        <f>SUM(B31:B35)</f>
        <v>0</v>
      </c>
    </row>
    <row r="37" spans="1:2" ht="15.75" x14ac:dyDescent="0.25">
      <c r="A37" s="1122"/>
      <c r="B37" s="1123"/>
    </row>
    <row r="38" spans="1:2" ht="15.75" x14ac:dyDescent="0.25">
      <c r="A38" s="97" t="s">
        <v>19</v>
      </c>
      <c r="B38" s="98"/>
    </row>
    <row r="39" spans="1:2" ht="15.75" x14ac:dyDescent="0.25">
      <c r="A39" s="118" t="s">
        <v>111</v>
      </c>
      <c r="B39" s="98">
        <v>200000</v>
      </c>
    </row>
    <row r="40" spans="1:2" ht="15.75" x14ac:dyDescent="0.25">
      <c r="A40" s="690" t="s">
        <v>128</v>
      </c>
      <c r="B40" s="98"/>
    </row>
    <row r="41" spans="1:2" ht="15.75" x14ac:dyDescent="0.25">
      <c r="A41" s="690" t="s">
        <v>157</v>
      </c>
      <c r="B41" s="98"/>
    </row>
    <row r="42" spans="1:2" ht="15.75" x14ac:dyDescent="0.25">
      <c r="A42" s="690" t="s">
        <v>172</v>
      </c>
      <c r="B42" s="98"/>
    </row>
    <row r="43" spans="1:2" ht="15.75" x14ac:dyDescent="0.25">
      <c r="A43" s="690" t="s">
        <v>205</v>
      </c>
      <c r="B43" s="98"/>
    </row>
    <row r="44" spans="1:2" ht="16.5" thickBot="1" x14ac:dyDescent="0.3">
      <c r="A44" s="708" t="s">
        <v>617</v>
      </c>
      <c r="B44" s="182"/>
    </row>
    <row r="45" spans="1:2" ht="17.25" thickTop="1" thickBot="1" x14ac:dyDescent="0.3">
      <c r="A45" s="99" t="s">
        <v>11</v>
      </c>
      <c r="B45" s="100">
        <f>SUM(B38:B44)</f>
        <v>200000</v>
      </c>
    </row>
  </sheetData>
  <mergeCells count="10">
    <mergeCell ref="A20:B20"/>
    <mergeCell ref="A30:B30"/>
    <mergeCell ref="A37:B37"/>
    <mergeCell ref="A11:B11"/>
    <mergeCell ref="A1:B1"/>
    <mergeCell ref="A2:B2"/>
    <mergeCell ref="A4:B4"/>
    <mergeCell ref="A6:B6"/>
    <mergeCell ref="A8:B8"/>
    <mergeCell ref="A9:B9"/>
  </mergeCells>
  <printOptions horizontalCentered="1" verticalCentered="1"/>
  <pageMargins left="0.7" right="0.7" top="0.25" bottom="0.2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opLeftCell="A22" zoomScale="85" workbookViewId="0">
      <selection activeCell="D33" sqref="D33"/>
    </sheetView>
  </sheetViews>
  <sheetFormatPr defaultColWidth="9.28515625" defaultRowHeight="15.75" x14ac:dyDescent="0.25"/>
  <cols>
    <col min="1" max="1" width="78.42578125" style="40" customWidth="1"/>
    <col min="2" max="2" width="13.7109375" style="63" customWidth="1"/>
    <col min="3" max="16384" width="9.28515625" style="40"/>
  </cols>
  <sheetData>
    <row r="1" spans="1:2" x14ac:dyDescent="0.25">
      <c r="A1" s="1112" t="s">
        <v>0</v>
      </c>
      <c r="B1" s="1113"/>
    </row>
    <row r="2" spans="1:2" x14ac:dyDescent="0.25">
      <c r="A2" s="1114" t="s">
        <v>1</v>
      </c>
      <c r="B2" s="1115"/>
    </row>
    <row r="3" spans="1:2" ht="12.75" customHeight="1" thickBot="1" x14ac:dyDescent="0.3">
      <c r="A3" s="641"/>
      <c r="B3" s="642"/>
    </row>
    <row r="4" spans="1:2" s="43" customFormat="1" ht="17.25" customHeight="1" x14ac:dyDescent="0.25">
      <c r="A4" s="1140" t="s">
        <v>180</v>
      </c>
      <c r="B4" s="1141"/>
    </row>
    <row r="5" spans="1:2" ht="12.75" customHeight="1" x14ac:dyDescent="0.25">
      <c r="A5" s="1143"/>
      <c r="B5" s="1144"/>
    </row>
    <row r="6" spans="1:2" x14ac:dyDescent="0.25">
      <c r="A6" s="1132" t="s">
        <v>179</v>
      </c>
      <c r="B6" s="1133"/>
    </row>
    <row r="7" spans="1:2" x14ac:dyDescent="0.25">
      <c r="A7" s="845" t="s">
        <v>30</v>
      </c>
      <c r="B7" s="622"/>
    </row>
    <row r="8" spans="1:2" x14ac:dyDescent="0.25">
      <c r="A8" s="1132" t="s">
        <v>735</v>
      </c>
      <c r="B8" s="1133"/>
    </row>
    <row r="9" spans="1:2" x14ac:dyDescent="0.25">
      <c r="A9" s="1142" t="s">
        <v>736</v>
      </c>
      <c r="B9" s="1133"/>
    </row>
    <row r="10" spans="1:2" ht="12.75" customHeight="1" x14ac:dyDescent="0.25">
      <c r="A10" s="1145"/>
      <c r="B10" s="1146"/>
    </row>
    <row r="11" spans="1:2" x14ac:dyDescent="0.25">
      <c r="A11" s="1110" t="s">
        <v>24</v>
      </c>
      <c r="B11" s="1111"/>
    </row>
    <row r="12" spans="1:2" ht="12.75" customHeight="1" thickBot="1" x14ac:dyDescent="0.3">
      <c r="A12" s="925" t="s">
        <v>2</v>
      </c>
      <c r="B12" s="618"/>
    </row>
    <row r="13" spans="1:2" x14ac:dyDescent="0.25">
      <c r="A13" s="626" t="s">
        <v>16</v>
      </c>
      <c r="B13" s="696" t="s">
        <v>2</v>
      </c>
    </row>
    <row r="14" spans="1:2" x14ac:dyDescent="0.25">
      <c r="A14" s="118" t="s">
        <v>3</v>
      </c>
      <c r="B14" s="621"/>
    </row>
    <row r="15" spans="1:2" x14ac:dyDescent="0.25">
      <c r="A15" s="118" t="s">
        <v>25</v>
      </c>
      <c r="B15" s="621">
        <v>132000</v>
      </c>
    </row>
    <row r="16" spans="1:2" x14ac:dyDescent="0.25">
      <c r="A16" s="118" t="s">
        <v>5</v>
      </c>
      <c r="B16" s="621">
        <v>2118000</v>
      </c>
    </row>
    <row r="17" spans="1:4" x14ac:dyDescent="0.25">
      <c r="A17" s="627" t="s">
        <v>26</v>
      </c>
      <c r="B17" s="159"/>
    </row>
    <row r="18" spans="1:4" ht="16.5" thickBot="1" x14ac:dyDescent="0.3">
      <c r="A18" s="650" t="s">
        <v>6</v>
      </c>
      <c r="B18" s="790" t="s">
        <v>2</v>
      </c>
      <c r="D18" s="43"/>
    </row>
    <row r="19" spans="1:4" s="51" customFormat="1" ht="17.25" thickTop="1" thickBot="1" x14ac:dyDescent="0.3">
      <c r="A19" s="661" t="s">
        <v>7</v>
      </c>
      <c r="B19" s="699">
        <f>SUM(B14:B18)</f>
        <v>2250000</v>
      </c>
    </row>
    <row r="20" spans="1:4" ht="12.75" customHeight="1" thickBot="1" x14ac:dyDescent="0.3">
      <c r="A20" s="1136"/>
      <c r="B20" s="1137"/>
    </row>
    <row r="21" spans="1:4" x14ac:dyDescent="0.25">
      <c r="A21" s="626" t="s">
        <v>34</v>
      </c>
      <c r="B21" s="696"/>
    </row>
    <row r="22" spans="1:4" x14ac:dyDescent="0.25">
      <c r="A22" s="118" t="s">
        <v>21</v>
      </c>
      <c r="B22" s="621"/>
    </row>
    <row r="23" spans="1:4" ht="16.5" customHeight="1" x14ac:dyDescent="0.25">
      <c r="A23" s="118" t="s">
        <v>22</v>
      </c>
      <c r="B23" s="621"/>
    </row>
    <row r="24" spans="1:4" x14ac:dyDescent="0.25">
      <c r="A24" s="118" t="s">
        <v>20</v>
      </c>
      <c r="B24" s="621"/>
    </row>
    <row r="25" spans="1:4" x14ac:dyDescent="0.25">
      <c r="A25" s="118" t="s">
        <v>8</v>
      </c>
      <c r="B25" s="621"/>
    </row>
    <row r="26" spans="1:4" x14ac:dyDescent="0.25">
      <c r="A26" s="118" t="s">
        <v>116</v>
      </c>
      <c r="B26" s="621">
        <v>2250000</v>
      </c>
    </row>
    <row r="27" spans="1:4" x14ac:dyDescent="0.25">
      <c r="A27" s="118" t="s">
        <v>9</v>
      </c>
      <c r="B27" s="621"/>
    </row>
    <row r="28" spans="1:4" ht="16.5" thickBot="1" x14ac:dyDescent="0.3">
      <c r="A28" s="708" t="s">
        <v>10</v>
      </c>
      <c r="B28" s="791"/>
    </row>
    <row r="29" spans="1:4" s="51" customFormat="1" ht="17.25" thickTop="1" thickBot="1" x14ac:dyDescent="0.3">
      <c r="A29" s="661" t="s">
        <v>11</v>
      </c>
      <c r="B29" s="700">
        <f>SUM(B22:B28)</f>
        <v>2250000</v>
      </c>
    </row>
    <row r="30" spans="1:4" ht="12.75" customHeight="1" thickBot="1" x14ac:dyDescent="0.3">
      <c r="A30" s="1136"/>
      <c r="B30" s="1137"/>
    </row>
    <row r="31" spans="1:4" x14ac:dyDescent="0.25">
      <c r="A31" s="626" t="s">
        <v>18</v>
      </c>
      <c r="B31" s="620" t="s">
        <v>4</v>
      </c>
    </row>
    <row r="32" spans="1:4" x14ac:dyDescent="0.25">
      <c r="A32" s="118" t="s">
        <v>12</v>
      </c>
      <c r="B32" s="621"/>
    </row>
    <row r="33" spans="1:2" x14ac:dyDescent="0.25">
      <c r="A33" s="118" t="s">
        <v>13</v>
      </c>
      <c r="B33" s="621"/>
    </row>
    <row r="34" spans="1:2" x14ac:dyDescent="0.25">
      <c r="A34" s="118" t="s">
        <v>14</v>
      </c>
      <c r="B34" s="621"/>
    </row>
    <row r="35" spans="1:2" ht="16.5" thickBot="1" x14ac:dyDescent="0.3">
      <c r="A35" s="708" t="s">
        <v>15</v>
      </c>
      <c r="B35" s="791"/>
    </row>
    <row r="36" spans="1:2" s="51" customFormat="1" ht="16.5" thickTop="1" x14ac:dyDescent="0.25">
      <c r="A36" s="658" t="s">
        <v>7</v>
      </c>
      <c r="B36" s="697"/>
    </row>
    <row r="37" spans="1:2" ht="12.75" customHeight="1" thickBot="1" x14ac:dyDescent="0.3">
      <c r="A37" s="1138"/>
      <c r="B37" s="1139"/>
    </row>
    <row r="38" spans="1:2" x14ac:dyDescent="0.25">
      <c r="A38" s="626" t="s">
        <v>19</v>
      </c>
      <c r="B38" s="696"/>
    </row>
    <row r="39" spans="1:2" x14ac:dyDescent="0.25">
      <c r="A39" s="690" t="s">
        <v>111</v>
      </c>
      <c r="B39" s="621">
        <v>375000</v>
      </c>
    </row>
    <row r="40" spans="1:2" x14ac:dyDescent="0.25">
      <c r="A40" s="690" t="s">
        <v>128</v>
      </c>
      <c r="B40" s="621">
        <v>375000</v>
      </c>
    </row>
    <row r="41" spans="1:2" x14ac:dyDescent="0.25">
      <c r="A41" s="690" t="s">
        <v>157</v>
      </c>
      <c r="B41" s="621">
        <v>375000</v>
      </c>
    </row>
    <row r="42" spans="1:2" x14ac:dyDescent="0.25">
      <c r="A42" s="690" t="s">
        <v>172</v>
      </c>
      <c r="B42" s="621">
        <v>375000</v>
      </c>
    </row>
    <row r="43" spans="1:2" x14ac:dyDescent="0.25">
      <c r="A43" s="118" t="s">
        <v>205</v>
      </c>
      <c r="B43" s="98">
        <v>375000</v>
      </c>
    </row>
    <row r="44" spans="1:2" ht="16.5" thickBot="1" x14ac:dyDescent="0.3">
      <c r="A44" s="708" t="s">
        <v>617</v>
      </c>
      <c r="B44" s="791">
        <v>375000</v>
      </c>
    </row>
    <row r="45" spans="1:2" ht="17.25" thickTop="1" thickBot="1" x14ac:dyDescent="0.3">
      <c r="A45" s="652" t="s">
        <v>11</v>
      </c>
      <c r="B45" s="700">
        <f>SUM(B39:B44)</f>
        <v>2250000</v>
      </c>
    </row>
  </sheetData>
  <mergeCells count="12">
    <mergeCell ref="A20:B20"/>
    <mergeCell ref="A30:B30"/>
    <mergeCell ref="A37:B37"/>
    <mergeCell ref="A11:B11"/>
    <mergeCell ref="A1:B1"/>
    <mergeCell ref="A2:B2"/>
    <mergeCell ref="A4:B4"/>
    <mergeCell ref="A6:B6"/>
    <mergeCell ref="A8:B8"/>
    <mergeCell ref="A9:B9"/>
    <mergeCell ref="A5:B5"/>
    <mergeCell ref="A10:B10"/>
  </mergeCells>
  <printOptions horizontalCentered="1"/>
  <pageMargins left="0" right="0" top="0" bottom="0" header="0.3" footer="0.3"/>
  <pageSetup firstPageNumber="1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25" zoomScale="85" workbookViewId="0">
      <selection activeCell="A18" sqref="A18"/>
    </sheetView>
  </sheetViews>
  <sheetFormatPr defaultColWidth="9.28515625" defaultRowHeight="15.75" x14ac:dyDescent="0.25"/>
  <cols>
    <col min="1" max="1" width="78.42578125" style="40" customWidth="1"/>
    <col min="2" max="2" width="13.7109375" style="63" customWidth="1"/>
    <col min="3" max="16384" width="9.28515625" style="40"/>
  </cols>
  <sheetData>
    <row r="1" spans="1:2" x14ac:dyDescent="0.25">
      <c r="A1" s="1126" t="s">
        <v>0</v>
      </c>
      <c r="B1" s="1127"/>
    </row>
    <row r="2" spans="1:2" x14ac:dyDescent="0.25">
      <c r="A2" s="1149" t="s">
        <v>1</v>
      </c>
      <c r="B2" s="1150"/>
    </row>
    <row r="3" spans="1:2" ht="12.75" customHeight="1" x14ac:dyDescent="0.25">
      <c r="A3" s="1147"/>
      <c r="B3" s="1148"/>
    </row>
    <row r="4" spans="1:2" s="43" customFormat="1" ht="17.25" customHeight="1" x14ac:dyDescent="0.25">
      <c r="A4" s="1151" t="s">
        <v>32</v>
      </c>
      <c r="B4" s="1133"/>
    </row>
    <row r="5" spans="1:2" ht="12.75" customHeight="1" x14ac:dyDescent="0.25">
      <c r="A5" s="1143"/>
      <c r="B5" s="1144"/>
    </row>
    <row r="6" spans="1:2" x14ac:dyDescent="0.25">
      <c r="A6" s="1132" t="s">
        <v>27</v>
      </c>
      <c r="B6" s="1133"/>
    </row>
    <row r="7" spans="1:2" x14ac:dyDescent="0.25">
      <c r="A7" s="654" t="s">
        <v>30</v>
      </c>
      <c r="B7" s="622"/>
    </row>
    <row r="8" spans="1:2" x14ac:dyDescent="0.25">
      <c r="A8" s="1132" t="s">
        <v>28</v>
      </c>
      <c r="B8" s="1133"/>
    </row>
    <row r="9" spans="1:2" x14ac:dyDescent="0.25">
      <c r="A9" s="1132"/>
      <c r="B9" s="1133"/>
    </row>
    <row r="10" spans="1:2" ht="12.75" customHeight="1" x14ac:dyDescent="0.25">
      <c r="A10" s="1145"/>
      <c r="B10" s="1146"/>
    </row>
    <row r="11" spans="1:2" x14ac:dyDescent="0.25">
      <c r="A11" s="1152" t="s">
        <v>24</v>
      </c>
      <c r="B11" s="1153"/>
    </row>
    <row r="12" spans="1:2" ht="12.75" customHeight="1" x14ac:dyDescent="0.25">
      <c r="A12" s="1145"/>
      <c r="B12" s="1146"/>
    </row>
    <row r="13" spans="1:2" ht="16.5" thickBot="1" x14ac:dyDescent="0.3">
      <c r="A13" s="644" t="s">
        <v>16</v>
      </c>
      <c r="B13" s="645" t="s">
        <v>2</v>
      </c>
    </row>
    <row r="14" spans="1:2" x14ac:dyDescent="0.25">
      <c r="A14" s="623" t="s">
        <v>3</v>
      </c>
      <c r="B14" s="624" t="s">
        <v>2</v>
      </c>
    </row>
    <row r="15" spans="1:2" x14ac:dyDescent="0.25">
      <c r="A15" s="118" t="s">
        <v>25</v>
      </c>
      <c r="B15" s="98" t="s">
        <v>2</v>
      </c>
    </row>
    <row r="16" spans="1:2" x14ac:dyDescent="0.25">
      <c r="A16" s="118" t="s">
        <v>5</v>
      </c>
      <c r="B16" s="98">
        <v>8750000</v>
      </c>
    </row>
    <row r="17" spans="1:4" ht="16.5" thickBot="1" x14ac:dyDescent="0.3">
      <c r="A17" s="171" t="s">
        <v>26</v>
      </c>
      <c r="B17" s="172"/>
    </row>
    <row r="18" spans="1:4" ht="17.25" thickTop="1" thickBot="1" x14ac:dyDescent="0.3">
      <c r="A18" s="701" t="s">
        <v>6</v>
      </c>
      <c r="B18" s="703" t="s">
        <v>2</v>
      </c>
      <c r="D18" s="43"/>
    </row>
    <row r="19" spans="1:4" s="51" customFormat="1" ht="16.5" thickBot="1" x14ac:dyDescent="0.3">
      <c r="A19" s="792" t="s">
        <v>7</v>
      </c>
      <c r="B19" s="793">
        <f>+B16</f>
        <v>8750000</v>
      </c>
    </row>
    <row r="20" spans="1:4" ht="12.75" customHeight="1" thickBot="1" x14ac:dyDescent="0.3">
      <c r="A20" s="794"/>
      <c r="B20" s="795"/>
    </row>
    <row r="21" spans="1:4" ht="16.5" thickBot="1" x14ac:dyDescent="0.3">
      <c r="A21" s="661" t="s">
        <v>34</v>
      </c>
      <c r="B21" s="695"/>
    </row>
    <row r="22" spans="1:4" x14ac:dyDescent="0.25">
      <c r="A22" s="623" t="s">
        <v>21</v>
      </c>
      <c r="B22" s="696"/>
    </row>
    <row r="23" spans="1:4" ht="16.5" customHeight="1" x14ac:dyDescent="0.25">
      <c r="A23" s="118" t="s">
        <v>22</v>
      </c>
      <c r="B23" s="621"/>
    </row>
    <row r="24" spans="1:4" x14ac:dyDescent="0.25">
      <c r="A24" s="118" t="s">
        <v>208</v>
      </c>
      <c r="B24" s="621">
        <v>875000</v>
      </c>
    </row>
    <row r="25" spans="1:4" x14ac:dyDescent="0.25">
      <c r="A25" s="118" t="s">
        <v>8</v>
      </c>
      <c r="B25" s="621"/>
    </row>
    <row r="26" spans="1:4" x14ac:dyDescent="0.25">
      <c r="A26" s="118" t="s">
        <v>23</v>
      </c>
      <c r="B26" s="621"/>
    </row>
    <row r="27" spans="1:4" x14ac:dyDescent="0.25">
      <c r="A27" s="118" t="s">
        <v>9</v>
      </c>
      <c r="B27" s="621"/>
    </row>
    <row r="28" spans="1:4" ht="16.5" thickBot="1" x14ac:dyDescent="0.3">
      <c r="A28" s="650" t="s">
        <v>10</v>
      </c>
      <c r="B28" s="796">
        <f>B46-B24</f>
        <v>7875000</v>
      </c>
    </row>
    <row r="29" spans="1:4" s="51" customFormat="1" ht="17.25" thickTop="1" thickBot="1" x14ac:dyDescent="0.3">
      <c r="A29" s="661" t="s">
        <v>11</v>
      </c>
      <c r="B29" s="700">
        <f>SUM(B22:B28)</f>
        <v>8750000</v>
      </c>
    </row>
    <row r="30" spans="1:4" ht="12.75" customHeight="1" thickBot="1" x14ac:dyDescent="0.3">
      <c r="A30" s="1145"/>
      <c r="B30" s="1146"/>
    </row>
    <row r="31" spans="1:4" x14ac:dyDescent="0.25">
      <c r="A31" s="626" t="s">
        <v>18</v>
      </c>
      <c r="B31" s="696" t="s">
        <v>4</v>
      </c>
    </row>
    <row r="32" spans="1:4" x14ac:dyDescent="0.25">
      <c r="A32" s="118" t="s">
        <v>12</v>
      </c>
      <c r="B32" s="621"/>
    </row>
    <row r="33" spans="1:2" x14ac:dyDescent="0.25">
      <c r="A33" s="118" t="s">
        <v>13</v>
      </c>
      <c r="B33" s="621"/>
    </row>
    <row r="34" spans="1:2" x14ac:dyDescent="0.25">
      <c r="A34" s="118" t="s">
        <v>14</v>
      </c>
      <c r="B34" s="621"/>
    </row>
    <row r="35" spans="1:2" ht="16.5" thickBot="1" x14ac:dyDescent="0.3">
      <c r="A35" s="708" t="s">
        <v>15</v>
      </c>
      <c r="B35" s="791"/>
    </row>
    <row r="36" spans="1:2" s="51" customFormat="1" ht="17.25" thickTop="1" thickBot="1" x14ac:dyDescent="0.3">
      <c r="A36" s="661" t="s">
        <v>7</v>
      </c>
      <c r="B36" s="700">
        <f>SUM(B31:B35)</f>
        <v>0</v>
      </c>
    </row>
    <row r="37" spans="1:2" ht="12.75" customHeight="1" thickBot="1" x14ac:dyDescent="0.3">
      <c r="A37" s="1145"/>
      <c r="B37" s="1146"/>
    </row>
    <row r="38" spans="1:2" x14ac:dyDescent="0.25">
      <c r="A38" s="626" t="s">
        <v>19</v>
      </c>
      <c r="B38" s="624"/>
    </row>
    <row r="39" spans="1:2" x14ac:dyDescent="0.25">
      <c r="A39" s="619" t="s">
        <v>103</v>
      </c>
      <c r="B39" s="98">
        <v>1100000</v>
      </c>
    </row>
    <row r="40" spans="1:2" x14ac:dyDescent="0.25">
      <c r="A40" s="118" t="s">
        <v>111</v>
      </c>
      <c r="B40" s="98">
        <v>1150000</v>
      </c>
    </row>
    <row r="41" spans="1:2" x14ac:dyDescent="0.25">
      <c r="A41" s="118" t="s">
        <v>128</v>
      </c>
      <c r="B41" s="98">
        <v>1200000</v>
      </c>
    </row>
    <row r="42" spans="1:2" x14ac:dyDescent="0.25">
      <c r="A42" s="118" t="s">
        <v>157</v>
      </c>
      <c r="B42" s="98">
        <f>B41+50000</f>
        <v>1250000</v>
      </c>
    </row>
    <row r="43" spans="1:2" x14ac:dyDescent="0.25">
      <c r="A43" s="690" t="s">
        <v>172</v>
      </c>
      <c r="B43" s="98">
        <v>1300000</v>
      </c>
    </row>
    <row r="44" spans="1:2" x14ac:dyDescent="0.25">
      <c r="A44" s="118" t="s">
        <v>205</v>
      </c>
      <c r="B44" s="98">
        <v>1350000</v>
      </c>
    </row>
    <row r="45" spans="1:2" ht="16.5" thickBot="1" x14ac:dyDescent="0.3">
      <c r="A45" s="708" t="s">
        <v>617</v>
      </c>
      <c r="B45" s="709">
        <v>1400000</v>
      </c>
    </row>
    <row r="46" spans="1:2" ht="17.25" thickTop="1" thickBot="1" x14ac:dyDescent="0.3">
      <c r="A46" s="661" t="s">
        <v>11</v>
      </c>
      <c r="B46" s="101">
        <f>SUM(B39:B45)</f>
        <v>8750000</v>
      </c>
    </row>
  </sheetData>
  <mergeCells count="13">
    <mergeCell ref="A12:B12"/>
    <mergeCell ref="A30:B30"/>
    <mergeCell ref="A37:B37"/>
    <mergeCell ref="A11:B11"/>
    <mergeCell ref="A9:B9"/>
    <mergeCell ref="A3:B3"/>
    <mergeCell ref="A5:B5"/>
    <mergeCell ref="A10:B10"/>
    <mergeCell ref="A1:B1"/>
    <mergeCell ref="A2:B2"/>
    <mergeCell ref="A4:B4"/>
    <mergeCell ref="A6:B6"/>
    <mergeCell ref="A8:B8"/>
  </mergeCells>
  <printOptions horizontalCentered="1"/>
  <pageMargins left="0.2" right="0" top="0" bottom="0"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6" zoomScale="85" zoomScaleNormal="85" workbookViewId="0">
      <selection activeCell="B33" sqref="B33"/>
    </sheetView>
  </sheetViews>
  <sheetFormatPr defaultColWidth="9.28515625" defaultRowHeight="15.75" x14ac:dyDescent="0.25"/>
  <cols>
    <col min="1" max="1" width="78.42578125" style="40" customWidth="1"/>
    <col min="2" max="2" width="13.7109375" style="63" customWidth="1"/>
    <col min="3" max="16384" width="9.28515625" style="40"/>
  </cols>
  <sheetData>
    <row r="1" spans="1:2" x14ac:dyDescent="0.25">
      <c r="A1" s="1126" t="s">
        <v>0</v>
      </c>
      <c r="B1" s="1127"/>
    </row>
    <row r="2" spans="1:2" x14ac:dyDescent="0.25">
      <c r="A2" s="1149" t="s">
        <v>1</v>
      </c>
      <c r="B2" s="1150"/>
    </row>
    <row r="3" spans="1:2" ht="12.75" customHeight="1" x14ac:dyDescent="0.25">
      <c r="A3" s="1147"/>
      <c r="B3" s="1148"/>
    </row>
    <row r="4" spans="1:2" s="43" customFormat="1" ht="17.25" customHeight="1" x14ac:dyDescent="0.25">
      <c r="A4" s="1151" t="s">
        <v>80</v>
      </c>
      <c r="B4" s="1133"/>
    </row>
    <row r="5" spans="1:2" ht="12.75" customHeight="1" x14ac:dyDescent="0.25">
      <c r="A5" s="1154"/>
      <c r="B5" s="1155"/>
    </row>
    <row r="6" spans="1:2" x14ac:dyDescent="0.25">
      <c r="A6" s="1132" t="s">
        <v>737</v>
      </c>
      <c r="B6" s="1133"/>
    </row>
    <row r="7" spans="1:2" x14ac:dyDescent="0.25">
      <c r="A7" s="845" t="s">
        <v>30</v>
      </c>
      <c r="B7" s="622"/>
    </row>
    <row r="8" spans="1:2" x14ac:dyDescent="0.25">
      <c r="A8" s="1132" t="s">
        <v>76</v>
      </c>
      <c r="B8" s="1133"/>
    </row>
    <row r="9" spans="1:2" x14ac:dyDescent="0.25">
      <c r="A9" s="1132"/>
      <c r="B9" s="1133"/>
    </row>
    <row r="10" spans="1:2" ht="12.75" customHeight="1" x14ac:dyDescent="0.25">
      <c r="A10" s="1154"/>
      <c r="B10" s="1155"/>
    </row>
    <row r="11" spans="1:2" x14ac:dyDescent="0.25">
      <c r="A11" s="1152" t="s">
        <v>24</v>
      </c>
      <c r="B11" s="1153"/>
    </row>
    <row r="12" spans="1:2" ht="12.75" customHeight="1" thickBot="1" x14ac:dyDescent="0.3">
      <c r="A12" s="1159"/>
      <c r="B12" s="1160"/>
    </row>
    <row r="13" spans="1:2" ht="16.5" thickBot="1" x14ac:dyDescent="0.3">
      <c r="A13" s="694" t="s">
        <v>16</v>
      </c>
      <c r="B13" s="695" t="s">
        <v>2</v>
      </c>
    </row>
    <row r="14" spans="1:2" x14ac:dyDescent="0.25">
      <c r="A14" s="623" t="s">
        <v>3</v>
      </c>
      <c r="B14" s="696">
        <v>50000</v>
      </c>
    </row>
    <row r="15" spans="1:2" x14ac:dyDescent="0.25">
      <c r="A15" s="118" t="s">
        <v>25</v>
      </c>
      <c r="B15" s="621">
        <v>15000</v>
      </c>
    </row>
    <row r="16" spans="1:2" x14ac:dyDescent="0.25">
      <c r="A16" s="118" t="s">
        <v>5</v>
      </c>
      <c r="B16" s="621">
        <f>850000-15000</f>
        <v>835000</v>
      </c>
    </row>
    <row r="17" spans="1:4" ht="16.5" thickBot="1" x14ac:dyDescent="0.3">
      <c r="A17" s="171" t="s">
        <v>26</v>
      </c>
      <c r="B17" s="172"/>
    </row>
    <row r="18" spans="1:4" ht="17.25" thickTop="1" thickBot="1" x14ac:dyDescent="0.3">
      <c r="A18" s="701" t="s">
        <v>6</v>
      </c>
      <c r="B18" s="702"/>
      <c r="D18" s="43"/>
    </row>
    <row r="19" spans="1:4" s="51" customFormat="1" ht="16.5" thickBot="1" x14ac:dyDescent="0.3">
      <c r="A19" s="661" t="s">
        <v>7</v>
      </c>
      <c r="B19" s="700">
        <f>SUM(B13:B17)-(B18)</f>
        <v>900000</v>
      </c>
    </row>
    <row r="20" spans="1:4" ht="12.75" customHeight="1" thickBot="1" x14ac:dyDescent="0.3">
      <c r="A20" s="1157"/>
      <c r="B20" s="1158"/>
    </row>
    <row r="21" spans="1:4" x14ac:dyDescent="0.25">
      <c r="A21" s="626" t="s">
        <v>34</v>
      </c>
      <c r="B21" s="696"/>
    </row>
    <row r="22" spans="1:4" x14ac:dyDescent="0.25">
      <c r="A22" s="118" t="s">
        <v>21</v>
      </c>
      <c r="B22" s="621"/>
    </row>
    <row r="23" spans="1:4" ht="16.5" customHeight="1" x14ac:dyDescent="0.25">
      <c r="A23" s="118" t="s">
        <v>22</v>
      </c>
      <c r="B23" s="621"/>
    </row>
    <row r="24" spans="1:4" x14ac:dyDescent="0.25">
      <c r="A24" s="118" t="s">
        <v>208</v>
      </c>
      <c r="B24" s="621"/>
    </row>
    <row r="25" spans="1:4" x14ac:dyDescent="0.25">
      <c r="A25" s="118" t="s">
        <v>8</v>
      </c>
      <c r="B25" s="621"/>
    </row>
    <row r="26" spans="1:4" x14ac:dyDescent="0.25">
      <c r="A26" s="118" t="s">
        <v>23</v>
      </c>
      <c r="B26" s="621">
        <v>900000</v>
      </c>
    </row>
    <row r="27" spans="1:4" x14ac:dyDescent="0.25">
      <c r="A27" s="118" t="s">
        <v>9</v>
      </c>
      <c r="B27" s="621"/>
    </row>
    <row r="28" spans="1:4" ht="16.5" thickBot="1" x14ac:dyDescent="0.3">
      <c r="A28" s="708" t="s">
        <v>10</v>
      </c>
      <c r="B28" s="791"/>
    </row>
    <row r="29" spans="1:4" s="51" customFormat="1" ht="17.25" thickTop="1" thickBot="1" x14ac:dyDescent="0.3">
      <c r="A29" s="661" t="s">
        <v>11</v>
      </c>
      <c r="B29" s="700">
        <f>SUM(B22:B28)</f>
        <v>900000</v>
      </c>
    </row>
    <row r="30" spans="1:4" ht="12.75" customHeight="1" thickBot="1" x14ac:dyDescent="0.3">
      <c r="A30" s="1145"/>
      <c r="B30" s="1156"/>
    </row>
    <row r="31" spans="1:4" x14ac:dyDescent="0.25">
      <c r="A31" s="626" t="s">
        <v>18</v>
      </c>
      <c r="B31" s="696" t="s">
        <v>4</v>
      </c>
    </row>
    <row r="32" spans="1:4" x14ac:dyDescent="0.25">
      <c r="A32" s="118" t="s">
        <v>12</v>
      </c>
      <c r="B32" s="621"/>
    </row>
    <row r="33" spans="1:3" x14ac:dyDescent="0.25">
      <c r="A33" s="118" t="s">
        <v>13</v>
      </c>
      <c r="B33" s="621"/>
    </row>
    <row r="34" spans="1:3" x14ac:dyDescent="0.25">
      <c r="A34" s="118" t="s">
        <v>14</v>
      </c>
      <c r="B34" s="621"/>
    </row>
    <row r="35" spans="1:3" ht="16.5" thickBot="1" x14ac:dyDescent="0.3">
      <c r="A35" s="708" t="s">
        <v>15</v>
      </c>
      <c r="B35" s="791"/>
    </row>
    <row r="36" spans="1:3" s="51" customFormat="1" ht="17.25" thickTop="1" thickBot="1" x14ac:dyDescent="0.3">
      <c r="A36" s="661" t="s">
        <v>7</v>
      </c>
      <c r="B36" s="700">
        <f>SUM(B31:B35)</f>
        <v>0</v>
      </c>
    </row>
    <row r="37" spans="1:3" ht="12.75" customHeight="1" thickBot="1" x14ac:dyDescent="0.3">
      <c r="A37" s="1145"/>
      <c r="B37" s="1156"/>
    </row>
    <row r="38" spans="1:3" x14ac:dyDescent="0.25">
      <c r="A38" s="626" t="s">
        <v>19</v>
      </c>
      <c r="B38" s="696"/>
    </row>
    <row r="39" spans="1:3" x14ac:dyDescent="0.25">
      <c r="A39" s="619" t="s">
        <v>103</v>
      </c>
      <c r="B39" s="621"/>
    </row>
    <row r="40" spans="1:3" x14ac:dyDescent="0.25">
      <c r="A40" s="118" t="s">
        <v>111</v>
      </c>
      <c r="B40" s="621"/>
    </row>
    <row r="41" spans="1:3" x14ac:dyDescent="0.25">
      <c r="A41" s="118" t="s">
        <v>128</v>
      </c>
      <c r="B41" s="621"/>
    </row>
    <row r="42" spans="1:3" x14ac:dyDescent="0.25">
      <c r="A42" s="118" t="s">
        <v>157</v>
      </c>
      <c r="B42" s="621"/>
    </row>
    <row r="43" spans="1:3" x14ac:dyDescent="0.25">
      <c r="A43" s="118" t="s">
        <v>172</v>
      </c>
      <c r="B43" s="174">
        <v>300000</v>
      </c>
      <c r="C43" s="85"/>
    </row>
    <row r="44" spans="1:3" x14ac:dyDescent="0.25">
      <c r="A44" s="118" t="s">
        <v>205</v>
      </c>
      <c r="B44" s="621"/>
    </row>
    <row r="45" spans="1:3" ht="16.5" thickBot="1" x14ac:dyDescent="0.3">
      <c r="A45" s="650" t="s">
        <v>617</v>
      </c>
      <c r="B45" s="796">
        <v>600000</v>
      </c>
    </row>
    <row r="46" spans="1:3" ht="17.25" thickTop="1" thickBot="1" x14ac:dyDescent="0.3">
      <c r="A46" s="661" t="s">
        <v>11</v>
      </c>
      <c r="B46" s="700">
        <f>SUM(B40:B45)</f>
        <v>900000</v>
      </c>
    </row>
  </sheetData>
  <mergeCells count="14">
    <mergeCell ref="A37:B37"/>
    <mergeCell ref="A30:B30"/>
    <mergeCell ref="A20:B20"/>
    <mergeCell ref="A12:B12"/>
    <mergeCell ref="A10:B10"/>
    <mergeCell ref="A11:B11"/>
    <mergeCell ref="A9:B9"/>
    <mergeCell ref="A5:B5"/>
    <mergeCell ref="A3:B3"/>
    <mergeCell ref="A1:B1"/>
    <mergeCell ref="A2:B2"/>
    <mergeCell ref="A4:B4"/>
    <mergeCell ref="A6:B6"/>
    <mergeCell ref="A8:B8"/>
  </mergeCells>
  <printOptions horizontalCentered="1"/>
  <pageMargins left="0.2" right="0" top="0" bottom="0"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85" zoomScaleNormal="85" workbookViewId="0">
      <selection sqref="A1:B63"/>
    </sheetView>
  </sheetViews>
  <sheetFormatPr defaultColWidth="9.28515625" defaultRowHeight="15.75" x14ac:dyDescent="0.25"/>
  <cols>
    <col min="1" max="1" width="78.42578125" style="40" customWidth="1"/>
    <col min="2" max="2" width="13.7109375" style="63" customWidth="1"/>
    <col min="3" max="16384" width="9.28515625" style="40"/>
  </cols>
  <sheetData>
    <row r="1" spans="1:2" x14ac:dyDescent="0.25">
      <c r="A1" s="1112" t="s">
        <v>0</v>
      </c>
      <c r="B1" s="1113"/>
    </row>
    <row r="2" spans="1:2" x14ac:dyDescent="0.25">
      <c r="A2" s="1114" t="s">
        <v>1</v>
      </c>
      <c r="B2" s="1115"/>
    </row>
    <row r="3" spans="1:2" ht="12.75" customHeight="1" thickBot="1" x14ac:dyDescent="0.3">
      <c r="A3" s="641"/>
      <c r="B3" s="642"/>
    </row>
    <row r="4" spans="1:2" s="43" customFormat="1" ht="17.25" customHeight="1" x14ac:dyDescent="0.25">
      <c r="A4" s="1140" t="s">
        <v>738</v>
      </c>
      <c r="B4" s="1141"/>
    </row>
    <row r="5" spans="1:2" ht="12.75" customHeight="1" x14ac:dyDescent="0.25">
      <c r="A5" s="1143"/>
      <c r="B5" s="1144"/>
    </row>
    <row r="6" spans="1:2" x14ac:dyDescent="0.25">
      <c r="A6" s="1132" t="s">
        <v>179</v>
      </c>
      <c r="B6" s="1133"/>
    </row>
    <row r="7" spans="1:2" x14ac:dyDescent="0.25">
      <c r="A7" s="845" t="s">
        <v>30</v>
      </c>
      <c r="B7" s="622"/>
    </row>
    <row r="8" spans="1:2" x14ac:dyDescent="0.25">
      <c r="A8" s="1132" t="s">
        <v>735</v>
      </c>
      <c r="B8" s="1133"/>
    </row>
    <row r="9" spans="1:2" x14ac:dyDescent="0.25">
      <c r="A9" s="1132"/>
      <c r="B9" s="1133"/>
    </row>
    <row r="10" spans="1:2" ht="12.75" customHeight="1" x14ac:dyDescent="0.25">
      <c r="A10" s="1145"/>
      <c r="B10" s="1146"/>
    </row>
    <row r="11" spans="1:2" x14ac:dyDescent="0.25">
      <c r="A11" s="1110" t="s">
        <v>24</v>
      </c>
      <c r="B11" s="1111"/>
    </row>
    <row r="12" spans="1:2" ht="12.75" customHeight="1" thickBot="1" x14ac:dyDescent="0.3">
      <c r="A12" s="617"/>
      <c r="B12" s="618"/>
    </row>
    <row r="13" spans="1:2" x14ac:dyDescent="0.25">
      <c r="A13" s="626" t="s">
        <v>16</v>
      </c>
      <c r="B13" s="696" t="s">
        <v>2</v>
      </c>
    </row>
    <row r="14" spans="1:2" x14ac:dyDescent="0.25">
      <c r="A14" s="118" t="s">
        <v>3</v>
      </c>
      <c r="B14" s="621"/>
    </row>
    <row r="15" spans="1:2" x14ac:dyDescent="0.25">
      <c r="A15" s="118" t="s">
        <v>25</v>
      </c>
      <c r="B15" s="621" t="s">
        <v>2</v>
      </c>
    </row>
    <row r="16" spans="1:2" x14ac:dyDescent="0.25">
      <c r="A16" s="118" t="s">
        <v>5</v>
      </c>
      <c r="B16" s="621">
        <v>400000</v>
      </c>
    </row>
    <row r="17" spans="1:7" ht="16.5" thickBot="1" x14ac:dyDescent="0.3">
      <c r="A17" s="171" t="s">
        <v>26</v>
      </c>
      <c r="B17" s="172"/>
    </row>
    <row r="18" spans="1:7" ht="17.25" thickTop="1" thickBot="1" x14ac:dyDescent="0.3">
      <c r="A18" s="701" t="s">
        <v>6</v>
      </c>
      <c r="B18" s="698" t="s">
        <v>2</v>
      </c>
      <c r="D18" s="43"/>
    </row>
    <row r="19" spans="1:7" s="51" customFormat="1" x14ac:dyDescent="0.25">
      <c r="A19" s="626" t="s">
        <v>7</v>
      </c>
      <c r="B19" s="697">
        <f>SUM(B14:B18)</f>
        <v>400000</v>
      </c>
    </row>
    <row r="20" spans="1:7" ht="12.75" customHeight="1" thickBot="1" x14ac:dyDescent="0.3">
      <c r="A20" s="1138"/>
      <c r="B20" s="1139"/>
    </row>
    <row r="21" spans="1:7" x14ac:dyDescent="0.25">
      <c r="A21" s="626" t="s">
        <v>34</v>
      </c>
      <c r="B21" s="696"/>
    </row>
    <row r="22" spans="1:7" x14ac:dyDescent="0.25">
      <c r="A22" s="118" t="s">
        <v>21</v>
      </c>
      <c r="B22" s="621"/>
    </row>
    <row r="23" spans="1:7" ht="16.5" customHeight="1" x14ac:dyDescent="0.25">
      <c r="A23" s="118" t="s">
        <v>22</v>
      </c>
      <c r="B23" s="621"/>
    </row>
    <row r="24" spans="1:7" x14ac:dyDescent="0.25">
      <c r="A24" s="118" t="s">
        <v>20</v>
      </c>
      <c r="B24" s="621"/>
    </row>
    <row r="25" spans="1:7" x14ac:dyDescent="0.25">
      <c r="A25" s="118" t="s">
        <v>8</v>
      </c>
      <c r="B25" s="621"/>
    </row>
    <row r="26" spans="1:7" x14ac:dyDescent="0.25">
      <c r="A26" s="118" t="s">
        <v>116</v>
      </c>
      <c r="B26" s="621">
        <v>400000</v>
      </c>
    </row>
    <row r="27" spans="1:7" x14ac:dyDescent="0.25">
      <c r="A27" s="118" t="s">
        <v>9</v>
      </c>
      <c r="B27" s="621"/>
      <c r="F27" s="85"/>
      <c r="G27" s="85"/>
    </row>
    <row r="28" spans="1:7" ht="16.5" thickBot="1" x14ac:dyDescent="0.3">
      <c r="A28" s="708" t="s">
        <v>10</v>
      </c>
      <c r="B28" s="791"/>
      <c r="F28" s="85"/>
      <c r="G28" s="85"/>
    </row>
    <row r="29" spans="1:7" s="51" customFormat="1" ht="16.5" thickTop="1" x14ac:dyDescent="0.25">
      <c r="A29" s="797" t="s">
        <v>11</v>
      </c>
      <c r="B29" s="697">
        <f>SUM(B22:B28)</f>
        <v>400000</v>
      </c>
      <c r="F29" s="92"/>
      <c r="G29" s="92"/>
    </row>
    <row r="30" spans="1:7" ht="12.75" customHeight="1" thickBot="1" x14ac:dyDescent="0.3">
      <c r="A30" s="1138"/>
      <c r="B30" s="1139"/>
    </row>
    <row r="31" spans="1:7" x14ac:dyDescent="0.25">
      <c r="A31" s="626" t="s">
        <v>18</v>
      </c>
      <c r="B31" s="696" t="s">
        <v>4</v>
      </c>
    </row>
    <row r="32" spans="1:7" x14ac:dyDescent="0.25">
      <c r="A32" s="118" t="s">
        <v>12</v>
      </c>
      <c r="B32" s="621"/>
    </row>
    <row r="33" spans="1:3" x14ac:dyDescent="0.25">
      <c r="A33" s="118" t="s">
        <v>13</v>
      </c>
      <c r="B33" s="621"/>
    </row>
    <row r="34" spans="1:3" x14ac:dyDescent="0.25">
      <c r="A34" s="118" t="s">
        <v>14</v>
      </c>
      <c r="B34" s="621"/>
    </row>
    <row r="35" spans="1:3" ht="16.5" thickBot="1" x14ac:dyDescent="0.3">
      <c r="A35" s="708" t="s">
        <v>15</v>
      </c>
      <c r="B35" s="791"/>
    </row>
    <row r="36" spans="1:3" s="51" customFormat="1" ht="16.5" thickTop="1" x14ac:dyDescent="0.25">
      <c r="A36" s="797" t="s">
        <v>7</v>
      </c>
      <c r="B36" s="697">
        <f>SUM(B31:B35)</f>
        <v>0</v>
      </c>
    </row>
    <row r="37" spans="1:3" ht="12.75" customHeight="1" thickBot="1" x14ac:dyDescent="0.3">
      <c r="A37" s="1138"/>
      <c r="B37" s="1139"/>
    </row>
    <row r="38" spans="1:3" x14ac:dyDescent="0.25">
      <c r="A38" s="626" t="s">
        <v>19</v>
      </c>
      <c r="B38" s="696"/>
    </row>
    <row r="39" spans="1:3" x14ac:dyDescent="0.25">
      <c r="A39" s="619" t="s">
        <v>103</v>
      </c>
      <c r="B39" s="621"/>
    </row>
    <row r="40" spans="1:3" x14ac:dyDescent="0.25">
      <c r="A40" s="690" t="s">
        <v>111</v>
      </c>
      <c r="B40" s="621">
        <v>200000</v>
      </c>
    </row>
    <row r="41" spans="1:3" x14ac:dyDescent="0.25">
      <c r="A41" s="118" t="s">
        <v>128</v>
      </c>
      <c r="B41" s="621"/>
    </row>
    <row r="42" spans="1:3" x14ac:dyDescent="0.25">
      <c r="A42" s="118" t="s">
        <v>157</v>
      </c>
      <c r="B42" s="621"/>
    </row>
    <row r="43" spans="1:3" x14ac:dyDescent="0.25">
      <c r="A43" s="118" t="s">
        <v>172</v>
      </c>
      <c r="B43" s="621">
        <v>200000</v>
      </c>
    </row>
    <row r="44" spans="1:3" x14ac:dyDescent="0.25">
      <c r="A44" s="118" t="s">
        <v>205</v>
      </c>
      <c r="B44" s="621"/>
      <c r="C44" s="85"/>
    </row>
    <row r="45" spans="1:3" ht="16.5" thickBot="1" x14ac:dyDescent="0.3">
      <c r="A45" s="708" t="s">
        <v>617</v>
      </c>
      <c r="B45" s="791">
        <v>0</v>
      </c>
    </row>
    <row r="46" spans="1:3" ht="17.25" thickTop="1" thickBot="1" x14ac:dyDescent="0.3">
      <c r="A46" s="652" t="s">
        <v>11</v>
      </c>
      <c r="B46" s="700">
        <f>SUM(B39:B45)</f>
        <v>400000</v>
      </c>
    </row>
  </sheetData>
  <mergeCells count="12">
    <mergeCell ref="A1:B1"/>
    <mergeCell ref="A2:B2"/>
    <mergeCell ref="A4:B4"/>
    <mergeCell ref="A6:B6"/>
    <mergeCell ref="A8:B8"/>
    <mergeCell ref="A20:B20"/>
    <mergeCell ref="A30:B30"/>
    <mergeCell ref="A37:B37"/>
    <mergeCell ref="A5:B5"/>
    <mergeCell ref="A10:B10"/>
    <mergeCell ref="A11:B11"/>
    <mergeCell ref="A9:B9"/>
  </mergeCells>
  <printOptions horizontalCentered="1"/>
  <pageMargins left="0.2" right="0" top="0" bottom="0"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28" zoomScale="85" workbookViewId="0">
      <selection sqref="A1:B50"/>
    </sheetView>
  </sheetViews>
  <sheetFormatPr defaultColWidth="9.28515625" defaultRowHeight="15.75" x14ac:dyDescent="0.25"/>
  <cols>
    <col min="1" max="1" width="78.42578125" style="40" customWidth="1"/>
    <col min="2" max="2" width="13.7109375" style="63" customWidth="1"/>
    <col min="3" max="16384" width="9.28515625" style="40"/>
  </cols>
  <sheetData>
    <row r="1" spans="1:2" x14ac:dyDescent="0.25">
      <c r="A1" s="1106" t="s">
        <v>0</v>
      </c>
      <c r="B1" s="1106"/>
    </row>
    <row r="2" spans="1:2" x14ac:dyDescent="0.25">
      <c r="A2" s="1106" t="s">
        <v>1</v>
      </c>
      <c r="B2" s="1106"/>
    </row>
    <row r="3" spans="1:2" ht="12.75" customHeight="1" thickBot="1" x14ac:dyDescent="0.3">
      <c r="A3" s="41"/>
      <c r="B3" s="42"/>
    </row>
    <row r="4" spans="1:2" s="43" customFormat="1" ht="17.25" customHeight="1" x14ac:dyDescent="0.25">
      <c r="A4" s="1161" t="s">
        <v>739</v>
      </c>
      <c r="B4" s="1162"/>
    </row>
    <row r="5" spans="1:2" ht="12.75" customHeight="1" x14ac:dyDescent="0.25">
      <c r="A5" s="162"/>
      <c r="B5" s="643"/>
    </row>
    <row r="6" spans="1:2" x14ac:dyDescent="0.25">
      <c r="A6" s="1118" t="s">
        <v>740</v>
      </c>
      <c r="B6" s="1117"/>
    </row>
    <row r="7" spans="1:2" x14ac:dyDescent="0.25">
      <c r="A7" s="844" t="s">
        <v>30</v>
      </c>
      <c r="B7" s="149"/>
    </row>
    <row r="8" spans="1:2" x14ac:dyDescent="0.25">
      <c r="A8" s="1118" t="s">
        <v>741</v>
      </c>
      <c r="B8" s="1117"/>
    </row>
    <row r="9" spans="1:2" x14ac:dyDescent="0.25">
      <c r="A9" s="1118"/>
      <c r="B9" s="1117"/>
    </row>
    <row r="10" spans="1:2" ht="12.75" customHeight="1" x14ac:dyDescent="0.25">
      <c r="A10" s="167"/>
      <c r="B10" s="168"/>
    </row>
    <row r="11" spans="1:2" x14ac:dyDescent="0.25">
      <c r="A11" s="1110" t="s">
        <v>742</v>
      </c>
      <c r="B11" s="1111"/>
    </row>
    <row r="12" spans="1:2" ht="12.75" customHeight="1" thickBot="1" x14ac:dyDescent="0.3">
      <c r="A12" s="162"/>
      <c r="B12" s="643"/>
    </row>
    <row r="13" spans="1:2" x14ac:dyDescent="0.25">
      <c r="A13" s="626" t="s">
        <v>16</v>
      </c>
      <c r="B13" s="624" t="s">
        <v>2</v>
      </c>
    </row>
    <row r="14" spans="1:2" x14ac:dyDescent="0.25">
      <c r="A14" s="118" t="s">
        <v>3</v>
      </c>
      <c r="B14" s="98"/>
    </row>
    <row r="15" spans="1:2" x14ac:dyDescent="0.25">
      <c r="A15" s="118" t="s">
        <v>25</v>
      </c>
      <c r="B15" s="98">
        <f>93421+13346</f>
        <v>106767</v>
      </c>
    </row>
    <row r="16" spans="1:2" x14ac:dyDescent="0.25">
      <c r="A16" s="118" t="s">
        <v>5</v>
      </c>
      <c r="B16" s="98">
        <v>1007608</v>
      </c>
    </row>
    <row r="17" spans="1:4" ht="16.5" thickBot="1" x14ac:dyDescent="0.3">
      <c r="A17" s="171" t="s">
        <v>26</v>
      </c>
      <c r="B17" s="172"/>
    </row>
    <row r="18" spans="1:4" ht="17.25" thickTop="1" thickBot="1" x14ac:dyDescent="0.3">
      <c r="A18" s="701" t="s">
        <v>6</v>
      </c>
      <c r="B18" s="703"/>
      <c r="D18" s="43"/>
    </row>
    <row r="19" spans="1:4" s="51" customFormat="1" ht="16.5" thickBot="1" x14ac:dyDescent="0.3">
      <c r="A19" s="99" t="s">
        <v>7</v>
      </c>
      <c r="B19" s="101">
        <f>SUM(B13:B17)-(B18)</f>
        <v>1114375</v>
      </c>
    </row>
    <row r="20" spans="1:4" ht="12.75" customHeight="1" thickBot="1" x14ac:dyDescent="0.3">
      <c r="A20" s="1136"/>
      <c r="B20" s="1137"/>
    </row>
    <row r="21" spans="1:4" x14ac:dyDescent="0.25">
      <c r="A21" s="644" t="s">
        <v>17</v>
      </c>
      <c r="B21" s="645"/>
    </row>
    <row r="22" spans="1:4" x14ac:dyDescent="0.25">
      <c r="A22" s="118" t="s">
        <v>162</v>
      </c>
      <c r="B22" s="98">
        <f>1114374*0.8+1</f>
        <v>891500.20000000007</v>
      </c>
    </row>
    <row r="23" spans="1:4" ht="16.5" customHeight="1" x14ac:dyDescent="0.25">
      <c r="A23" s="118" t="s">
        <v>22</v>
      </c>
      <c r="B23" s="98"/>
    </row>
    <row r="24" spans="1:4" x14ac:dyDescent="0.25">
      <c r="A24" s="118" t="s">
        <v>44</v>
      </c>
      <c r="B24" s="98"/>
    </row>
    <row r="25" spans="1:4" x14ac:dyDescent="0.25">
      <c r="A25" s="118" t="s">
        <v>8</v>
      </c>
      <c r="B25" s="98"/>
    </row>
    <row r="26" spans="1:4" x14ac:dyDescent="0.25">
      <c r="A26" s="118" t="s">
        <v>116</v>
      </c>
      <c r="B26" s="98">
        <f>1114374*0.2</f>
        <v>222874.80000000002</v>
      </c>
    </row>
    <row r="27" spans="1:4" x14ac:dyDescent="0.25">
      <c r="A27" s="118" t="s">
        <v>9</v>
      </c>
      <c r="B27" s="98"/>
    </row>
    <row r="28" spans="1:4" ht="16.5" thickBot="1" x14ac:dyDescent="0.3">
      <c r="A28" s="708" t="s">
        <v>10</v>
      </c>
      <c r="B28" s="709"/>
    </row>
    <row r="29" spans="1:4" s="51" customFormat="1" ht="17.25" thickTop="1" thickBot="1" x14ac:dyDescent="0.3">
      <c r="A29" s="99" t="s">
        <v>11</v>
      </c>
      <c r="B29" s="101">
        <f>SUM(B22:B28)</f>
        <v>1114375</v>
      </c>
    </row>
    <row r="30" spans="1:4" ht="12.75" customHeight="1" thickBot="1" x14ac:dyDescent="0.3">
      <c r="A30" s="1136"/>
      <c r="B30" s="1137"/>
    </row>
    <row r="31" spans="1:4" x14ac:dyDescent="0.25">
      <c r="A31" s="644" t="s">
        <v>18</v>
      </c>
      <c r="B31" s="645" t="s">
        <v>4</v>
      </c>
    </row>
    <row r="32" spans="1:4" x14ac:dyDescent="0.25">
      <c r="A32" s="118" t="s">
        <v>12</v>
      </c>
      <c r="B32" s="98"/>
    </row>
    <row r="33" spans="1:3" x14ac:dyDescent="0.25">
      <c r="A33" s="118" t="s">
        <v>13</v>
      </c>
      <c r="B33" s="98"/>
    </row>
    <row r="34" spans="1:3" x14ac:dyDescent="0.25">
      <c r="A34" s="118" t="s">
        <v>14</v>
      </c>
      <c r="B34" s="98"/>
    </row>
    <row r="35" spans="1:3" ht="16.5" thickBot="1" x14ac:dyDescent="0.3">
      <c r="A35" s="708" t="s">
        <v>15</v>
      </c>
      <c r="B35" s="709"/>
    </row>
    <row r="36" spans="1:3" s="51" customFormat="1" ht="17.25" thickTop="1" thickBot="1" x14ac:dyDescent="0.3">
      <c r="A36" s="99" t="s">
        <v>7</v>
      </c>
      <c r="B36" s="101">
        <f>SUM(B31:B35)</f>
        <v>0</v>
      </c>
    </row>
    <row r="37" spans="1:3" ht="12.75" customHeight="1" thickBot="1" x14ac:dyDescent="0.3">
      <c r="A37" s="1136"/>
      <c r="B37" s="1137"/>
    </row>
    <row r="38" spans="1:3" x14ac:dyDescent="0.25">
      <c r="A38" s="644" t="s">
        <v>19</v>
      </c>
      <c r="B38" s="624"/>
    </row>
    <row r="39" spans="1:3" x14ac:dyDescent="0.25">
      <c r="A39" s="798" t="s">
        <v>103</v>
      </c>
      <c r="B39" s="98"/>
    </row>
    <row r="40" spans="1:3" x14ac:dyDescent="0.25">
      <c r="A40" s="118" t="s">
        <v>111</v>
      </c>
      <c r="B40" s="98"/>
    </row>
    <row r="41" spans="1:3" x14ac:dyDescent="0.25">
      <c r="A41" s="799" t="s">
        <v>128</v>
      </c>
      <c r="B41" s="98"/>
    </row>
    <row r="42" spans="1:3" x14ac:dyDescent="0.25">
      <c r="A42" s="800" t="s">
        <v>157</v>
      </c>
      <c r="B42" s="98"/>
    </row>
    <row r="43" spans="1:3" x14ac:dyDescent="0.25">
      <c r="A43" s="627" t="s">
        <v>172</v>
      </c>
      <c r="B43" s="98">
        <f>21353+85414</f>
        <v>106767</v>
      </c>
    </row>
    <row r="44" spans="1:3" x14ac:dyDescent="0.25">
      <c r="A44" s="627" t="s">
        <v>205</v>
      </c>
      <c r="B44" s="98">
        <f>201522+806086</f>
        <v>1007608</v>
      </c>
      <c r="C44" s="85"/>
    </row>
    <row r="45" spans="1:3" ht="16.5" thickBot="1" x14ac:dyDescent="0.3">
      <c r="A45" s="708" t="s">
        <v>617</v>
      </c>
      <c r="B45" s="796"/>
    </row>
    <row r="46" spans="1:3" ht="17.25" thickTop="1" thickBot="1" x14ac:dyDescent="0.3">
      <c r="A46" s="99" t="s">
        <v>11</v>
      </c>
      <c r="B46" s="101">
        <f>SUM(B39:B45)</f>
        <v>1114375</v>
      </c>
    </row>
  </sheetData>
  <mergeCells count="10">
    <mergeCell ref="A20:B20"/>
    <mergeCell ref="A30:B30"/>
    <mergeCell ref="A37:B3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3" zoomScale="85" workbookViewId="0">
      <selection sqref="A1:B52"/>
    </sheetView>
  </sheetViews>
  <sheetFormatPr defaultColWidth="9.28515625" defaultRowHeight="15.75" x14ac:dyDescent="0.25"/>
  <cols>
    <col min="1" max="1" width="78.42578125" style="40" customWidth="1"/>
    <col min="2" max="2" width="13.7109375" style="63" customWidth="1"/>
    <col min="3" max="16384" width="9.28515625" style="40"/>
  </cols>
  <sheetData>
    <row r="1" spans="1:2" x14ac:dyDescent="0.25">
      <c r="A1" s="1112" t="s">
        <v>0</v>
      </c>
      <c r="B1" s="1113"/>
    </row>
    <row r="2" spans="1:2" x14ac:dyDescent="0.25">
      <c r="A2" s="1114" t="s">
        <v>1</v>
      </c>
      <c r="B2" s="1115"/>
    </row>
    <row r="3" spans="1:2" ht="12.75" customHeight="1" x14ac:dyDescent="0.25">
      <c r="A3" s="641"/>
      <c r="B3" s="642"/>
    </row>
    <row r="4" spans="1:2" s="43" customFormat="1" ht="17.25" customHeight="1" x14ac:dyDescent="0.25">
      <c r="A4" s="1116" t="s">
        <v>117</v>
      </c>
      <c r="B4" s="1117"/>
    </row>
    <row r="5" spans="1:2" ht="12.75" customHeight="1" x14ac:dyDescent="0.25">
      <c r="A5" s="162"/>
      <c r="B5" s="643"/>
    </row>
    <row r="6" spans="1:2" x14ac:dyDescent="0.25">
      <c r="A6" s="1118" t="s">
        <v>43</v>
      </c>
      <c r="B6" s="1117"/>
    </row>
    <row r="7" spans="1:2" x14ac:dyDescent="0.25">
      <c r="A7" s="844" t="s">
        <v>30</v>
      </c>
      <c r="B7" s="149"/>
    </row>
    <row r="8" spans="1:2" x14ac:dyDescent="0.25">
      <c r="A8" s="1118" t="s">
        <v>28</v>
      </c>
      <c r="B8" s="1117"/>
    </row>
    <row r="9" spans="1:2" s="51" customFormat="1" x14ac:dyDescent="0.25">
      <c r="A9" s="1116" t="s">
        <v>33</v>
      </c>
      <c r="B9" s="1119"/>
    </row>
    <row r="10" spans="1:2" ht="12.75" customHeight="1" x14ac:dyDescent="0.25">
      <c r="A10" s="167"/>
      <c r="B10" s="168"/>
    </row>
    <row r="11" spans="1:2" x14ac:dyDescent="0.25">
      <c r="A11" s="1110" t="s">
        <v>24</v>
      </c>
      <c r="B11" s="1111"/>
    </row>
    <row r="12" spans="1:2" ht="12.75" customHeight="1" thickBot="1" x14ac:dyDescent="0.3">
      <c r="A12" s="169"/>
      <c r="B12" s="170"/>
    </row>
    <row r="13" spans="1:2" x14ac:dyDescent="0.25">
      <c r="A13" s="644" t="s">
        <v>16</v>
      </c>
      <c r="B13" s="645" t="s">
        <v>2</v>
      </c>
    </row>
    <row r="14" spans="1:2" x14ac:dyDescent="0.25">
      <c r="A14" s="646" t="s">
        <v>3</v>
      </c>
      <c r="B14" s="645">
        <v>0</v>
      </c>
    </row>
    <row r="15" spans="1:2" x14ac:dyDescent="0.25">
      <c r="A15" s="646" t="s">
        <v>25</v>
      </c>
      <c r="B15" s="645">
        <v>80000</v>
      </c>
    </row>
    <row r="16" spans="1:2" x14ac:dyDescent="0.25">
      <c r="A16" s="646" t="s">
        <v>5</v>
      </c>
      <c r="B16" s="645">
        <v>320000</v>
      </c>
    </row>
    <row r="17" spans="1:4" ht="16.5" thickBot="1" x14ac:dyDescent="0.3">
      <c r="A17" s="171" t="s">
        <v>26</v>
      </c>
      <c r="B17" s="172"/>
    </row>
    <row r="18" spans="1:4" ht="16.5" thickTop="1" x14ac:dyDescent="0.25">
      <c r="A18" s="646" t="s">
        <v>6</v>
      </c>
      <c r="B18" s="647"/>
      <c r="D18" s="43"/>
    </row>
    <row r="19" spans="1:4" s="51" customFormat="1" ht="16.5" thickBot="1" x14ac:dyDescent="0.3">
      <c r="A19" s="99" t="s">
        <v>7</v>
      </c>
      <c r="B19" s="101">
        <f>SUM(B13:B17)-(B18)</f>
        <v>400000</v>
      </c>
    </row>
    <row r="20" spans="1:4" ht="12.75" customHeight="1" x14ac:dyDescent="0.25">
      <c r="A20" s="162"/>
      <c r="B20" s="163"/>
    </row>
    <row r="21" spans="1:4" x14ac:dyDescent="0.25">
      <c r="A21" s="644" t="s">
        <v>17</v>
      </c>
      <c r="B21" s="645"/>
    </row>
    <row r="22" spans="1:4" x14ac:dyDescent="0.25">
      <c r="A22" s="646" t="s">
        <v>21</v>
      </c>
      <c r="B22" s="645">
        <v>200000</v>
      </c>
    </row>
    <row r="23" spans="1:4" ht="16.5" customHeight="1" x14ac:dyDescent="0.25">
      <c r="A23" s="646" t="s">
        <v>22</v>
      </c>
      <c r="B23" s="645"/>
    </row>
    <row r="24" spans="1:4" x14ac:dyDescent="0.25">
      <c r="A24" s="646" t="s">
        <v>20</v>
      </c>
      <c r="B24" s="645"/>
    </row>
    <row r="25" spans="1:4" x14ac:dyDescent="0.25">
      <c r="A25" s="646" t="s">
        <v>8</v>
      </c>
      <c r="B25" s="645"/>
    </row>
    <row r="26" spans="1:4" x14ac:dyDescent="0.25">
      <c r="A26" s="646" t="s">
        <v>116</v>
      </c>
      <c r="B26" s="645">
        <v>200000</v>
      </c>
    </row>
    <row r="27" spans="1:4" x14ac:dyDescent="0.25">
      <c r="A27" s="646" t="s">
        <v>9</v>
      </c>
      <c r="B27" s="645"/>
    </row>
    <row r="28" spans="1:4" ht="16.5" thickBot="1" x14ac:dyDescent="0.3">
      <c r="A28" s="171" t="s">
        <v>10</v>
      </c>
      <c r="B28" s="117"/>
    </row>
    <row r="29" spans="1:4" s="51" customFormat="1" ht="17.25" thickTop="1" thickBot="1" x14ac:dyDescent="0.3">
      <c r="A29" s="173" t="s">
        <v>11</v>
      </c>
      <c r="B29" s="100">
        <f>SUM(B22:B28)</f>
        <v>400000</v>
      </c>
    </row>
    <row r="30" spans="1:4" ht="12.75" customHeight="1" x14ac:dyDescent="0.25">
      <c r="A30" s="162"/>
      <c r="B30" s="163"/>
    </row>
    <row r="31" spans="1:4" x14ac:dyDescent="0.25">
      <c r="A31" s="644" t="s">
        <v>18</v>
      </c>
      <c r="B31" s="645" t="s">
        <v>4</v>
      </c>
    </row>
    <row r="32" spans="1:4" x14ac:dyDescent="0.25">
      <c r="A32" s="646" t="s">
        <v>12</v>
      </c>
      <c r="B32" s="645"/>
    </row>
    <row r="33" spans="1:2" x14ac:dyDescent="0.25">
      <c r="A33" s="646" t="s">
        <v>13</v>
      </c>
      <c r="B33" s="645"/>
    </row>
    <row r="34" spans="1:2" x14ac:dyDescent="0.25">
      <c r="A34" s="646" t="s">
        <v>14</v>
      </c>
      <c r="B34" s="645"/>
    </row>
    <row r="35" spans="1:2" ht="16.5" thickBot="1" x14ac:dyDescent="0.3">
      <c r="A35" s="171" t="s">
        <v>15</v>
      </c>
      <c r="B35" s="117"/>
    </row>
    <row r="36" spans="1:2" s="51" customFormat="1" ht="17.25" thickTop="1" thickBot="1" x14ac:dyDescent="0.3">
      <c r="A36" s="173" t="s">
        <v>7</v>
      </c>
      <c r="B36" s="100">
        <f>SUM(B31:B35)</f>
        <v>0</v>
      </c>
    </row>
    <row r="37" spans="1:2" ht="12.75" customHeight="1" x14ac:dyDescent="0.25">
      <c r="A37" s="162"/>
      <c r="B37" s="163"/>
    </row>
    <row r="38" spans="1:2" x14ac:dyDescent="0.25">
      <c r="A38" s="644" t="s">
        <v>19</v>
      </c>
      <c r="B38" s="645"/>
    </row>
    <row r="39" spans="1:2" x14ac:dyDescent="0.25">
      <c r="A39" s="648" t="s">
        <v>103</v>
      </c>
      <c r="B39" s="645"/>
    </row>
    <row r="40" spans="1:2" x14ac:dyDescent="0.25">
      <c r="A40" s="649" t="s">
        <v>111</v>
      </c>
      <c r="B40" s="645"/>
    </row>
    <row r="41" spans="1:2" x14ac:dyDescent="0.25">
      <c r="A41" s="649" t="s">
        <v>128</v>
      </c>
      <c r="B41" s="645"/>
    </row>
    <row r="42" spans="1:2" x14ac:dyDescent="0.25">
      <c r="A42" s="649" t="s">
        <v>157</v>
      </c>
      <c r="B42" s="645"/>
    </row>
    <row r="43" spans="1:2" x14ac:dyDescent="0.25">
      <c r="A43" s="649" t="s">
        <v>172</v>
      </c>
      <c r="B43" s="645"/>
    </row>
    <row r="44" spans="1:2" x14ac:dyDescent="0.25">
      <c r="A44" s="649" t="s">
        <v>205</v>
      </c>
      <c r="B44" s="645"/>
    </row>
    <row r="45" spans="1:2" ht="16.5" thickBot="1" x14ac:dyDescent="0.3">
      <c r="A45" s="669" t="s">
        <v>617</v>
      </c>
      <c r="B45" s="117">
        <v>400000</v>
      </c>
    </row>
    <row r="46" spans="1:2" ht="17.25" thickTop="1" thickBot="1" x14ac:dyDescent="0.3">
      <c r="A46" s="173" t="s">
        <v>11</v>
      </c>
      <c r="B46" s="100">
        <f>SUM(B40:B45)</f>
        <v>400000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28" zoomScale="85" workbookViewId="0">
      <selection sqref="A1:B47"/>
    </sheetView>
  </sheetViews>
  <sheetFormatPr defaultColWidth="9.28515625" defaultRowHeight="15.75" x14ac:dyDescent="0.25"/>
  <cols>
    <col min="1" max="1" width="78.42578125" style="40" customWidth="1"/>
    <col min="2" max="2" width="13.7109375" style="63" customWidth="1"/>
    <col min="3" max="16384" width="9.28515625" style="40"/>
  </cols>
  <sheetData>
    <row r="1" spans="1:2" x14ac:dyDescent="0.25">
      <c r="A1" s="1112" t="s">
        <v>0</v>
      </c>
      <c r="B1" s="1113"/>
    </row>
    <row r="2" spans="1:2" x14ac:dyDescent="0.25">
      <c r="A2" s="1114" t="s">
        <v>1</v>
      </c>
      <c r="B2" s="1115"/>
    </row>
    <row r="3" spans="1:2" ht="12.75" customHeight="1" x14ac:dyDescent="0.25">
      <c r="A3" s="641"/>
      <c r="B3" s="642"/>
    </row>
    <row r="4" spans="1:2" s="43" customFormat="1" ht="17.25" customHeight="1" x14ac:dyDescent="0.25">
      <c r="A4" s="1116" t="s">
        <v>613</v>
      </c>
      <c r="B4" s="1117"/>
    </row>
    <row r="5" spans="1:2" ht="12.75" customHeight="1" x14ac:dyDescent="0.25">
      <c r="A5" s="162"/>
      <c r="B5" s="643"/>
    </row>
    <row r="6" spans="1:2" x14ac:dyDescent="0.25">
      <c r="A6" s="1118" t="s">
        <v>740</v>
      </c>
      <c r="B6" s="1117"/>
    </row>
    <row r="7" spans="1:2" x14ac:dyDescent="0.25">
      <c r="A7" s="844" t="s">
        <v>30</v>
      </c>
      <c r="B7" s="149"/>
    </row>
    <row r="8" spans="1:2" x14ac:dyDescent="0.25">
      <c r="A8" s="1118" t="s">
        <v>743</v>
      </c>
      <c r="B8" s="1117"/>
    </row>
    <row r="9" spans="1:2" s="51" customFormat="1" x14ac:dyDescent="0.25">
      <c r="A9" s="1116"/>
      <c r="B9" s="1119"/>
    </row>
    <row r="10" spans="1:2" ht="12.75" customHeight="1" x14ac:dyDescent="0.25">
      <c r="A10" s="167"/>
      <c r="B10" s="168"/>
    </row>
    <row r="11" spans="1:2" x14ac:dyDescent="0.25">
      <c r="A11" s="1110" t="s">
        <v>24</v>
      </c>
      <c r="B11" s="1111"/>
    </row>
    <row r="12" spans="1:2" ht="12.75" customHeight="1" thickBot="1" x14ac:dyDescent="0.3">
      <c r="A12" s="169"/>
      <c r="B12" s="170"/>
    </row>
    <row r="13" spans="1:2" x14ac:dyDescent="0.25">
      <c r="A13" s="644" t="s">
        <v>16</v>
      </c>
      <c r="B13" s="645" t="s">
        <v>2</v>
      </c>
    </row>
    <row r="14" spans="1:2" x14ac:dyDescent="0.25">
      <c r="A14" s="646" t="s">
        <v>3</v>
      </c>
      <c r="B14" s="645"/>
    </row>
    <row r="15" spans="1:2" x14ac:dyDescent="0.25">
      <c r="A15" s="646" t="s">
        <v>25</v>
      </c>
      <c r="B15" s="645">
        <v>5000</v>
      </c>
    </row>
    <row r="16" spans="1:2" x14ac:dyDescent="0.25">
      <c r="A16" s="646" t="s">
        <v>5</v>
      </c>
      <c r="B16" s="645">
        <v>90000</v>
      </c>
    </row>
    <row r="17" spans="1:4" ht="16.5" thickBot="1" x14ac:dyDescent="0.3">
      <c r="A17" s="171" t="s">
        <v>26</v>
      </c>
      <c r="B17" s="172"/>
    </row>
    <row r="18" spans="1:4" ht="16.5" thickTop="1" x14ac:dyDescent="0.25">
      <c r="A18" s="646" t="s">
        <v>6</v>
      </c>
      <c r="B18" s="647"/>
      <c r="D18" s="43"/>
    </row>
    <row r="19" spans="1:4" s="51" customFormat="1" ht="16.5" thickBot="1" x14ac:dyDescent="0.3">
      <c r="A19" s="99" t="s">
        <v>7</v>
      </c>
      <c r="B19" s="101">
        <f>SUM(B13:B17)-(B18)</f>
        <v>95000</v>
      </c>
    </row>
    <row r="20" spans="1:4" ht="12.75" customHeight="1" x14ac:dyDescent="0.25">
      <c r="A20" s="162"/>
      <c r="B20" s="163"/>
    </row>
    <row r="21" spans="1:4" x14ac:dyDescent="0.25">
      <c r="A21" s="644" t="s">
        <v>17</v>
      </c>
      <c r="B21" s="645"/>
    </row>
    <row r="22" spans="1:4" x14ac:dyDescent="0.25">
      <c r="A22" s="646" t="s">
        <v>21</v>
      </c>
      <c r="B22" s="645"/>
    </row>
    <row r="23" spans="1:4" ht="16.5" customHeight="1" x14ac:dyDescent="0.25">
      <c r="A23" s="646" t="s">
        <v>22</v>
      </c>
      <c r="B23" s="645"/>
    </row>
    <row r="24" spans="1:4" x14ac:dyDescent="0.25">
      <c r="A24" s="646" t="s">
        <v>20</v>
      </c>
      <c r="B24" s="645"/>
    </row>
    <row r="25" spans="1:4" x14ac:dyDescent="0.25">
      <c r="A25" s="646" t="s">
        <v>8</v>
      </c>
      <c r="B25" s="645"/>
    </row>
    <row r="26" spans="1:4" x14ac:dyDescent="0.25">
      <c r="A26" s="646" t="s">
        <v>116</v>
      </c>
      <c r="B26" s="645">
        <v>95000</v>
      </c>
    </row>
    <row r="27" spans="1:4" x14ac:dyDescent="0.25">
      <c r="A27" s="646" t="s">
        <v>9</v>
      </c>
      <c r="B27" s="645"/>
    </row>
    <row r="28" spans="1:4" ht="16.5" thickBot="1" x14ac:dyDescent="0.3">
      <c r="A28" s="171" t="s">
        <v>10</v>
      </c>
      <c r="B28" s="117"/>
    </row>
    <row r="29" spans="1:4" s="51" customFormat="1" ht="17.25" thickTop="1" thickBot="1" x14ac:dyDescent="0.3">
      <c r="A29" s="173" t="s">
        <v>11</v>
      </c>
      <c r="B29" s="100">
        <f>SUM(B22:B28)</f>
        <v>95000</v>
      </c>
    </row>
    <row r="30" spans="1:4" ht="12.75" customHeight="1" x14ac:dyDescent="0.25">
      <c r="A30" s="162"/>
      <c r="B30" s="163"/>
    </row>
    <row r="31" spans="1:4" x14ac:dyDescent="0.25">
      <c r="A31" s="644" t="s">
        <v>18</v>
      </c>
      <c r="B31" s="645" t="s">
        <v>4</v>
      </c>
    </row>
    <row r="32" spans="1:4" x14ac:dyDescent="0.25">
      <c r="A32" s="646" t="s">
        <v>12</v>
      </c>
      <c r="B32" s="645"/>
    </row>
    <row r="33" spans="1:2" x14ac:dyDescent="0.25">
      <c r="A33" s="646" t="s">
        <v>13</v>
      </c>
      <c r="B33" s="645"/>
    </row>
    <row r="34" spans="1:2" x14ac:dyDescent="0.25">
      <c r="A34" s="646" t="s">
        <v>14</v>
      </c>
      <c r="B34" s="645"/>
    </row>
    <row r="35" spans="1:2" ht="16.5" thickBot="1" x14ac:dyDescent="0.3">
      <c r="A35" s="171" t="s">
        <v>15</v>
      </c>
      <c r="B35" s="117"/>
    </row>
    <row r="36" spans="1:2" s="51" customFormat="1" ht="17.25" thickTop="1" thickBot="1" x14ac:dyDescent="0.3">
      <c r="A36" s="173" t="s">
        <v>7</v>
      </c>
      <c r="B36" s="100">
        <f>SUM(B31:B35)</f>
        <v>0</v>
      </c>
    </row>
    <row r="37" spans="1:2" ht="12.75" customHeight="1" x14ac:dyDescent="0.25">
      <c r="A37" s="162"/>
      <c r="B37" s="163"/>
    </row>
    <row r="38" spans="1:2" x14ac:dyDescent="0.25">
      <c r="A38" s="644" t="s">
        <v>19</v>
      </c>
      <c r="B38" s="645"/>
    </row>
    <row r="39" spans="1:2" x14ac:dyDescent="0.25">
      <c r="A39" s="648" t="s">
        <v>632</v>
      </c>
      <c r="B39" s="645">
        <v>50000</v>
      </c>
    </row>
    <row r="40" spans="1:2" x14ac:dyDescent="0.25">
      <c r="A40" s="648" t="s">
        <v>103</v>
      </c>
      <c r="B40" s="645">
        <v>45000</v>
      </c>
    </row>
    <row r="41" spans="1:2" x14ac:dyDescent="0.25">
      <c r="A41" s="649" t="s">
        <v>111</v>
      </c>
      <c r="B41" s="645"/>
    </row>
    <row r="42" spans="1:2" x14ac:dyDescent="0.25">
      <c r="A42" s="649" t="s">
        <v>128</v>
      </c>
      <c r="B42" s="645"/>
    </row>
    <row r="43" spans="1:2" x14ac:dyDescent="0.25">
      <c r="A43" s="649" t="s">
        <v>157</v>
      </c>
      <c r="B43" s="645"/>
    </row>
    <row r="44" spans="1:2" x14ac:dyDescent="0.25">
      <c r="A44" s="649" t="s">
        <v>172</v>
      </c>
      <c r="B44" s="645"/>
    </row>
    <row r="45" spans="1:2" ht="16.5" thickBot="1" x14ac:dyDescent="0.3">
      <c r="A45" s="669" t="s">
        <v>205</v>
      </c>
      <c r="B45" s="117"/>
    </row>
    <row r="46" spans="1:2" ht="17.25" thickTop="1" thickBot="1" x14ac:dyDescent="0.3">
      <c r="A46" s="173" t="s">
        <v>11</v>
      </c>
      <c r="B46" s="100">
        <f>SUM(B39:B45)</f>
        <v>95000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M88:P88"/>
  <sheetViews>
    <sheetView view="pageBreakPreview" zoomScale="60" zoomScaleNormal="100" workbookViewId="0">
      <selection activeCell="M88" sqref="M88:O88"/>
    </sheetView>
  </sheetViews>
  <sheetFormatPr defaultColWidth="9.140625" defaultRowHeight="12.75" x14ac:dyDescent="0.2"/>
  <cols>
    <col min="1" max="21" width="9.140625" style="93"/>
    <col min="22" max="22" width="61" style="93" customWidth="1"/>
    <col min="23" max="277" width="9.140625" style="93"/>
    <col min="278" max="278" width="61" style="93" customWidth="1"/>
    <col min="279" max="533" width="9.140625" style="93"/>
    <col min="534" max="534" width="61" style="93" customWidth="1"/>
    <col min="535" max="789" width="9.140625" style="93"/>
    <col min="790" max="790" width="61" style="93" customWidth="1"/>
    <col min="791" max="1045" width="9.140625" style="93"/>
    <col min="1046" max="1046" width="61" style="93" customWidth="1"/>
    <col min="1047" max="1301" width="9.140625" style="93"/>
    <col min="1302" max="1302" width="61" style="93" customWidth="1"/>
    <col min="1303" max="1557" width="9.140625" style="93"/>
    <col min="1558" max="1558" width="61" style="93" customWidth="1"/>
    <col min="1559" max="1813" width="9.140625" style="93"/>
    <col min="1814" max="1814" width="61" style="93" customWidth="1"/>
    <col min="1815" max="2069" width="9.140625" style="93"/>
    <col min="2070" max="2070" width="61" style="93" customWidth="1"/>
    <col min="2071" max="2325" width="9.140625" style="93"/>
    <col min="2326" max="2326" width="61" style="93" customWidth="1"/>
    <col min="2327" max="2581" width="9.140625" style="93"/>
    <col min="2582" max="2582" width="61" style="93" customWidth="1"/>
    <col min="2583" max="2837" width="9.140625" style="93"/>
    <col min="2838" max="2838" width="61" style="93" customWidth="1"/>
    <col min="2839" max="3093" width="9.140625" style="93"/>
    <col min="3094" max="3094" width="61" style="93" customWidth="1"/>
    <col min="3095" max="3349" width="9.140625" style="93"/>
    <col min="3350" max="3350" width="61" style="93" customWidth="1"/>
    <col min="3351" max="3605" width="9.140625" style="93"/>
    <col min="3606" max="3606" width="61" style="93" customWidth="1"/>
    <col min="3607" max="3861" width="9.140625" style="93"/>
    <col min="3862" max="3862" width="61" style="93" customWidth="1"/>
    <col min="3863" max="4117" width="9.140625" style="93"/>
    <col min="4118" max="4118" width="61" style="93" customWidth="1"/>
    <col min="4119" max="4373" width="9.140625" style="93"/>
    <col min="4374" max="4374" width="61" style="93" customWidth="1"/>
    <col min="4375" max="4629" width="9.140625" style="93"/>
    <col min="4630" max="4630" width="61" style="93" customWidth="1"/>
    <col min="4631" max="4885" width="9.140625" style="93"/>
    <col min="4886" max="4886" width="61" style="93" customWidth="1"/>
    <col min="4887" max="5141" width="9.140625" style="93"/>
    <col min="5142" max="5142" width="61" style="93" customWidth="1"/>
    <col min="5143" max="5397" width="9.140625" style="93"/>
    <col min="5398" max="5398" width="61" style="93" customWidth="1"/>
    <col min="5399" max="5653" width="9.140625" style="93"/>
    <col min="5654" max="5654" width="61" style="93" customWidth="1"/>
    <col min="5655" max="5909" width="9.140625" style="93"/>
    <col min="5910" max="5910" width="61" style="93" customWidth="1"/>
    <col min="5911" max="6165" width="9.140625" style="93"/>
    <col min="6166" max="6166" width="61" style="93" customWidth="1"/>
    <col min="6167" max="6421" width="9.140625" style="93"/>
    <col min="6422" max="6422" width="61" style="93" customWidth="1"/>
    <col min="6423" max="6677" width="9.140625" style="93"/>
    <col min="6678" max="6678" width="61" style="93" customWidth="1"/>
    <col min="6679" max="6933" width="9.140625" style="93"/>
    <col min="6934" max="6934" width="61" style="93" customWidth="1"/>
    <col min="6935" max="7189" width="9.140625" style="93"/>
    <col min="7190" max="7190" width="61" style="93" customWidth="1"/>
    <col min="7191" max="7445" width="9.140625" style="93"/>
    <col min="7446" max="7446" width="61" style="93" customWidth="1"/>
    <col min="7447" max="7701" width="9.140625" style="93"/>
    <col min="7702" max="7702" width="61" style="93" customWidth="1"/>
    <col min="7703" max="7957" width="9.140625" style="93"/>
    <col min="7958" max="7958" width="61" style="93" customWidth="1"/>
    <col min="7959" max="8213" width="9.140625" style="93"/>
    <col min="8214" max="8214" width="61" style="93" customWidth="1"/>
    <col min="8215" max="8469" width="9.140625" style="93"/>
    <col min="8470" max="8470" width="61" style="93" customWidth="1"/>
    <col min="8471" max="8725" width="9.140625" style="93"/>
    <col min="8726" max="8726" width="61" style="93" customWidth="1"/>
    <col min="8727" max="8981" width="9.140625" style="93"/>
    <col min="8982" max="8982" width="61" style="93" customWidth="1"/>
    <col min="8983" max="9237" width="9.140625" style="93"/>
    <col min="9238" max="9238" width="61" style="93" customWidth="1"/>
    <col min="9239" max="9493" width="9.140625" style="93"/>
    <col min="9494" max="9494" width="61" style="93" customWidth="1"/>
    <col min="9495" max="9749" width="9.140625" style="93"/>
    <col min="9750" max="9750" width="61" style="93" customWidth="1"/>
    <col min="9751" max="10005" width="9.140625" style="93"/>
    <col min="10006" max="10006" width="61" style="93" customWidth="1"/>
    <col min="10007" max="10261" width="9.140625" style="93"/>
    <col min="10262" max="10262" width="61" style="93" customWidth="1"/>
    <col min="10263" max="10517" width="9.140625" style="93"/>
    <col min="10518" max="10518" width="61" style="93" customWidth="1"/>
    <col min="10519" max="10773" width="9.140625" style="93"/>
    <col min="10774" max="10774" width="61" style="93" customWidth="1"/>
    <col min="10775" max="11029" width="9.140625" style="93"/>
    <col min="11030" max="11030" width="61" style="93" customWidth="1"/>
    <col min="11031" max="11285" width="9.140625" style="93"/>
    <col min="11286" max="11286" width="61" style="93" customWidth="1"/>
    <col min="11287" max="11541" width="9.140625" style="93"/>
    <col min="11542" max="11542" width="61" style="93" customWidth="1"/>
    <col min="11543" max="11797" width="9.140625" style="93"/>
    <col min="11798" max="11798" width="61" style="93" customWidth="1"/>
    <col min="11799" max="12053" width="9.140625" style="93"/>
    <col min="12054" max="12054" width="61" style="93" customWidth="1"/>
    <col min="12055" max="12309" width="9.140625" style="93"/>
    <col min="12310" max="12310" width="61" style="93" customWidth="1"/>
    <col min="12311" max="12565" width="9.140625" style="93"/>
    <col min="12566" max="12566" width="61" style="93" customWidth="1"/>
    <col min="12567" max="12821" width="9.140625" style="93"/>
    <col min="12822" max="12822" width="61" style="93" customWidth="1"/>
    <col min="12823" max="13077" width="9.140625" style="93"/>
    <col min="13078" max="13078" width="61" style="93" customWidth="1"/>
    <col min="13079" max="13333" width="9.140625" style="93"/>
    <col min="13334" max="13334" width="61" style="93" customWidth="1"/>
    <col min="13335" max="13589" width="9.140625" style="93"/>
    <col min="13590" max="13590" width="61" style="93" customWidth="1"/>
    <col min="13591" max="13845" width="9.140625" style="93"/>
    <col min="13846" max="13846" width="61" style="93" customWidth="1"/>
    <col min="13847" max="14101" width="9.140625" style="93"/>
    <col min="14102" max="14102" width="61" style="93" customWidth="1"/>
    <col min="14103" max="14357" width="9.140625" style="93"/>
    <col min="14358" max="14358" width="61" style="93" customWidth="1"/>
    <col min="14359" max="14613" width="9.140625" style="93"/>
    <col min="14614" max="14614" width="61" style="93" customWidth="1"/>
    <col min="14615" max="14869" width="9.140625" style="93"/>
    <col min="14870" max="14870" width="61" style="93" customWidth="1"/>
    <col min="14871" max="15125" width="9.140625" style="93"/>
    <col min="15126" max="15126" width="61" style="93" customWidth="1"/>
    <col min="15127" max="15381" width="9.140625" style="93"/>
    <col min="15382" max="15382" width="61" style="93" customWidth="1"/>
    <col min="15383" max="15637" width="9.140625" style="93"/>
    <col min="15638" max="15638" width="61" style="93" customWidth="1"/>
    <col min="15639" max="15893" width="9.140625" style="93"/>
    <col min="15894" max="15894" width="61" style="93" customWidth="1"/>
    <col min="15895" max="16149" width="9.140625" style="93"/>
    <col min="16150" max="16150" width="61" style="93" customWidth="1"/>
    <col min="16151" max="16384" width="9.140625" style="93"/>
  </cols>
  <sheetData>
    <row r="88" spans="13:16" ht="30" x14ac:dyDescent="0.4">
      <c r="M88" s="1006" t="s">
        <v>796</v>
      </c>
      <c r="N88" s="1006"/>
      <c r="O88" s="1006"/>
      <c r="P88" s="998"/>
    </row>
  </sheetData>
  <mergeCells count="1">
    <mergeCell ref="M88:O88"/>
  </mergeCells>
  <pageMargins left="0.7" right="0.7" top="0.75" bottom="0.75" header="0.3" footer="0.3"/>
  <pageSetup scale="45" orientation="landscape" r:id="rId1"/>
  <headerFooter>
    <oddFooter>&amp;C&amp;P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opLeftCell="A16" workbookViewId="0">
      <selection sqref="A1:B58"/>
    </sheetView>
  </sheetViews>
  <sheetFormatPr defaultColWidth="8.7109375" defaultRowHeight="12.75" x14ac:dyDescent="0.2"/>
  <cols>
    <col min="1" max="1" width="77" style="93" customWidth="1"/>
    <col min="2" max="2" width="10.140625" style="93" bestFit="1" customWidth="1"/>
    <col min="3" max="16384" width="8.7109375" style="93"/>
  </cols>
  <sheetData>
    <row r="1" spans="1:2" ht="15.75" x14ac:dyDescent="0.25">
      <c r="A1" s="1126" t="s">
        <v>0</v>
      </c>
      <c r="B1" s="1127"/>
    </row>
    <row r="2" spans="1:2" ht="15.75" x14ac:dyDescent="0.25">
      <c r="A2" s="1128" t="s">
        <v>1</v>
      </c>
      <c r="B2" s="1129"/>
    </row>
    <row r="3" spans="1:2" ht="15.75" x14ac:dyDescent="0.25">
      <c r="A3" s="144"/>
      <c r="B3" s="145"/>
    </row>
    <row r="4" spans="1:2" ht="15.75" x14ac:dyDescent="0.25">
      <c r="A4" s="1130" t="s">
        <v>633</v>
      </c>
      <c r="B4" s="1131"/>
    </row>
    <row r="5" spans="1:2" ht="15.75" x14ac:dyDescent="0.25">
      <c r="A5" s="655"/>
      <c r="B5" s="656"/>
    </row>
    <row r="6" spans="1:2" ht="15.75" x14ac:dyDescent="0.25">
      <c r="A6" s="1132" t="s">
        <v>110</v>
      </c>
      <c r="B6" s="1133"/>
    </row>
    <row r="7" spans="1:2" ht="15.75" x14ac:dyDescent="0.25">
      <c r="A7" s="845" t="s">
        <v>30</v>
      </c>
      <c r="B7" s="622"/>
    </row>
    <row r="8" spans="1:2" ht="15.75" x14ac:dyDescent="0.25">
      <c r="A8" s="1132" t="s">
        <v>744</v>
      </c>
      <c r="B8" s="1133"/>
    </row>
    <row r="9" spans="1:2" ht="15.75" x14ac:dyDescent="0.25">
      <c r="A9" s="1163" t="s">
        <v>634</v>
      </c>
      <c r="B9" s="1164"/>
    </row>
    <row r="10" spans="1:2" ht="15.75" x14ac:dyDescent="0.25">
      <c r="A10" s="655"/>
      <c r="B10" s="657"/>
    </row>
    <row r="11" spans="1:2" ht="15.75" x14ac:dyDescent="0.25">
      <c r="A11" s="1124" t="s">
        <v>112</v>
      </c>
      <c r="B11" s="1125"/>
    </row>
    <row r="12" spans="1:2" ht="15.75" x14ac:dyDescent="0.25">
      <c r="A12" s="655"/>
      <c r="B12" s="657"/>
    </row>
    <row r="13" spans="1:2" ht="15.75" x14ac:dyDescent="0.25">
      <c r="A13" s="658" t="s">
        <v>16</v>
      </c>
      <c r="B13" s="651" t="s">
        <v>2</v>
      </c>
    </row>
    <row r="14" spans="1:2" ht="15.75" x14ac:dyDescent="0.25">
      <c r="A14" s="118" t="s">
        <v>3</v>
      </c>
      <c r="B14" s="659"/>
    </row>
    <row r="15" spans="1:2" ht="15.75" x14ac:dyDescent="0.25">
      <c r="A15" s="118" t="s">
        <v>25</v>
      </c>
      <c r="B15" s="98"/>
    </row>
    <row r="16" spans="1:2" ht="15.75" x14ac:dyDescent="0.25">
      <c r="A16" s="118" t="s">
        <v>5</v>
      </c>
      <c r="B16" s="98">
        <v>936960</v>
      </c>
    </row>
    <row r="17" spans="1:2" ht="15.75" x14ac:dyDescent="0.25">
      <c r="A17" s="649" t="s">
        <v>26</v>
      </c>
      <c r="B17" s="660"/>
    </row>
    <row r="18" spans="1:2" ht="16.5" thickBot="1" x14ac:dyDescent="0.3">
      <c r="A18" s="708" t="s">
        <v>6</v>
      </c>
      <c r="B18" s="789"/>
    </row>
    <row r="19" spans="1:2" ht="17.25" thickTop="1" thickBot="1" x14ac:dyDescent="0.3">
      <c r="A19" s="661" t="s">
        <v>7</v>
      </c>
      <c r="B19" s="101">
        <f>SUM(B13:B17)-(B18)</f>
        <v>936960</v>
      </c>
    </row>
    <row r="20" spans="1:2" ht="15.75" x14ac:dyDescent="0.25">
      <c r="A20" s="653"/>
      <c r="B20" s="163"/>
    </row>
    <row r="21" spans="1:2" ht="15.75" x14ac:dyDescent="0.25">
      <c r="A21" s="97" t="s">
        <v>17</v>
      </c>
      <c r="B21" s="98"/>
    </row>
    <row r="22" spans="1:2" ht="15.75" x14ac:dyDescent="0.25">
      <c r="A22" s="118" t="s">
        <v>104</v>
      </c>
      <c r="B22" s="98">
        <f>B19*0.8</f>
        <v>749568</v>
      </c>
    </row>
    <row r="23" spans="1:2" ht="15.75" x14ac:dyDescent="0.25">
      <c r="A23" s="118" t="s">
        <v>22</v>
      </c>
      <c r="B23" s="98"/>
    </row>
    <row r="24" spans="1:2" ht="15.75" x14ac:dyDescent="0.25">
      <c r="A24" s="118" t="s">
        <v>20</v>
      </c>
      <c r="B24" s="98"/>
    </row>
    <row r="25" spans="1:2" ht="15.75" x14ac:dyDescent="0.25">
      <c r="A25" s="118" t="s">
        <v>8</v>
      </c>
      <c r="B25" s="98"/>
    </row>
    <row r="26" spans="1:2" ht="15.75" x14ac:dyDescent="0.25">
      <c r="A26" s="118" t="s">
        <v>105</v>
      </c>
      <c r="B26" s="98">
        <f>B19*0.2</f>
        <v>187392</v>
      </c>
    </row>
    <row r="27" spans="1:2" ht="15.75" x14ac:dyDescent="0.25">
      <c r="A27" s="118" t="s">
        <v>9</v>
      </c>
      <c r="B27" s="98"/>
    </row>
    <row r="28" spans="1:2" ht="16.5" thickBot="1" x14ac:dyDescent="0.3">
      <c r="A28" s="650" t="s">
        <v>10</v>
      </c>
      <c r="B28" s="117"/>
    </row>
    <row r="29" spans="1:2" ht="17.25" thickTop="1" thickBot="1" x14ac:dyDescent="0.3">
      <c r="A29" s="652" t="s">
        <v>11</v>
      </c>
      <c r="B29" s="100">
        <f>SUM(B22:B28)</f>
        <v>936960</v>
      </c>
    </row>
    <row r="30" spans="1:2" ht="15.75" x14ac:dyDescent="0.25">
      <c r="A30" s="653"/>
      <c r="B30" s="163"/>
    </row>
    <row r="31" spans="1:2" ht="15.75" x14ac:dyDescent="0.25">
      <c r="A31" s="97" t="s">
        <v>18</v>
      </c>
      <c r="B31" s="98" t="s">
        <v>4</v>
      </c>
    </row>
    <row r="32" spans="1:2" ht="15.75" x14ac:dyDescent="0.25">
      <c r="A32" s="118" t="s">
        <v>12</v>
      </c>
      <c r="B32" s="98"/>
    </row>
    <row r="33" spans="1:2" ht="15.75" x14ac:dyDescent="0.25">
      <c r="A33" s="118" t="s">
        <v>13</v>
      </c>
      <c r="B33" s="98"/>
    </row>
    <row r="34" spans="1:2" ht="15.75" x14ac:dyDescent="0.25">
      <c r="A34" s="118" t="s">
        <v>14</v>
      </c>
      <c r="B34" s="98"/>
    </row>
    <row r="35" spans="1:2" ht="16.5" thickBot="1" x14ac:dyDescent="0.3">
      <c r="A35" s="650" t="s">
        <v>15</v>
      </c>
      <c r="B35" s="117"/>
    </row>
    <row r="36" spans="1:2" ht="17.25" thickTop="1" thickBot="1" x14ac:dyDescent="0.3">
      <c r="A36" s="662" t="s">
        <v>7</v>
      </c>
      <c r="B36" s="663">
        <f>SUM(B31:B35)</f>
        <v>0</v>
      </c>
    </row>
    <row r="37" spans="1:2" ht="15.75" x14ac:dyDescent="0.25">
      <c r="A37" s="95"/>
      <c r="B37" s="96"/>
    </row>
    <row r="38" spans="1:2" ht="15.75" x14ac:dyDescent="0.25">
      <c r="A38" s="97" t="s">
        <v>19</v>
      </c>
      <c r="B38" s="98"/>
    </row>
    <row r="39" spans="1:2" ht="15.75" x14ac:dyDescent="0.25">
      <c r="A39" s="619" t="s">
        <v>103</v>
      </c>
      <c r="B39" s="98"/>
    </row>
    <row r="40" spans="1:2" ht="15.75" x14ac:dyDescent="0.25">
      <c r="A40" s="118" t="s">
        <v>111</v>
      </c>
      <c r="B40" s="98">
        <f>92402+369610</f>
        <v>462012</v>
      </c>
    </row>
    <row r="41" spans="1:2" ht="15.75" x14ac:dyDescent="0.25">
      <c r="A41" s="118" t="s">
        <v>128</v>
      </c>
      <c r="B41" s="98">
        <f>94990+379958</f>
        <v>474948</v>
      </c>
    </row>
    <row r="42" spans="1:2" ht="15.75" x14ac:dyDescent="0.25">
      <c r="A42" s="118" t="s">
        <v>157</v>
      </c>
      <c r="B42" s="98"/>
    </row>
    <row r="43" spans="1:2" ht="15.75" x14ac:dyDescent="0.25">
      <c r="A43" s="690" t="s">
        <v>172</v>
      </c>
      <c r="B43" s="98"/>
    </row>
    <row r="44" spans="1:2" ht="15.75" x14ac:dyDescent="0.25">
      <c r="A44" s="690" t="s">
        <v>205</v>
      </c>
      <c r="B44" s="620"/>
    </row>
    <row r="45" spans="1:2" ht="16.5" thickBot="1" x14ac:dyDescent="0.3">
      <c r="A45" s="708" t="s">
        <v>617</v>
      </c>
      <c r="B45" s="791"/>
    </row>
    <row r="46" spans="1:2" ht="17.25" thickTop="1" thickBot="1" x14ac:dyDescent="0.3">
      <c r="A46" s="99" t="s">
        <v>11</v>
      </c>
      <c r="B46" s="101">
        <f>SUM(B40:B45)</f>
        <v>936960</v>
      </c>
    </row>
  </sheetData>
  <mergeCells count="7">
    <mergeCell ref="A11:B11"/>
    <mergeCell ref="A1:B1"/>
    <mergeCell ref="A2:B2"/>
    <mergeCell ref="A4:B4"/>
    <mergeCell ref="A6:B6"/>
    <mergeCell ref="A8:B8"/>
    <mergeCell ref="A9:B9"/>
  </mergeCells>
  <printOptions horizontalCentered="1" verticalCentered="1"/>
  <pageMargins left="0.7" right="0.7" top="0.25" bottom="0.2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opLeftCell="A25" workbookViewId="0">
      <selection sqref="A1:B60"/>
    </sheetView>
  </sheetViews>
  <sheetFormatPr defaultColWidth="8.7109375" defaultRowHeight="12.75" x14ac:dyDescent="0.2"/>
  <cols>
    <col min="1" max="1" width="77" style="93" customWidth="1"/>
    <col min="2" max="2" width="10.140625" style="93" bestFit="1" customWidth="1"/>
    <col min="3" max="16384" width="8.7109375" style="93"/>
  </cols>
  <sheetData>
    <row r="1" spans="1:2" ht="15.75" x14ac:dyDescent="0.25">
      <c r="A1" s="1126" t="s">
        <v>0</v>
      </c>
      <c r="B1" s="1127"/>
    </row>
    <row r="2" spans="1:2" ht="15.75" x14ac:dyDescent="0.25">
      <c r="A2" s="1128" t="s">
        <v>1</v>
      </c>
      <c r="B2" s="1129"/>
    </row>
    <row r="3" spans="1:2" ht="15.75" x14ac:dyDescent="0.25">
      <c r="A3" s="144"/>
      <c r="B3" s="145"/>
    </row>
    <row r="4" spans="1:2" ht="15.75" x14ac:dyDescent="0.25">
      <c r="A4" s="1130" t="s">
        <v>635</v>
      </c>
      <c r="B4" s="1131"/>
    </row>
    <row r="5" spans="1:2" ht="15.75" x14ac:dyDescent="0.25">
      <c r="A5" s="655"/>
      <c r="B5" s="656"/>
    </row>
    <row r="6" spans="1:2" ht="15.75" x14ac:dyDescent="0.25">
      <c r="A6" s="1132" t="s">
        <v>110</v>
      </c>
      <c r="B6" s="1133"/>
    </row>
    <row r="7" spans="1:2" ht="15.75" x14ac:dyDescent="0.25">
      <c r="A7" s="845" t="s">
        <v>30</v>
      </c>
      <c r="B7" s="622"/>
    </row>
    <row r="8" spans="1:2" ht="15.75" x14ac:dyDescent="0.25">
      <c r="A8" s="1132" t="s">
        <v>745</v>
      </c>
      <c r="B8" s="1133"/>
    </row>
    <row r="9" spans="1:2" ht="15.75" x14ac:dyDescent="0.25">
      <c r="A9" s="1163" t="s">
        <v>746</v>
      </c>
      <c r="B9" s="1164"/>
    </row>
    <row r="10" spans="1:2" ht="15.75" x14ac:dyDescent="0.25">
      <c r="A10" s="655"/>
      <c r="B10" s="657"/>
    </row>
    <row r="11" spans="1:2" ht="15.75" x14ac:dyDescent="0.25">
      <c r="A11" s="1124" t="s">
        <v>112</v>
      </c>
      <c r="B11" s="1125"/>
    </row>
    <row r="12" spans="1:2" ht="15.75" x14ac:dyDescent="0.25">
      <c r="A12" s="655"/>
      <c r="B12" s="657"/>
    </row>
    <row r="13" spans="1:2" ht="15.75" x14ac:dyDescent="0.25">
      <c r="A13" s="658" t="s">
        <v>16</v>
      </c>
      <c r="B13" s="651" t="s">
        <v>2</v>
      </c>
    </row>
    <row r="14" spans="1:2" ht="15.75" x14ac:dyDescent="0.25">
      <c r="A14" s="118" t="s">
        <v>3</v>
      </c>
      <c r="B14" s="659"/>
    </row>
    <row r="15" spans="1:2" ht="15.75" x14ac:dyDescent="0.25">
      <c r="A15" s="118" t="s">
        <v>25</v>
      </c>
      <c r="B15" s="98">
        <f>59418+45812+48413+60902</f>
        <v>214545</v>
      </c>
    </row>
    <row r="16" spans="1:2" ht="15.75" x14ac:dyDescent="0.25">
      <c r="A16" s="118" t="s">
        <v>5</v>
      </c>
      <c r="B16" s="98">
        <v>1394495</v>
      </c>
    </row>
    <row r="17" spans="1:2" ht="15.75" x14ac:dyDescent="0.25">
      <c r="A17" s="649" t="s">
        <v>26</v>
      </c>
      <c r="B17" s="660"/>
    </row>
    <row r="18" spans="1:2" ht="15.75" x14ac:dyDescent="0.25">
      <c r="A18" s="118" t="s">
        <v>6</v>
      </c>
      <c r="B18" s="160"/>
    </row>
    <row r="19" spans="1:2" ht="16.5" thickBot="1" x14ac:dyDescent="0.3">
      <c r="A19" s="661" t="s">
        <v>7</v>
      </c>
      <c r="B19" s="101">
        <f>SUM(B13:B17)-(B18)</f>
        <v>1609040</v>
      </c>
    </row>
    <row r="20" spans="1:2" ht="15.75" x14ac:dyDescent="0.25">
      <c r="A20" s="653"/>
      <c r="B20" s="163"/>
    </row>
    <row r="21" spans="1:2" ht="15.75" x14ac:dyDescent="0.25">
      <c r="A21" s="97" t="s">
        <v>17</v>
      </c>
      <c r="B21" s="98"/>
    </row>
    <row r="22" spans="1:2" ht="15.75" x14ac:dyDescent="0.25">
      <c r="A22" s="118" t="s">
        <v>104</v>
      </c>
      <c r="B22" s="98">
        <f>B19*0.8</f>
        <v>1287232</v>
      </c>
    </row>
    <row r="23" spans="1:2" ht="15.75" x14ac:dyDescent="0.25">
      <c r="A23" s="118" t="s">
        <v>22</v>
      </c>
      <c r="B23" s="98"/>
    </row>
    <row r="24" spans="1:2" ht="15.75" x14ac:dyDescent="0.25">
      <c r="A24" s="118" t="s">
        <v>20</v>
      </c>
      <c r="B24" s="98"/>
    </row>
    <row r="25" spans="1:2" ht="15.75" x14ac:dyDescent="0.25">
      <c r="A25" s="118" t="s">
        <v>8</v>
      </c>
      <c r="B25" s="98"/>
    </row>
    <row r="26" spans="1:2" ht="15.75" x14ac:dyDescent="0.25">
      <c r="A26" s="118" t="s">
        <v>105</v>
      </c>
      <c r="B26" s="98">
        <f>B19*0.2</f>
        <v>321808</v>
      </c>
    </row>
    <row r="27" spans="1:2" ht="15.75" x14ac:dyDescent="0.25">
      <c r="A27" s="118" t="s">
        <v>9</v>
      </c>
      <c r="B27" s="98"/>
    </row>
    <row r="28" spans="1:2" ht="16.5" thickBot="1" x14ac:dyDescent="0.3">
      <c r="A28" s="650" t="s">
        <v>10</v>
      </c>
      <c r="B28" s="117"/>
    </row>
    <row r="29" spans="1:2" ht="17.25" thickTop="1" thickBot="1" x14ac:dyDescent="0.3">
      <c r="A29" s="652" t="s">
        <v>11</v>
      </c>
      <c r="B29" s="100">
        <f>SUM(B22:B28)</f>
        <v>1609040</v>
      </c>
    </row>
    <row r="30" spans="1:2" ht="15.75" x14ac:dyDescent="0.25">
      <c r="A30" s="653"/>
      <c r="B30" s="163"/>
    </row>
    <row r="31" spans="1:2" ht="15.75" x14ac:dyDescent="0.25">
      <c r="A31" s="97" t="s">
        <v>18</v>
      </c>
      <c r="B31" s="98" t="s">
        <v>4</v>
      </c>
    </row>
    <row r="32" spans="1:2" ht="15.75" x14ac:dyDescent="0.25">
      <c r="A32" s="118" t="s">
        <v>12</v>
      </c>
      <c r="B32" s="98"/>
    </row>
    <row r="33" spans="1:2" ht="15.75" x14ac:dyDescent="0.25">
      <c r="A33" s="118" t="s">
        <v>13</v>
      </c>
      <c r="B33" s="98"/>
    </row>
    <row r="34" spans="1:2" ht="15.75" x14ac:dyDescent="0.25">
      <c r="A34" s="118" t="s">
        <v>14</v>
      </c>
      <c r="B34" s="98"/>
    </row>
    <row r="35" spans="1:2" ht="16.5" thickBot="1" x14ac:dyDescent="0.3">
      <c r="A35" s="650" t="s">
        <v>15</v>
      </c>
      <c r="B35" s="117"/>
    </row>
    <row r="36" spans="1:2" ht="17.25" thickTop="1" thickBot="1" x14ac:dyDescent="0.3">
      <c r="A36" s="662" t="s">
        <v>7</v>
      </c>
      <c r="B36" s="663">
        <f>SUM(B31:B35)</f>
        <v>0</v>
      </c>
    </row>
    <row r="37" spans="1:2" ht="15.75" x14ac:dyDescent="0.25">
      <c r="A37" s="95"/>
      <c r="B37" s="96"/>
    </row>
    <row r="38" spans="1:2" ht="15.75" x14ac:dyDescent="0.25">
      <c r="A38" s="97" t="s">
        <v>19</v>
      </c>
      <c r="B38" s="98"/>
    </row>
    <row r="39" spans="1:2" ht="15.75" x14ac:dyDescent="0.25">
      <c r="A39" s="619" t="s">
        <v>103</v>
      </c>
      <c r="B39" s="98"/>
    </row>
    <row r="40" spans="1:2" ht="15.75" x14ac:dyDescent="0.25">
      <c r="A40" s="118" t="s">
        <v>111</v>
      </c>
      <c r="B40" s="98"/>
    </row>
    <row r="41" spans="1:2" ht="15.75" x14ac:dyDescent="0.25">
      <c r="A41" s="118" t="s">
        <v>128</v>
      </c>
      <c r="B41" s="98">
        <f>59418+45812+48413</f>
        <v>153643</v>
      </c>
    </row>
    <row r="42" spans="1:2" ht="15.75" x14ac:dyDescent="0.25">
      <c r="A42" s="118" t="s">
        <v>157</v>
      </c>
      <c r="B42" s="98"/>
    </row>
    <row r="43" spans="1:2" ht="15.75" x14ac:dyDescent="0.25">
      <c r="A43" s="690" t="s">
        <v>172</v>
      </c>
      <c r="B43" s="98"/>
    </row>
    <row r="44" spans="1:2" ht="15.75" x14ac:dyDescent="0.25">
      <c r="A44" s="690" t="s">
        <v>205</v>
      </c>
      <c r="B44" s="620"/>
    </row>
    <row r="45" spans="1:2" ht="16.5" thickBot="1" x14ac:dyDescent="0.3">
      <c r="A45" s="708" t="s">
        <v>617</v>
      </c>
      <c r="B45" s="791">
        <f>60902+1394495</f>
        <v>1455397</v>
      </c>
    </row>
    <row r="46" spans="1:2" ht="17.25" thickTop="1" thickBot="1" x14ac:dyDescent="0.3">
      <c r="A46" s="99" t="s">
        <v>11</v>
      </c>
      <c r="B46" s="101">
        <f>SUM(B40:B45)</f>
        <v>1609040</v>
      </c>
    </row>
  </sheetData>
  <mergeCells count="7">
    <mergeCell ref="A11:B11"/>
    <mergeCell ref="A1:B1"/>
    <mergeCell ref="A2:B2"/>
    <mergeCell ref="A4:B4"/>
    <mergeCell ref="A6:B6"/>
    <mergeCell ref="A8:B8"/>
    <mergeCell ref="A9:B9"/>
  </mergeCells>
  <printOptions horizontalCentered="1" verticalCentered="1"/>
  <pageMargins left="0.7" right="0.7" top="0.25" bottom="0.2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31" zoomScaleNormal="100" workbookViewId="0">
      <selection sqref="A1:B47"/>
    </sheetView>
  </sheetViews>
  <sheetFormatPr defaultColWidth="9.28515625" defaultRowHeight="15.75" x14ac:dyDescent="0.25"/>
  <cols>
    <col min="1" max="1" width="78.42578125" style="40" customWidth="1"/>
    <col min="2" max="2" width="13.7109375" style="63" customWidth="1"/>
    <col min="3" max="16384" width="9.28515625" style="40"/>
  </cols>
  <sheetData>
    <row r="1" spans="1:2" x14ac:dyDescent="0.25">
      <c r="A1" s="1126" t="s">
        <v>0</v>
      </c>
      <c r="B1" s="1127"/>
    </row>
    <row r="2" spans="1:2" x14ac:dyDescent="0.25">
      <c r="A2" s="1128" t="s">
        <v>1</v>
      </c>
      <c r="B2" s="1129"/>
    </row>
    <row r="3" spans="1:2" ht="12.75" customHeight="1" x14ac:dyDescent="0.25">
      <c r="A3" s="144"/>
      <c r="B3" s="145"/>
    </row>
    <row r="4" spans="1:2" s="43" customFormat="1" ht="17.25" customHeight="1" x14ac:dyDescent="0.25">
      <c r="A4" s="1130" t="s">
        <v>636</v>
      </c>
      <c r="B4" s="1131"/>
    </row>
    <row r="5" spans="1:2" ht="12.75" customHeight="1" x14ac:dyDescent="0.25">
      <c r="A5" s="655"/>
      <c r="B5" s="656"/>
    </row>
    <row r="6" spans="1:2" x14ac:dyDescent="0.25">
      <c r="A6" s="1132" t="s">
        <v>29</v>
      </c>
      <c r="B6" s="1133"/>
    </row>
    <row r="7" spans="1:2" x14ac:dyDescent="0.25">
      <c r="A7" s="845" t="s">
        <v>30</v>
      </c>
      <c r="B7" s="622"/>
    </row>
    <row r="8" spans="1:2" x14ac:dyDescent="0.25">
      <c r="A8" s="1132" t="s">
        <v>747</v>
      </c>
      <c r="B8" s="1133"/>
    </row>
    <row r="9" spans="1:2" s="51" customFormat="1" x14ac:dyDescent="0.25">
      <c r="A9" s="1134" t="s">
        <v>33</v>
      </c>
      <c r="B9" s="1135"/>
    </row>
    <row r="10" spans="1:2" ht="12.75" customHeight="1" x14ac:dyDescent="0.25">
      <c r="A10" s="655"/>
      <c r="B10" s="657"/>
    </row>
    <row r="11" spans="1:2" x14ac:dyDescent="0.25">
      <c r="A11" s="1124" t="s">
        <v>24</v>
      </c>
      <c r="B11" s="1125"/>
    </row>
    <row r="12" spans="1:2" ht="12.75" customHeight="1" x14ac:dyDescent="0.25">
      <c r="A12" s="655"/>
      <c r="B12" s="657"/>
    </row>
    <row r="13" spans="1:2" x14ac:dyDescent="0.25">
      <c r="A13" s="658" t="s">
        <v>16</v>
      </c>
      <c r="B13" s="651" t="s">
        <v>2</v>
      </c>
    </row>
    <row r="14" spans="1:2" x14ac:dyDescent="0.25">
      <c r="A14" s="118" t="s">
        <v>3</v>
      </c>
      <c r="B14" s="659"/>
    </row>
    <row r="15" spans="1:2" x14ac:dyDescent="0.25">
      <c r="A15" s="118" t="s">
        <v>25</v>
      </c>
      <c r="B15" s="98">
        <v>360000</v>
      </c>
    </row>
    <row r="16" spans="1:2" x14ac:dyDescent="0.25">
      <c r="A16" s="118" t="s">
        <v>5</v>
      </c>
      <c r="B16" s="98">
        <v>2000000</v>
      </c>
    </row>
    <row r="17" spans="1:4" x14ac:dyDescent="0.25">
      <c r="A17" s="646" t="s">
        <v>26</v>
      </c>
      <c r="B17" s="660"/>
    </row>
    <row r="18" spans="1:4" x14ac:dyDescent="0.25">
      <c r="A18" s="118" t="s">
        <v>6</v>
      </c>
      <c r="B18" s="160"/>
      <c r="D18" s="43"/>
    </row>
    <row r="19" spans="1:4" s="51" customFormat="1" ht="16.5" thickBot="1" x14ac:dyDescent="0.3">
      <c r="A19" s="99" t="s">
        <v>7</v>
      </c>
      <c r="B19" s="101">
        <v>2360000</v>
      </c>
    </row>
    <row r="20" spans="1:4" ht="12.75" customHeight="1" x14ac:dyDescent="0.25">
      <c r="A20" s="162"/>
      <c r="B20" s="163"/>
    </row>
    <row r="21" spans="1:4" x14ac:dyDescent="0.25">
      <c r="A21" s="97" t="s">
        <v>17</v>
      </c>
      <c r="B21" s="98"/>
    </row>
    <row r="22" spans="1:4" x14ac:dyDescent="0.25">
      <c r="A22" s="118" t="s">
        <v>21</v>
      </c>
      <c r="B22" s="98" t="s">
        <v>2</v>
      </c>
    </row>
    <row r="23" spans="1:4" ht="16.5" customHeight="1" x14ac:dyDescent="0.25">
      <c r="A23" s="118" t="s">
        <v>22</v>
      </c>
      <c r="B23" s="98"/>
    </row>
    <row r="24" spans="1:4" x14ac:dyDescent="0.25">
      <c r="A24" s="118" t="s">
        <v>20</v>
      </c>
      <c r="B24" s="98"/>
    </row>
    <row r="25" spans="1:4" x14ac:dyDescent="0.25">
      <c r="A25" s="118" t="s">
        <v>8</v>
      </c>
      <c r="B25" s="98"/>
    </row>
    <row r="26" spans="1:4" x14ac:dyDescent="0.25">
      <c r="A26" s="118" t="s">
        <v>23</v>
      </c>
      <c r="B26" s="98">
        <v>590000</v>
      </c>
    </row>
    <row r="27" spans="1:4" x14ac:dyDescent="0.25">
      <c r="A27" s="118" t="s">
        <v>9</v>
      </c>
      <c r="B27" s="98">
        <v>1770000</v>
      </c>
    </row>
    <row r="28" spans="1:4" ht="16.5" thickBot="1" x14ac:dyDescent="0.3">
      <c r="A28" s="171" t="s">
        <v>10</v>
      </c>
      <c r="B28" s="117"/>
    </row>
    <row r="29" spans="1:4" s="51" customFormat="1" ht="17.25" thickTop="1" thickBot="1" x14ac:dyDescent="0.3">
      <c r="A29" s="173" t="s">
        <v>11</v>
      </c>
      <c r="B29" s="100">
        <v>2360000</v>
      </c>
    </row>
    <row r="30" spans="1:4" ht="12.75" customHeight="1" x14ac:dyDescent="0.25">
      <c r="A30" s="162"/>
      <c r="B30" s="163"/>
    </row>
    <row r="31" spans="1:4" x14ac:dyDescent="0.25">
      <c r="A31" s="97" t="s">
        <v>18</v>
      </c>
      <c r="B31" s="98" t="s">
        <v>4</v>
      </c>
    </row>
    <row r="32" spans="1:4" x14ac:dyDescent="0.25">
      <c r="A32" s="118" t="s">
        <v>12</v>
      </c>
      <c r="B32" s="98"/>
    </row>
    <row r="33" spans="1:2" x14ac:dyDescent="0.25">
      <c r="A33" s="118" t="s">
        <v>13</v>
      </c>
      <c r="B33" s="98"/>
    </row>
    <row r="34" spans="1:2" x14ac:dyDescent="0.25">
      <c r="A34" s="118" t="s">
        <v>14</v>
      </c>
      <c r="B34" s="98"/>
    </row>
    <row r="35" spans="1:2" ht="16.5" thickBot="1" x14ac:dyDescent="0.3">
      <c r="A35" s="171" t="s">
        <v>15</v>
      </c>
      <c r="B35" s="117"/>
    </row>
    <row r="36" spans="1:2" s="51" customFormat="1" ht="17.25" thickTop="1" thickBot="1" x14ac:dyDescent="0.3">
      <c r="A36" s="664" t="s">
        <v>7</v>
      </c>
      <c r="B36" s="665">
        <f>SUM(B31:B35)</f>
        <v>0</v>
      </c>
    </row>
    <row r="37" spans="1:2" ht="12.75" customHeight="1" thickTop="1" x14ac:dyDescent="0.25">
      <c r="A37" s="666"/>
      <c r="B37" s="667"/>
    </row>
    <row r="38" spans="1:2" x14ac:dyDescent="0.25">
      <c r="A38" s="97" t="s">
        <v>19</v>
      </c>
      <c r="B38" s="668"/>
    </row>
    <row r="39" spans="1:2" x14ac:dyDescent="0.25">
      <c r="A39" s="691" t="s">
        <v>103</v>
      </c>
      <c r="B39" s="98"/>
    </row>
    <row r="40" spans="1:2" x14ac:dyDescent="0.25">
      <c r="A40" s="690" t="s">
        <v>111</v>
      </c>
      <c r="B40" s="98"/>
    </row>
    <row r="41" spans="1:2" x14ac:dyDescent="0.25">
      <c r="A41" s="690" t="s">
        <v>128</v>
      </c>
      <c r="B41" s="98"/>
    </row>
    <row r="42" spans="1:2" x14ac:dyDescent="0.25">
      <c r="A42" s="690" t="s">
        <v>157</v>
      </c>
      <c r="B42" s="98">
        <v>2360000</v>
      </c>
    </row>
    <row r="43" spans="1:2" x14ac:dyDescent="0.25">
      <c r="A43" s="690" t="s">
        <v>172</v>
      </c>
      <c r="B43" s="98"/>
    </row>
    <row r="44" spans="1:2" x14ac:dyDescent="0.25">
      <c r="A44" s="118" t="s">
        <v>205</v>
      </c>
      <c r="B44" s="98"/>
    </row>
    <row r="45" spans="1:2" ht="16.5" thickBot="1" x14ac:dyDescent="0.3">
      <c r="A45" s="708" t="s">
        <v>617</v>
      </c>
      <c r="B45" s="709"/>
    </row>
    <row r="46" spans="1:2" ht="17.25" thickTop="1" thickBot="1" x14ac:dyDescent="0.3">
      <c r="A46" s="99" t="s">
        <v>11</v>
      </c>
      <c r="B46" s="101">
        <f>SUM(B41:B45)</f>
        <v>2360000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9" zoomScaleNormal="100" workbookViewId="0">
      <selection sqref="A1:B53"/>
    </sheetView>
  </sheetViews>
  <sheetFormatPr defaultColWidth="9.28515625" defaultRowHeight="15.75" x14ac:dyDescent="0.25"/>
  <cols>
    <col min="1" max="1" width="78.42578125" style="40" customWidth="1"/>
    <col min="2" max="2" width="13.7109375" style="63" customWidth="1"/>
    <col min="3" max="16384" width="9.28515625" style="40"/>
  </cols>
  <sheetData>
    <row r="1" spans="1:2" x14ac:dyDescent="0.25">
      <c r="A1" s="1126" t="s">
        <v>0</v>
      </c>
      <c r="B1" s="1127"/>
    </row>
    <row r="2" spans="1:2" x14ac:dyDescent="0.25">
      <c r="A2" s="1128" t="s">
        <v>1</v>
      </c>
      <c r="B2" s="1129"/>
    </row>
    <row r="3" spans="1:2" ht="12.75" customHeight="1" x14ac:dyDescent="0.25">
      <c r="A3" s="144"/>
      <c r="B3" s="145"/>
    </row>
    <row r="4" spans="1:2" s="43" customFormat="1" ht="17.25" customHeight="1" x14ac:dyDescent="0.25">
      <c r="A4" s="1130" t="s">
        <v>612</v>
      </c>
      <c r="B4" s="1131"/>
    </row>
    <row r="5" spans="1:2" ht="12.75" customHeight="1" x14ac:dyDescent="0.25">
      <c r="A5" s="655"/>
      <c r="B5" s="656"/>
    </row>
    <row r="6" spans="1:2" x14ac:dyDescent="0.25">
      <c r="A6" s="1132" t="s">
        <v>29</v>
      </c>
      <c r="B6" s="1133"/>
    </row>
    <row r="7" spans="1:2" x14ac:dyDescent="0.25">
      <c r="A7" s="845" t="s">
        <v>30</v>
      </c>
      <c r="B7" s="622"/>
    </row>
    <row r="8" spans="1:2" x14ac:dyDescent="0.25">
      <c r="A8" s="1132" t="s">
        <v>748</v>
      </c>
      <c r="B8" s="1133"/>
    </row>
    <row r="9" spans="1:2" s="51" customFormat="1" x14ac:dyDescent="0.25">
      <c r="A9" s="1134"/>
      <c r="B9" s="1135"/>
    </row>
    <row r="10" spans="1:2" ht="12.75" customHeight="1" x14ac:dyDescent="0.25">
      <c r="A10" s="655"/>
      <c r="B10" s="657"/>
    </row>
    <row r="11" spans="1:2" x14ac:dyDescent="0.25">
      <c r="A11" s="1124" t="s">
        <v>24</v>
      </c>
      <c r="B11" s="1125"/>
    </row>
    <row r="12" spans="1:2" ht="12.75" customHeight="1" x14ac:dyDescent="0.25">
      <c r="A12" s="655"/>
      <c r="B12" s="657"/>
    </row>
    <row r="13" spans="1:2" x14ac:dyDescent="0.25">
      <c r="A13" s="658" t="s">
        <v>16</v>
      </c>
      <c r="B13" s="651" t="s">
        <v>2</v>
      </c>
    </row>
    <row r="14" spans="1:2" x14ac:dyDescent="0.25">
      <c r="A14" s="118" t="s">
        <v>3</v>
      </c>
      <c r="B14" s="659"/>
    </row>
    <row r="15" spans="1:2" x14ac:dyDescent="0.25">
      <c r="A15" s="118" t="s">
        <v>25</v>
      </c>
      <c r="B15" s="98">
        <v>5000</v>
      </c>
    </row>
    <row r="16" spans="1:2" x14ac:dyDescent="0.25">
      <c r="A16" s="118" t="s">
        <v>5</v>
      </c>
      <c r="B16" s="98">
        <v>145000</v>
      </c>
    </row>
    <row r="17" spans="1:4" x14ac:dyDescent="0.25">
      <c r="A17" s="646" t="s">
        <v>26</v>
      </c>
      <c r="B17" s="660"/>
    </row>
    <row r="18" spans="1:4" x14ac:dyDescent="0.25">
      <c r="A18" s="118" t="s">
        <v>6</v>
      </c>
      <c r="B18" s="160"/>
      <c r="D18" s="43"/>
    </row>
    <row r="19" spans="1:4" s="51" customFormat="1" ht="16.5" thickBot="1" x14ac:dyDescent="0.3">
      <c r="A19" s="99" t="s">
        <v>7</v>
      </c>
      <c r="B19" s="101">
        <f>SUM(B13:B17)</f>
        <v>150000</v>
      </c>
    </row>
    <row r="20" spans="1:4" ht="12.75" customHeight="1" x14ac:dyDescent="0.25">
      <c r="A20" s="162"/>
      <c r="B20" s="163"/>
    </row>
    <row r="21" spans="1:4" x14ac:dyDescent="0.25">
      <c r="A21" s="97" t="s">
        <v>17</v>
      </c>
      <c r="B21" s="98"/>
    </row>
    <row r="22" spans="1:4" x14ac:dyDescent="0.25">
      <c r="A22" s="118" t="s">
        <v>21</v>
      </c>
      <c r="B22" s="98" t="s">
        <v>2</v>
      </c>
    </row>
    <row r="23" spans="1:4" ht="16.5" customHeight="1" x14ac:dyDescent="0.25">
      <c r="A23" s="118" t="s">
        <v>22</v>
      </c>
      <c r="B23" s="98"/>
    </row>
    <row r="24" spans="1:4" x14ac:dyDescent="0.25">
      <c r="A24" s="118" t="s">
        <v>20</v>
      </c>
      <c r="B24" s="98"/>
    </row>
    <row r="25" spans="1:4" x14ac:dyDescent="0.25">
      <c r="A25" s="118" t="s">
        <v>8</v>
      </c>
      <c r="B25" s="98"/>
    </row>
    <row r="26" spans="1:4" x14ac:dyDescent="0.25">
      <c r="A26" s="118" t="s">
        <v>23</v>
      </c>
      <c r="B26" s="98">
        <v>150000</v>
      </c>
    </row>
    <row r="27" spans="1:4" x14ac:dyDescent="0.25">
      <c r="A27" s="118" t="s">
        <v>9</v>
      </c>
      <c r="B27" s="98"/>
    </row>
    <row r="28" spans="1:4" ht="16.5" thickBot="1" x14ac:dyDescent="0.3">
      <c r="A28" s="171" t="s">
        <v>10</v>
      </c>
      <c r="B28" s="117"/>
    </row>
    <row r="29" spans="1:4" s="51" customFormat="1" ht="17.25" thickTop="1" thickBot="1" x14ac:dyDescent="0.3">
      <c r="A29" s="173" t="s">
        <v>11</v>
      </c>
      <c r="B29" s="100">
        <f>SUM(B26:B28)</f>
        <v>150000</v>
      </c>
    </row>
    <row r="30" spans="1:4" ht="12.75" customHeight="1" x14ac:dyDescent="0.25">
      <c r="A30" s="692"/>
      <c r="B30" s="693"/>
    </row>
    <row r="31" spans="1:4" x14ac:dyDescent="0.25">
      <c r="A31" s="97" t="s">
        <v>18</v>
      </c>
      <c r="B31" s="98" t="s">
        <v>4</v>
      </c>
    </row>
    <row r="32" spans="1:4" x14ac:dyDescent="0.25">
      <c r="A32" s="118" t="s">
        <v>12</v>
      </c>
      <c r="B32" s="98"/>
    </row>
    <row r="33" spans="1:2" x14ac:dyDescent="0.25">
      <c r="A33" s="118" t="s">
        <v>13</v>
      </c>
      <c r="B33" s="98"/>
    </row>
    <row r="34" spans="1:2" x14ac:dyDescent="0.25">
      <c r="A34" s="118" t="s">
        <v>14</v>
      </c>
      <c r="B34" s="98"/>
    </row>
    <row r="35" spans="1:2" ht="16.5" thickBot="1" x14ac:dyDescent="0.3">
      <c r="A35" s="171" t="s">
        <v>15</v>
      </c>
      <c r="B35" s="117"/>
    </row>
    <row r="36" spans="1:2" s="51" customFormat="1" ht="17.25" thickTop="1" thickBot="1" x14ac:dyDescent="0.3">
      <c r="A36" s="664" t="s">
        <v>7</v>
      </c>
      <c r="B36" s="665">
        <f>SUM(B31:B35)</f>
        <v>0</v>
      </c>
    </row>
    <row r="37" spans="1:2" ht="12.75" customHeight="1" thickTop="1" x14ac:dyDescent="0.25">
      <c r="A37" s="666"/>
      <c r="B37" s="667"/>
    </row>
    <row r="38" spans="1:2" x14ac:dyDescent="0.25">
      <c r="A38" s="97" t="s">
        <v>19</v>
      </c>
      <c r="B38" s="668"/>
    </row>
    <row r="39" spans="1:2" x14ac:dyDescent="0.25">
      <c r="A39" s="619" t="s">
        <v>103</v>
      </c>
      <c r="B39" s="98"/>
    </row>
    <row r="40" spans="1:2" x14ac:dyDescent="0.25">
      <c r="A40" s="118" t="s">
        <v>111</v>
      </c>
      <c r="B40" s="98">
        <v>150000</v>
      </c>
    </row>
    <row r="41" spans="1:2" x14ac:dyDescent="0.25">
      <c r="A41" s="118" t="s">
        <v>128</v>
      </c>
      <c r="B41" s="98"/>
    </row>
    <row r="42" spans="1:2" x14ac:dyDescent="0.25">
      <c r="A42" s="118" t="s">
        <v>157</v>
      </c>
      <c r="B42" s="98"/>
    </row>
    <row r="43" spans="1:2" x14ac:dyDescent="0.25">
      <c r="A43" s="118" t="s">
        <v>172</v>
      </c>
      <c r="B43" s="98"/>
    </row>
    <row r="44" spans="1:2" x14ac:dyDescent="0.25">
      <c r="A44" s="118" t="s">
        <v>205</v>
      </c>
      <c r="B44" s="98"/>
    </row>
    <row r="45" spans="1:2" ht="16.5" thickBot="1" x14ac:dyDescent="0.3">
      <c r="A45" s="649" t="s">
        <v>617</v>
      </c>
      <c r="B45" s="668"/>
    </row>
    <row r="46" spans="1:2" ht="16.5" thickBot="1" x14ac:dyDescent="0.3">
      <c r="A46" s="801" t="s">
        <v>11</v>
      </c>
      <c r="B46" s="793">
        <f>SUM(B38:B45)</f>
        <v>150000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topLeftCell="A34" workbookViewId="0">
      <selection sqref="A1:B47"/>
    </sheetView>
  </sheetViews>
  <sheetFormatPr defaultColWidth="9.28515625" defaultRowHeight="15.75" x14ac:dyDescent="0.25"/>
  <cols>
    <col min="1" max="1" width="78.42578125" style="40" customWidth="1"/>
    <col min="2" max="2" width="13.7109375" style="63" customWidth="1"/>
    <col min="3" max="16384" width="9.28515625" style="40"/>
  </cols>
  <sheetData>
    <row r="1" spans="1:12" x14ac:dyDescent="0.25">
      <c r="A1" s="1112" t="s">
        <v>0</v>
      </c>
      <c r="B1" s="1113"/>
    </row>
    <row r="2" spans="1:12" x14ac:dyDescent="0.25">
      <c r="A2" s="1114" t="s">
        <v>1</v>
      </c>
      <c r="B2" s="1115"/>
    </row>
    <row r="3" spans="1:12" x14ac:dyDescent="0.25">
      <c r="A3" s="641"/>
      <c r="B3" s="642"/>
    </row>
    <row r="4" spans="1:12" s="43" customFormat="1" x14ac:dyDescent="0.25">
      <c r="A4" s="1116" t="s">
        <v>603</v>
      </c>
      <c r="B4" s="1117"/>
    </row>
    <row r="5" spans="1:12" x14ac:dyDescent="0.25">
      <c r="A5" s="162"/>
      <c r="B5" s="643"/>
    </row>
    <row r="6" spans="1:12" x14ac:dyDescent="0.25">
      <c r="A6" s="1118" t="s">
        <v>161</v>
      </c>
      <c r="B6" s="1117"/>
    </row>
    <row r="7" spans="1:12" x14ac:dyDescent="0.25">
      <c r="A7" s="844" t="s">
        <v>30</v>
      </c>
      <c r="B7" s="149"/>
    </row>
    <row r="8" spans="1:12" x14ac:dyDescent="0.25">
      <c r="A8" s="1118" t="s">
        <v>749</v>
      </c>
      <c r="B8" s="1117"/>
    </row>
    <row r="9" spans="1:12" x14ac:dyDescent="0.25">
      <c r="A9" s="1116" t="s">
        <v>750</v>
      </c>
      <c r="B9" s="1119"/>
    </row>
    <row r="10" spans="1:12" x14ac:dyDescent="0.25">
      <c r="A10" s="167"/>
      <c r="B10" s="168"/>
    </row>
    <row r="11" spans="1:12" x14ac:dyDescent="0.25">
      <c r="A11" s="1165" t="s">
        <v>604</v>
      </c>
      <c r="B11" s="1111"/>
    </row>
    <row r="12" spans="1:12" ht="16.5" thickBot="1" x14ac:dyDescent="0.3">
      <c r="A12" s="169"/>
      <c r="B12" s="170"/>
    </row>
    <row r="13" spans="1:12" x14ac:dyDescent="0.25">
      <c r="A13" s="644" t="s">
        <v>16</v>
      </c>
      <c r="B13" s="645" t="s">
        <v>2</v>
      </c>
    </row>
    <row r="14" spans="1:12" x14ac:dyDescent="0.25">
      <c r="A14" s="646" t="s">
        <v>3</v>
      </c>
      <c r="B14" s="645">
        <v>291828</v>
      </c>
    </row>
    <row r="15" spans="1:12" x14ac:dyDescent="0.25">
      <c r="A15" s="646" t="s">
        <v>25</v>
      </c>
      <c r="B15" s="645">
        <v>6000</v>
      </c>
      <c r="L15" s="62"/>
    </row>
    <row r="16" spans="1:12" x14ac:dyDescent="0.25">
      <c r="A16" s="646" t="s">
        <v>605</v>
      </c>
      <c r="B16" s="645">
        <v>880000</v>
      </c>
    </row>
    <row r="17" spans="1:4" ht="16.5" thickBot="1" x14ac:dyDescent="0.3">
      <c r="A17" s="171" t="s">
        <v>26</v>
      </c>
      <c r="B17" s="172"/>
    </row>
    <row r="18" spans="1:4" ht="16.5" thickTop="1" x14ac:dyDescent="0.25">
      <c r="A18" s="646" t="s">
        <v>6</v>
      </c>
      <c r="B18" s="647"/>
      <c r="D18" s="43"/>
    </row>
    <row r="19" spans="1:4" s="51" customFormat="1" ht="16.5" thickBot="1" x14ac:dyDescent="0.3">
      <c r="A19" s="99" t="s">
        <v>7</v>
      </c>
      <c r="B19" s="101">
        <f>SUM(B13:B17)-(B18)</f>
        <v>1177828</v>
      </c>
    </row>
    <row r="20" spans="1:4" x14ac:dyDescent="0.25">
      <c r="A20" s="162"/>
      <c r="B20" s="163"/>
    </row>
    <row r="21" spans="1:4" x14ac:dyDescent="0.25">
      <c r="A21" s="644" t="s">
        <v>17</v>
      </c>
      <c r="B21" s="645"/>
    </row>
    <row r="22" spans="1:4" x14ac:dyDescent="0.25">
      <c r="A22" s="646" t="s">
        <v>127</v>
      </c>
      <c r="B22" s="645">
        <f>B19*0.8</f>
        <v>942262.4</v>
      </c>
    </row>
    <row r="23" spans="1:4" x14ac:dyDescent="0.25">
      <c r="A23" s="646" t="s">
        <v>22</v>
      </c>
      <c r="B23" s="645"/>
    </row>
    <row r="24" spans="1:4" x14ac:dyDescent="0.25">
      <c r="A24" s="646" t="s">
        <v>20</v>
      </c>
      <c r="B24" s="645"/>
    </row>
    <row r="25" spans="1:4" x14ac:dyDescent="0.25">
      <c r="A25" s="646" t="s">
        <v>8</v>
      </c>
      <c r="B25" s="645"/>
    </row>
    <row r="26" spans="1:4" x14ac:dyDescent="0.25">
      <c r="A26" s="646" t="s">
        <v>115</v>
      </c>
      <c r="B26" s="645">
        <f>B19*0.2</f>
        <v>235565.6</v>
      </c>
    </row>
    <row r="27" spans="1:4" x14ac:dyDescent="0.25">
      <c r="A27" s="646" t="s">
        <v>9</v>
      </c>
      <c r="B27" s="645"/>
    </row>
    <row r="28" spans="1:4" ht="16.5" thickBot="1" x14ac:dyDescent="0.3">
      <c r="A28" s="171" t="s">
        <v>10</v>
      </c>
      <c r="B28" s="117"/>
    </row>
    <row r="29" spans="1:4" s="51" customFormat="1" ht="17.25" thickTop="1" thickBot="1" x14ac:dyDescent="0.3">
      <c r="A29" s="173" t="s">
        <v>11</v>
      </c>
      <c r="B29" s="100">
        <f>SUM(B22:B28)</f>
        <v>1177828</v>
      </c>
    </row>
    <row r="30" spans="1:4" x14ac:dyDescent="0.25">
      <c r="A30" s="162"/>
      <c r="B30" s="163"/>
    </row>
    <row r="31" spans="1:4" x14ac:dyDescent="0.25">
      <c r="A31" s="644" t="s">
        <v>18</v>
      </c>
      <c r="B31" s="645" t="s">
        <v>4</v>
      </c>
    </row>
    <row r="32" spans="1:4" x14ac:dyDescent="0.25">
      <c r="A32" s="646" t="s">
        <v>12</v>
      </c>
      <c r="B32" s="645"/>
    </row>
    <row r="33" spans="1:2" x14ac:dyDescent="0.25">
      <c r="A33" s="646" t="s">
        <v>13</v>
      </c>
      <c r="B33" s="645"/>
    </row>
    <row r="34" spans="1:2" x14ac:dyDescent="0.25">
      <c r="A34" s="646" t="s">
        <v>14</v>
      </c>
      <c r="B34" s="645"/>
    </row>
    <row r="35" spans="1:2" ht="16.5" thickBot="1" x14ac:dyDescent="0.3">
      <c r="A35" s="171" t="s">
        <v>15</v>
      </c>
      <c r="B35" s="117"/>
    </row>
    <row r="36" spans="1:2" s="51" customFormat="1" ht="17.25" thickTop="1" thickBot="1" x14ac:dyDescent="0.3">
      <c r="A36" s="173" t="s">
        <v>7</v>
      </c>
      <c r="B36" s="100">
        <f>SUM(B31:B35)</f>
        <v>0</v>
      </c>
    </row>
    <row r="37" spans="1:2" x14ac:dyDescent="0.25">
      <c r="A37" s="162"/>
      <c r="B37" s="163"/>
    </row>
    <row r="38" spans="1:2" x14ac:dyDescent="0.25">
      <c r="A38" s="644" t="s">
        <v>19</v>
      </c>
      <c r="B38" s="645"/>
    </row>
    <row r="39" spans="1:2" x14ac:dyDescent="0.25">
      <c r="A39" s="649" t="s">
        <v>111</v>
      </c>
      <c r="B39" s="98"/>
    </row>
    <row r="40" spans="1:2" x14ac:dyDescent="0.25">
      <c r="A40" s="649" t="s">
        <v>128</v>
      </c>
      <c r="B40" s="98"/>
    </row>
    <row r="41" spans="1:2" x14ac:dyDescent="0.25">
      <c r="A41" s="649" t="s">
        <v>157</v>
      </c>
      <c r="B41" s="98"/>
    </row>
    <row r="42" spans="1:2" x14ac:dyDescent="0.25">
      <c r="A42" s="649" t="s">
        <v>172</v>
      </c>
      <c r="B42" s="98"/>
    </row>
    <row r="43" spans="1:2" x14ac:dyDescent="0.25">
      <c r="A43" s="649" t="s">
        <v>205</v>
      </c>
      <c r="B43" s="98">
        <v>297828</v>
      </c>
    </row>
    <row r="44" spans="1:2" ht="16.5" thickBot="1" x14ac:dyDescent="0.3">
      <c r="A44" s="669" t="s">
        <v>637</v>
      </c>
      <c r="B44" s="98">
        <v>880000</v>
      </c>
    </row>
    <row r="45" spans="1:2" ht="17.25" thickTop="1" thickBot="1" x14ac:dyDescent="0.3">
      <c r="A45" s="173" t="s">
        <v>11</v>
      </c>
      <c r="B45" s="100">
        <f>SUM(B39:B44)</f>
        <v>1177828</v>
      </c>
    </row>
  </sheetData>
  <mergeCells count="7">
    <mergeCell ref="A11:B11"/>
    <mergeCell ref="A1:B1"/>
    <mergeCell ref="A2:B2"/>
    <mergeCell ref="A4:B4"/>
    <mergeCell ref="A6:B6"/>
    <mergeCell ref="A8:B8"/>
    <mergeCell ref="A9:B9"/>
  </mergeCells>
  <pageMargins left="0.7" right="0.7" top="0.75" bottom="0.75" header="0.3" footer="0.3"/>
  <pageSetup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opLeftCell="A25" workbookViewId="0">
      <selection sqref="A1:B46"/>
    </sheetView>
  </sheetViews>
  <sheetFormatPr defaultColWidth="9.28515625" defaultRowHeight="15.75" x14ac:dyDescent="0.25"/>
  <cols>
    <col min="1" max="1" width="78.42578125" style="40" customWidth="1"/>
    <col min="2" max="2" width="13.7109375" style="63" customWidth="1"/>
    <col min="3" max="16384" width="9.28515625" style="40"/>
  </cols>
  <sheetData>
    <row r="1" spans="1:12" x14ac:dyDescent="0.25">
      <c r="A1" s="1112" t="s">
        <v>0</v>
      </c>
      <c r="B1" s="1113"/>
    </row>
    <row r="2" spans="1:12" x14ac:dyDescent="0.25">
      <c r="A2" s="1114" t="s">
        <v>1</v>
      </c>
      <c r="B2" s="1115"/>
    </row>
    <row r="3" spans="1:12" ht="12.75" customHeight="1" x14ac:dyDescent="0.25">
      <c r="A3" s="641"/>
      <c r="B3" s="642"/>
    </row>
    <row r="4" spans="1:12" s="43" customFormat="1" ht="17.25" customHeight="1" x14ac:dyDescent="0.25">
      <c r="A4" s="1116" t="s">
        <v>638</v>
      </c>
      <c r="B4" s="1117"/>
    </row>
    <row r="5" spans="1:12" ht="12.75" customHeight="1" x14ac:dyDescent="0.25">
      <c r="A5" s="162"/>
      <c r="B5" s="643"/>
    </row>
    <row r="6" spans="1:12" x14ac:dyDescent="0.25">
      <c r="A6" s="1118" t="s">
        <v>161</v>
      </c>
      <c r="B6" s="1117"/>
    </row>
    <row r="7" spans="1:12" x14ac:dyDescent="0.25">
      <c r="A7" s="844" t="s">
        <v>30</v>
      </c>
      <c r="B7" s="149"/>
    </row>
    <row r="8" spans="1:12" x14ac:dyDescent="0.25">
      <c r="A8" s="1118" t="s">
        <v>639</v>
      </c>
      <c r="B8" s="1117"/>
    </row>
    <row r="9" spans="1:12" x14ac:dyDescent="0.25">
      <c r="A9" s="1116" t="s">
        <v>45</v>
      </c>
      <c r="B9" s="1119"/>
    </row>
    <row r="10" spans="1:12" ht="12.75" customHeight="1" x14ac:dyDescent="0.25">
      <c r="A10" s="167"/>
      <c r="B10" s="168"/>
    </row>
    <row r="11" spans="1:12" x14ac:dyDescent="0.25">
      <c r="A11" s="1110" t="s">
        <v>24</v>
      </c>
      <c r="B11" s="1111"/>
    </row>
    <row r="12" spans="1:12" ht="12.75" customHeight="1" thickBot="1" x14ac:dyDescent="0.3">
      <c r="A12" s="169"/>
      <c r="B12" s="170"/>
    </row>
    <row r="13" spans="1:12" x14ac:dyDescent="0.25">
      <c r="A13" s="644" t="s">
        <v>16</v>
      </c>
      <c r="B13" s="645" t="s">
        <v>2</v>
      </c>
    </row>
    <row r="14" spans="1:12" x14ac:dyDescent="0.25">
      <c r="A14" s="646" t="s">
        <v>3</v>
      </c>
      <c r="B14" s="645" t="s">
        <v>2</v>
      </c>
    </row>
    <row r="15" spans="1:12" x14ac:dyDescent="0.25">
      <c r="A15" s="646" t="s">
        <v>25</v>
      </c>
      <c r="B15" s="645">
        <v>100000</v>
      </c>
      <c r="L15" s="62"/>
    </row>
    <row r="16" spans="1:12" x14ac:dyDescent="0.25">
      <c r="A16" s="646" t="s">
        <v>5</v>
      </c>
      <c r="B16" s="645">
        <v>1000000</v>
      </c>
    </row>
    <row r="17" spans="1:4" ht="16.5" thickBot="1" x14ac:dyDescent="0.3">
      <c r="A17" s="171" t="s">
        <v>26</v>
      </c>
      <c r="B17" s="172"/>
    </row>
    <row r="18" spans="1:4" ht="16.5" thickTop="1" x14ac:dyDescent="0.25">
      <c r="A18" s="646" t="s">
        <v>6</v>
      </c>
      <c r="B18" s="647"/>
      <c r="D18" s="43"/>
    </row>
    <row r="19" spans="1:4" s="51" customFormat="1" ht="16.5" thickBot="1" x14ac:dyDescent="0.3">
      <c r="A19" s="99" t="s">
        <v>7</v>
      </c>
      <c r="B19" s="101">
        <f>SUM(B13:B17)-(B18)</f>
        <v>1100000</v>
      </c>
    </row>
    <row r="20" spans="1:4" ht="12.75" customHeight="1" x14ac:dyDescent="0.25">
      <c r="A20" s="162"/>
      <c r="B20" s="163"/>
    </row>
    <row r="21" spans="1:4" x14ac:dyDescent="0.25">
      <c r="A21" s="644" t="s">
        <v>17</v>
      </c>
      <c r="B21" s="645"/>
    </row>
    <row r="22" spans="1:4" x14ac:dyDescent="0.25">
      <c r="A22" s="646" t="s">
        <v>127</v>
      </c>
      <c r="B22" s="645"/>
    </row>
    <row r="23" spans="1:4" ht="16.5" customHeight="1" x14ac:dyDescent="0.25">
      <c r="A23" s="646" t="s">
        <v>22</v>
      </c>
      <c r="B23" s="645"/>
    </row>
    <row r="24" spans="1:4" x14ac:dyDescent="0.25">
      <c r="A24" s="646" t="s">
        <v>20</v>
      </c>
      <c r="B24" s="645"/>
    </row>
    <row r="25" spans="1:4" x14ac:dyDescent="0.25">
      <c r="A25" s="646" t="s">
        <v>8</v>
      </c>
      <c r="B25" s="645"/>
    </row>
    <row r="26" spans="1:4" x14ac:dyDescent="0.25">
      <c r="A26" s="646" t="s">
        <v>115</v>
      </c>
      <c r="B26" s="645">
        <v>1100000</v>
      </c>
    </row>
    <row r="27" spans="1:4" x14ac:dyDescent="0.25">
      <c r="A27" s="646" t="s">
        <v>9</v>
      </c>
      <c r="B27" s="645"/>
    </row>
    <row r="28" spans="1:4" ht="16.5" thickBot="1" x14ac:dyDescent="0.3">
      <c r="A28" s="171" t="s">
        <v>10</v>
      </c>
      <c r="B28" s="117"/>
    </row>
    <row r="29" spans="1:4" s="51" customFormat="1" ht="17.25" thickTop="1" thickBot="1" x14ac:dyDescent="0.3">
      <c r="A29" s="173" t="s">
        <v>11</v>
      </c>
      <c r="B29" s="100">
        <f>SUM(B22:B28)</f>
        <v>1100000</v>
      </c>
    </row>
    <row r="30" spans="1:4" ht="12.75" customHeight="1" x14ac:dyDescent="0.25">
      <c r="A30" s="162"/>
      <c r="B30" s="163"/>
    </row>
    <row r="31" spans="1:4" x14ac:dyDescent="0.25">
      <c r="A31" s="644" t="s">
        <v>18</v>
      </c>
      <c r="B31" s="645" t="s">
        <v>4</v>
      </c>
    </row>
    <row r="32" spans="1:4" x14ac:dyDescent="0.25">
      <c r="A32" s="646" t="s">
        <v>12</v>
      </c>
      <c r="B32" s="645"/>
    </row>
    <row r="33" spans="1:2" x14ac:dyDescent="0.25">
      <c r="A33" s="646" t="s">
        <v>13</v>
      </c>
      <c r="B33" s="645"/>
    </row>
    <row r="34" spans="1:2" x14ac:dyDescent="0.25">
      <c r="A34" s="646" t="s">
        <v>14</v>
      </c>
      <c r="B34" s="645"/>
    </row>
    <row r="35" spans="1:2" ht="16.5" thickBot="1" x14ac:dyDescent="0.3">
      <c r="A35" s="171" t="s">
        <v>15</v>
      </c>
      <c r="B35" s="117"/>
    </row>
    <row r="36" spans="1:2" s="51" customFormat="1" ht="17.25" thickTop="1" thickBot="1" x14ac:dyDescent="0.3">
      <c r="A36" s="173" t="s">
        <v>7</v>
      </c>
      <c r="B36" s="100">
        <f>SUM(B31:B35)</f>
        <v>0</v>
      </c>
    </row>
    <row r="37" spans="1:2" ht="12.75" customHeight="1" x14ac:dyDescent="0.25">
      <c r="A37" s="162"/>
      <c r="B37" s="163"/>
    </row>
    <row r="38" spans="1:2" x14ac:dyDescent="0.25">
      <c r="A38" s="644" t="s">
        <v>19</v>
      </c>
      <c r="B38" s="645"/>
    </row>
    <row r="39" spans="1:2" x14ac:dyDescent="0.25">
      <c r="A39" s="649" t="s">
        <v>111</v>
      </c>
      <c r="B39" s="645"/>
    </row>
    <row r="40" spans="1:2" x14ac:dyDescent="0.25">
      <c r="A40" s="649" t="s">
        <v>128</v>
      </c>
      <c r="B40" s="645">
        <v>1400000</v>
      </c>
    </row>
    <row r="41" spans="1:2" x14ac:dyDescent="0.25">
      <c r="A41" s="649" t="s">
        <v>157</v>
      </c>
      <c r="B41" s="645"/>
    </row>
    <row r="42" spans="1:2" x14ac:dyDescent="0.25">
      <c r="A42" s="649" t="s">
        <v>172</v>
      </c>
      <c r="B42" s="174"/>
    </row>
    <row r="43" spans="1:2" x14ac:dyDescent="0.25">
      <c r="A43" s="649" t="s">
        <v>205</v>
      </c>
      <c r="B43" s="174"/>
    </row>
    <row r="44" spans="1:2" ht="16.5" thickBot="1" x14ac:dyDescent="0.3">
      <c r="A44" s="669" t="s">
        <v>617</v>
      </c>
      <c r="B44" s="182"/>
    </row>
    <row r="45" spans="1:2" ht="17.25" thickTop="1" thickBot="1" x14ac:dyDescent="0.3">
      <c r="A45" s="173" t="s">
        <v>11</v>
      </c>
      <c r="B45" s="100">
        <f>SUM(B39:B44)</f>
        <v>1400000</v>
      </c>
    </row>
  </sheetData>
  <mergeCells count="7">
    <mergeCell ref="A11:B11"/>
    <mergeCell ref="A1:B1"/>
    <mergeCell ref="A2:B2"/>
    <mergeCell ref="A4:B4"/>
    <mergeCell ref="A6:B6"/>
    <mergeCell ref="A8:B8"/>
    <mergeCell ref="A9:B9"/>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6" zoomScaleNormal="100" workbookViewId="0">
      <selection activeCell="S40" sqref="S40"/>
    </sheetView>
  </sheetViews>
  <sheetFormatPr defaultColWidth="8" defaultRowHeight="15.75" x14ac:dyDescent="0.25"/>
  <cols>
    <col min="1" max="1" width="68.7109375" style="65" customWidth="1"/>
    <col min="2" max="2" width="12" style="70" customWidth="1"/>
    <col min="3" max="16384" width="8" style="65"/>
  </cols>
  <sheetData>
    <row r="1" spans="1:2" x14ac:dyDescent="0.25">
      <c r="A1" s="1168" t="s">
        <v>0</v>
      </c>
      <c r="B1" s="1169"/>
    </row>
    <row r="2" spans="1:2" x14ac:dyDescent="0.25">
      <c r="A2" s="1170" t="s">
        <v>1</v>
      </c>
      <c r="B2" s="1171"/>
    </row>
    <row r="3" spans="1:2" ht="12.75" customHeight="1" x14ac:dyDescent="0.25">
      <c r="A3" s="119"/>
      <c r="B3" s="120"/>
    </row>
    <row r="4" spans="1:2" s="66" customFormat="1" ht="17.25" customHeight="1" x14ac:dyDescent="0.25">
      <c r="A4" s="1172" t="s">
        <v>129</v>
      </c>
      <c r="B4" s="1173"/>
    </row>
    <row r="5" spans="1:2" ht="12.75" customHeight="1" x14ac:dyDescent="0.25">
      <c r="A5" s="121"/>
      <c r="B5" s="122"/>
    </row>
    <row r="6" spans="1:2" x14ac:dyDescent="0.25">
      <c r="A6" s="1174" t="s">
        <v>130</v>
      </c>
      <c r="B6" s="1173"/>
    </row>
    <row r="7" spans="1:2" x14ac:dyDescent="0.25">
      <c r="A7" s="721" t="s">
        <v>40</v>
      </c>
      <c r="B7" s="123"/>
    </row>
    <row r="8" spans="1:2" x14ac:dyDescent="0.25">
      <c r="A8" s="1174" t="s">
        <v>107</v>
      </c>
      <c r="B8" s="1173"/>
    </row>
    <row r="9" spans="1:2" x14ac:dyDescent="0.25">
      <c r="A9" s="1174"/>
      <c r="B9" s="1173"/>
    </row>
    <row r="10" spans="1:2" ht="12.75" customHeight="1" x14ac:dyDescent="0.25">
      <c r="A10" s="124"/>
      <c r="B10" s="125"/>
    </row>
    <row r="11" spans="1:2" x14ac:dyDescent="0.25">
      <c r="A11" s="1166" t="s">
        <v>131</v>
      </c>
      <c r="B11" s="1167"/>
    </row>
    <row r="12" spans="1:2" ht="12.75" customHeight="1" thickBot="1" x14ac:dyDescent="0.3">
      <c r="A12" s="126"/>
      <c r="B12" s="127"/>
    </row>
    <row r="13" spans="1:2" x14ac:dyDescent="0.25">
      <c r="A13" s="128" t="s">
        <v>16</v>
      </c>
      <c r="B13" s="129" t="s">
        <v>2</v>
      </c>
    </row>
    <row r="14" spans="1:2" x14ac:dyDescent="0.25">
      <c r="A14" s="130" t="s">
        <v>3</v>
      </c>
      <c r="B14" s="129"/>
    </row>
    <row r="15" spans="1:2" x14ac:dyDescent="0.25">
      <c r="A15" s="130" t="s">
        <v>36</v>
      </c>
      <c r="B15" s="129"/>
    </row>
    <row r="16" spans="1:2" x14ac:dyDescent="0.25">
      <c r="A16" s="130" t="s">
        <v>5</v>
      </c>
      <c r="B16" s="129">
        <v>150000</v>
      </c>
    </row>
    <row r="17" spans="1:4" ht="16.5" thickBot="1" x14ac:dyDescent="0.3">
      <c r="A17" s="131" t="s">
        <v>37</v>
      </c>
      <c r="B17" s="132"/>
    </row>
    <row r="18" spans="1:4" ht="16.5" thickTop="1" x14ac:dyDescent="0.25">
      <c r="A18" s="130" t="s">
        <v>6</v>
      </c>
      <c r="B18" s="133"/>
      <c r="D18" s="66"/>
    </row>
    <row r="19" spans="1:4" s="68" customFormat="1" ht="16.5" thickBot="1" x14ac:dyDescent="0.3">
      <c r="A19" s="134" t="s">
        <v>7</v>
      </c>
      <c r="B19" s="135">
        <f>SUM(B14:B17)-B18</f>
        <v>150000</v>
      </c>
    </row>
    <row r="20" spans="1:4" ht="12.75" customHeight="1" x14ac:dyDescent="0.25">
      <c r="A20" s="121"/>
      <c r="B20" s="136"/>
    </row>
    <row r="21" spans="1:4" x14ac:dyDescent="0.25">
      <c r="A21" s="128" t="s">
        <v>17</v>
      </c>
      <c r="B21" s="129"/>
    </row>
    <row r="22" spans="1:4" x14ac:dyDescent="0.25">
      <c r="A22" s="130" t="s">
        <v>21</v>
      </c>
      <c r="B22" s="129"/>
    </row>
    <row r="23" spans="1:4" ht="16.5" customHeight="1" x14ac:dyDescent="0.25">
      <c r="A23" s="130" t="s">
        <v>22</v>
      </c>
      <c r="B23" s="129"/>
    </row>
    <row r="24" spans="1:4" x14ac:dyDescent="0.25">
      <c r="A24" s="130" t="s">
        <v>39</v>
      </c>
      <c r="B24" s="129"/>
    </row>
    <row r="25" spans="1:4" x14ac:dyDescent="0.25">
      <c r="A25" s="130" t="s">
        <v>8</v>
      </c>
      <c r="B25" s="129"/>
    </row>
    <row r="26" spans="1:4" x14ac:dyDescent="0.25">
      <c r="A26" s="130" t="s">
        <v>23</v>
      </c>
      <c r="B26" s="129"/>
    </row>
    <row r="27" spans="1:4" x14ac:dyDescent="0.25">
      <c r="A27" s="130" t="s">
        <v>9</v>
      </c>
      <c r="B27" s="129"/>
    </row>
    <row r="28" spans="1:4" ht="16.5" thickBot="1" x14ac:dyDescent="0.3">
      <c r="A28" s="131" t="s">
        <v>10</v>
      </c>
      <c r="B28" s="137">
        <v>150000</v>
      </c>
    </row>
    <row r="29" spans="1:4" s="68" customFormat="1" ht="17.25" thickTop="1" thickBot="1" x14ac:dyDescent="0.3">
      <c r="A29" s="138" t="s">
        <v>11</v>
      </c>
      <c r="B29" s="139">
        <f>SUM(B22:B28)</f>
        <v>150000</v>
      </c>
    </row>
    <row r="30" spans="1:4" ht="12.75" customHeight="1" x14ac:dyDescent="0.25">
      <c r="A30" s="121"/>
      <c r="B30" s="136"/>
    </row>
    <row r="31" spans="1:4" x14ac:dyDescent="0.25">
      <c r="A31" s="128" t="s">
        <v>18</v>
      </c>
      <c r="B31" s="129" t="s">
        <v>4</v>
      </c>
    </row>
    <row r="32" spans="1:4" x14ac:dyDescent="0.25">
      <c r="A32" s="130" t="s">
        <v>12</v>
      </c>
      <c r="B32" s="129"/>
    </row>
    <row r="33" spans="1:2" x14ac:dyDescent="0.25">
      <c r="A33" s="130" t="s">
        <v>13</v>
      </c>
      <c r="B33" s="129"/>
    </row>
    <row r="34" spans="1:2" x14ac:dyDescent="0.25">
      <c r="A34" s="130" t="s">
        <v>14</v>
      </c>
      <c r="B34" s="129"/>
    </row>
    <row r="35" spans="1:2" ht="16.5" thickBot="1" x14ac:dyDescent="0.3">
      <c r="A35" s="131" t="s">
        <v>15</v>
      </c>
      <c r="B35" s="137"/>
    </row>
    <row r="36" spans="1:2" s="68" customFormat="1" ht="17.25" thickTop="1" thickBot="1" x14ac:dyDescent="0.3">
      <c r="A36" s="138" t="s">
        <v>7</v>
      </c>
      <c r="B36" s="139">
        <f>SUM(B31:B35)</f>
        <v>0</v>
      </c>
    </row>
    <row r="37" spans="1:2" ht="12.75" customHeight="1" x14ac:dyDescent="0.25">
      <c r="A37" s="67"/>
      <c r="B37" s="69"/>
    </row>
    <row r="38" spans="1:2" x14ac:dyDescent="0.25">
      <c r="A38" s="802" t="s">
        <v>19</v>
      </c>
      <c r="B38" s="98"/>
    </row>
    <row r="39" spans="1:2" x14ac:dyDescent="0.25">
      <c r="A39" s="619" t="s">
        <v>103</v>
      </c>
      <c r="B39" s="98"/>
    </row>
    <row r="40" spans="1:2" x14ac:dyDescent="0.25">
      <c r="A40" s="118" t="s">
        <v>111</v>
      </c>
      <c r="B40" s="803"/>
    </row>
    <row r="41" spans="1:2" x14ac:dyDescent="0.25">
      <c r="A41" s="118" t="s">
        <v>128</v>
      </c>
      <c r="B41" s="98"/>
    </row>
    <row r="42" spans="1:2" x14ac:dyDescent="0.25">
      <c r="A42" s="118" t="s">
        <v>157</v>
      </c>
      <c r="B42" s="803">
        <v>150000</v>
      </c>
    </row>
    <row r="43" spans="1:2" x14ac:dyDescent="0.25">
      <c r="A43" s="118" t="s">
        <v>172</v>
      </c>
      <c r="B43" s="98"/>
    </row>
    <row r="44" spans="1:2" x14ac:dyDescent="0.25">
      <c r="A44" s="118" t="s">
        <v>205</v>
      </c>
      <c r="B44" s="98"/>
    </row>
    <row r="45" spans="1:2" ht="16.5" thickBot="1" x14ac:dyDescent="0.3">
      <c r="A45" s="649" t="s">
        <v>617</v>
      </c>
      <c r="B45" s="174"/>
    </row>
    <row r="46" spans="1:2" ht="16.5" thickBot="1" x14ac:dyDescent="0.3">
      <c r="A46" s="804" t="s">
        <v>11</v>
      </c>
      <c r="B46" s="793">
        <f>SUM(B38:B45)</f>
        <v>150000</v>
      </c>
    </row>
  </sheetData>
  <mergeCells count="7">
    <mergeCell ref="A11:B11"/>
    <mergeCell ref="A1:B1"/>
    <mergeCell ref="A2:B2"/>
    <mergeCell ref="A4:B4"/>
    <mergeCell ref="A6:B6"/>
    <mergeCell ref="A8:B8"/>
    <mergeCell ref="A9:B9"/>
  </mergeCells>
  <printOptions horizontalCentered="1" verticalCentered="1" gridLines="1"/>
  <pageMargins left="0" right="0" top="0.31" bottom="0" header="0.26" footer="0.17"/>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16" zoomScale="85" zoomScaleNormal="85" workbookViewId="0">
      <selection activeCell="A33" sqref="A33"/>
    </sheetView>
  </sheetViews>
  <sheetFormatPr defaultColWidth="9.28515625" defaultRowHeight="15.75" x14ac:dyDescent="0.25"/>
  <cols>
    <col min="1" max="1" width="78.42578125" style="40" customWidth="1"/>
    <col min="2" max="2" width="13.7109375" style="63" customWidth="1"/>
    <col min="3" max="256" width="9.28515625" style="40"/>
    <col min="257" max="257" width="78.42578125" style="40" customWidth="1"/>
    <col min="258" max="258" width="13.7109375" style="40" customWidth="1"/>
    <col min="259" max="512" width="9.28515625" style="40"/>
    <col min="513" max="513" width="78.42578125" style="40" customWidth="1"/>
    <col min="514" max="514" width="13.7109375" style="40" customWidth="1"/>
    <col min="515" max="768" width="9.28515625" style="40"/>
    <col min="769" max="769" width="78.42578125" style="40" customWidth="1"/>
    <col min="770" max="770" width="13.7109375" style="40" customWidth="1"/>
    <col min="771" max="1024" width="9.28515625" style="40"/>
    <col min="1025" max="1025" width="78.42578125" style="40" customWidth="1"/>
    <col min="1026" max="1026" width="13.7109375" style="40" customWidth="1"/>
    <col min="1027" max="1280" width="9.28515625" style="40"/>
    <col min="1281" max="1281" width="78.42578125" style="40" customWidth="1"/>
    <col min="1282" max="1282" width="13.7109375" style="40" customWidth="1"/>
    <col min="1283" max="1536" width="9.28515625" style="40"/>
    <col min="1537" max="1537" width="78.42578125" style="40" customWidth="1"/>
    <col min="1538" max="1538" width="13.7109375" style="40" customWidth="1"/>
    <col min="1539" max="1792" width="9.28515625" style="40"/>
    <col min="1793" max="1793" width="78.42578125" style="40" customWidth="1"/>
    <col min="1794" max="1794" width="13.7109375" style="40" customWidth="1"/>
    <col min="1795" max="2048" width="9.28515625" style="40"/>
    <col min="2049" max="2049" width="78.42578125" style="40" customWidth="1"/>
    <col min="2050" max="2050" width="13.7109375" style="40" customWidth="1"/>
    <col min="2051" max="2304" width="9.28515625" style="40"/>
    <col min="2305" max="2305" width="78.42578125" style="40" customWidth="1"/>
    <col min="2306" max="2306" width="13.7109375" style="40" customWidth="1"/>
    <col min="2307" max="2560" width="9.28515625" style="40"/>
    <col min="2561" max="2561" width="78.42578125" style="40" customWidth="1"/>
    <col min="2562" max="2562" width="13.7109375" style="40" customWidth="1"/>
    <col min="2563" max="2816" width="9.28515625" style="40"/>
    <col min="2817" max="2817" width="78.42578125" style="40" customWidth="1"/>
    <col min="2818" max="2818" width="13.7109375" style="40" customWidth="1"/>
    <col min="2819" max="3072" width="9.28515625" style="40"/>
    <col min="3073" max="3073" width="78.42578125" style="40" customWidth="1"/>
    <col min="3074" max="3074" width="13.7109375" style="40" customWidth="1"/>
    <col min="3075" max="3328" width="9.28515625" style="40"/>
    <col min="3329" max="3329" width="78.42578125" style="40" customWidth="1"/>
    <col min="3330" max="3330" width="13.7109375" style="40" customWidth="1"/>
    <col min="3331" max="3584" width="9.28515625" style="40"/>
    <col min="3585" max="3585" width="78.42578125" style="40" customWidth="1"/>
    <col min="3586" max="3586" width="13.7109375" style="40" customWidth="1"/>
    <col min="3587" max="3840" width="9.28515625" style="40"/>
    <col min="3841" max="3841" width="78.42578125" style="40" customWidth="1"/>
    <col min="3842" max="3842" width="13.7109375" style="40" customWidth="1"/>
    <col min="3843" max="4096" width="9.28515625" style="40"/>
    <col min="4097" max="4097" width="78.42578125" style="40" customWidth="1"/>
    <col min="4098" max="4098" width="13.7109375" style="40" customWidth="1"/>
    <col min="4099" max="4352" width="9.28515625" style="40"/>
    <col min="4353" max="4353" width="78.42578125" style="40" customWidth="1"/>
    <col min="4354" max="4354" width="13.7109375" style="40" customWidth="1"/>
    <col min="4355" max="4608" width="9.28515625" style="40"/>
    <col min="4609" max="4609" width="78.42578125" style="40" customWidth="1"/>
    <col min="4610" max="4610" width="13.7109375" style="40" customWidth="1"/>
    <col min="4611" max="4864" width="9.28515625" style="40"/>
    <col min="4865" max="4865" width="78.42578125" style="40" customWidth="1"/>
    <col min="4866" max="4866" width="13.7109375" style="40" customWidth="1"/>
    <col min="4867" max="5120" width="9.28515625" style="40"/>
    <col min="5121" max="5121" width="78.42578125" style="40" customWidth="1"/>
    <col min="5122" max="5122" width="13.7109375" style="40" customWidth="1"/>
    <col min="5123" max="5376" width="9.28515625" style="40"/>
    <col min="5377" max="5377" width="78.42578125" style="40" customWidth="1"/>
    <col min="5378" max="5378" width="13.7109375" style="40" customWidth="1"/>
    <col min="5379" max="5632" width="9.28515625" style="40"/>
    <col min="5633" max="5633" width="78.42578125" style="40" customWidth="1"/>
    <col min="5634" max="5634" width="13.7109375" style="40" customWidth="1"/>
    <col min="5635" max="5888" width="9.28515625" style="40"/>
    <col min="5889" max="5889" width="78.42578125" style="40" customWidth="1"/>
    <col min="5890" max="5890" width="13.7109375" style="40" customWidth="1"/>
    <col min="5891" max="6144" width="9.28515625" style="40"/>
    <col min="6145" max="6145" width="78.42578125" style="40" customWidth="1"/>
    <col min="6146" max="6146" width="13.7109375" style="40" customWidth="1"/>
    <col min="6147" max="6400" width="9.28515625" style="40"/>
    <col min="6401" max="6401" width="78.42578125" style="40" customWidth="1"/>
    <col min="6402" max="6402" width="13.7109375" style="40" customWidth="1"/>
    <col min="6403" max="6656" width="9.28515625" style="40"/>
    <col min="6657" max="6657" width="78.42578125" style="40" customWidth="1"/>
    <col min="6658" max="6658" width="13.7109375" style="40" customWidth="1"/>
    <col min="6659" max="6912" width="9.28515625" style="40"/>
    <col min="6913" max="6913" width="78.42578125" style="40" customWidth="1"/>
    <col min="6914" max="6914" width="13.7109375" style="40" customWidth="1"/>
    <col min="6915" max="7168" width="9.28515625" style="40"/>
    <col min="7169" max="7169" width="78.42578125" style="40" customWidth="1"/>
    <col min="7170" max="7170" width="13.7109375" style="40" customWidth="1"/>
    <col min="7171" max="7424" width="9.28515625" style="40"/>
    <col min="7425" max="7425" width="78.42578125" style="40" customWidth="1"/>
    <col min="7426" max="7426" width="13.7109375" style="40" customWidth="1"/>
    <col min="7427" max="7680" width="9.28515625" style="40"/>
    <col min="7681" max="7681" width="78.42578125" style="40" customWidth="1"/>
    <col min="7682" max="7682" width="13.7109375" style="40" customWidth="1"/>
    <col min="7683" max="7936" width="9.28515625" style="40"/>
    <col min="7937" max="7937" width="78.42578125" style="40" customWidth="1"/>
    <col min="7938" max="7938" width="13.7109375" style="40" customWidth="1"/>
    <col min="7939" max="8192" width="9.28515625" style="40"/>
    <col min="8193" max="8193" width="78.42578125" style="40" customWidth="1"/>
    <col min="8194" max="8194" width="13.7109375" style="40" customWidth="1"/>
    <col min="8195" max="8448" width="9.28515625" style="40"/>
    <col min="8449" max="8449" width="78.42578125" style="40" customWidth="1"/>
    <col min="8450" max="8450" width="13.7109375" style="40" customWidth="1"/>
    <col min="8451" max="8704" width="9.28515625" style="40"/>
    <col min="8705" max="8705" width="78.42578125" style="40" customWidth="1"/>
    <col min="8706" max="8706" width="13.7109375" style="40" customWidth="1"/>
    <col min="8707" max="8960" width="9.28515625" style="40"/>
    <col min="8961" max="8961" width="78.42578125" style="40" customWidth="1"/>
    <col min="8962" max="8962" width="13.7109375" style="40" customWidth="1"/>
    <col min="8963" max="9216" width="9.28515625" style="40"/>
    <col min="9217" max="9217" width="78.42578125" style="40" customWidth="1"/>
    <col min="9218" max="9218" width="13.7109375" style="40" customWidth="1"/>
    <col min="9219" max="9472" width="9.28515625" style="40"/>
    <col min="9473" max="9473" width="78.42578125" style="40" customWidth="1"/>
    <col min="9474" max="9474" width="13.7109375" style="40" customWidth="1"/>
    <col min="9475" max="9728" width="9.28515625" style="40"/>
    <col min="9729" max="9729" width="78.42578125" style="40" customWidth="1"/>
    <col min="9730" max="9730" width="13.7109375" style="40" customWidth="1"/>
    <col min="9731" max="9984" width="9.28515625" style="40"/>
    <col min="9985" max="9985" width="78.42578125" style="40" customWidth="1"/>
    <col min="9986" max="9986" width="13.7109375" style="40" customWidth="1"/>
    <col min="9987" max="10240" width="9.28515625" style="40"/>
    <col min="10241" max="10241" width="78.42578125" style="40" customWidth="1"/>
    <col min="10242" max="10242" width="13.7109375" style="40" customWidth="1"/>
    <col min="10243" max="10496" width="9.28515625" style="40"/>
    <col min="10497" max="10497" width="78.42578125" style="40" customWidth="1"/>
    <col min="10498" max="10498" width="13.7109375" style="40" customWidth="1"/>
    <col min="10499" max="10752" width="9.28515625" style="40"/>
    <col min="10753" max="10753" width="78.42578125" style="40" customWidth="1"/>
    <col min="10754" max="10754" width="13.7109375" style="40" customWidth="1"/>
    <col min="10755" max="11008" width="9.28515625" style="40"/>
    <col min="11009" max="11009" width="78.42578125" style="40" customWidth="1"/>
    <col min="11010" max="11010" width="13.7109375" style="40" customWidth="1"/>
    <col min="11011" max="11264" width="9.28515625" style="40"/>
    <col min="11265" max="11265" width="78.42578125" style="40" customWidth="1"/>
    <col min="11266" max="11266" width="13.7109375" style="40" customWidth="1"/>
    <col min="11267" max="11520" width="9.28515625" style="40"/>
    <col min="11521" max="11521" width="78.42578125" style="40" customWidth="1"/>
    <col min="11522" max="11522" width="13.7109375" style="40" customWidth="1"/>
    <col min="11523" max="11776" width="9.28515625" style="40"/>
    <col min="11777" max="11777" width="78.42578125" style="40" customWidth="1"/>
    <col min="11778" max="11778" width="13.7109375" style="40" customWidth="1"/>
    <col min="11779" max="12032" width="9.28515625" style="40"/>
    <col min="12033" max="12033" width="78.42578125" style="40" customWidth="1"/>
    <col min="12034" max="12034" width="13.7109375" style="40" customWidth="1"/>
    <col min="12035" max="12288" width="9.28515625" style="40"/>
    <col min="12289" max="12289" width="78.42578125" style="40" customWidth="1"/>
    <col min="12290" max="12290" width="13.7109375" style="40" customWidth="1"/>
    <col min="12291" max="12544" width="9.28515625" style="40"/>
    <col min="12545" max="12545" width="78.42578125" style="40" customWidth="1"/>
    <col min="12546" max="12546" width="13.7109375" style="40" customWidth="1"/>
    <col min="12547" max="12800" width="9.28515625" style="40"/>
    <col min="12801" max="12801" width="78.42578125" style="40" customWidth="1"/>
    <col min="12802" max="12802" width="13.7109375" style="40" customWidth="1"/>
    <col min="12803" max="13056" width="9.28515625" style="40"/>
    <col min="13057" max="13057" width="78.42578125" style="40" customWidth="1"/>
    <col min="13058" max="13058" width="13.7109375" style="40" customWidth="1"/>
    <col min="13059" max="13312" width="9.28515625" style="40"/>
    <col min="13313" max="13313" width="78.42578125" style="40" customWidth="1"/>
    <col min="13314" max="13314" width="13.7109375" style="40" customWidth="1"/>
    <col min="13315" max="13568" width="9.28515625" style="40"/>
    <col min="13569" max="13569" width="78.42578125" style="40" customWidth="1"/>
    <col min="13570" max="13570" width="13.7109375" style="40" customWidth="1"/>
    <col min="13571" max="13824" width="9.28515625" style="40"/>
    <col min="13825" max="13825" width="78.42578125" style="40" customWidth="1"/>
    <col min="13826" max="13826" width="13.7109375" style="40" customWidth="1"/>
    <col min="13827" max="14080" width="9.28515625" style="40"/>
    <col min="14081" max="14081" width="78.42578125" style="40" customWidth="1"/>
    <col min="14082" max="14082" width="13.7109375" style="40" customWidth="1"/>
    <col min="14083" max="14336" width="9.28515625" style="40"/>
    <col min="14337" max="14337" width="78.42578125" style="40" customWidth="1"/>
    <col min="14338" max="14338" width="13.7109375" style="40" customWidth="1"/>
    <col min="14339" max="14592" width="9.28515625" style="40"/>
    <col min="14593" max="14593" width="78.42578125" style="40" customWidth="1"/>
    <col min="14594" max="14594" width="13.7109375" style="40" customWidth="1"/>
    <col min="14595" max="14848" width="9.28515625" style="40"/>
    <col min="14849" max="14849" width="78.42578125" style="40" customWidth="1"/>
    <col min="14850" max="14850" width="13.7109375" style="40" customWidth="1"/>
    <col min="14851" max="15104" width="9.28515625" style="40"/>
    <col min="15105" max="15105" width="78.42578125" style="40" customWidth="1"/>
    <col min="15106" max="15106" width="13.7109375" style="40" customWidth="1"/>
    <col min="15107" max="15360" width="9.28515625" style="40"/>
    <col min="15361" max="15361" width="78.42578125" style="40" customWidth="1"/>
    <col min="15362" max="15362" width="13.7109375" style="40" customWidth="1"/>
    <col min="15363" max="15616" width="9.28515625" style="40"/>
    <col min="15617" max="15617" width="78.42578125" style="40" customWidth="1"/>
    <col min="15618" max="15618" width="13.7109375" style="40" customWidth="1"/>
    <col min="15619" max="15872" width="9.28515625" style="40"/>
    <col min="15873" max="15873" width="78.42578125" style="40" customWidth="1"/>
    <col min="15874" max="15874" width="13.7109375" style="40" customWidth="1"/>
    <col min="15875" max="16128" width="9.28515625" style="40"/>
    <col min="16129" max="16129" width="78.42578125" style="40" customWidth="1"/>
    <col min="16130" max="16130" width="13.7109375" style="40" customWidth="1"/>
    <col min="16131" max="16384" width="9.28515625" style="40"/>
  </cols>
  <sheetData>
    <row r="1" spans="1:2" x14ac:dyDescent="0.25">
      <c r="A1" s="1112" t="s">
        <v>0</v>
      </c>
      <c r="B1" s="1113"/>
    </row>
    <row r="2" spans="1:2" x14ac:dyDescent="0.25">
      <c r="A2" s="1114" t="s">
        <v>1</v>
      </c>
      <c r="B2" s="1115"/>
    </row>
    <row r="3" spans="1:2" ht="12.75" customHeight="1" x14ac:dyDescent="0.25">
      <c r="A3" s="641"/>
      <c r="B3" s="642"/>
    </row>
    <row r="4" spans="1:2" s="43" customFormat="1" ht="17.25" customHeight="1" x14ac:dyDescent="0.25">
      <c r="A4" s="1116" t="s">
        <v>414</v>
      </c>
      <c r="B4" s="1117"/>
    </row>
    <row r="5" spans="1:2" ht="12.75" customHeight="1" x14ac:dyDescent="0.25">
      <c r="A5" s="162"/>
      <c r="B5" s="643"/>
    </row>
    <row r="6" spans="1:2" x14ac:dyDescent="0.25">
      <c r="A6" s="1118" t="s">
        <v>179</v>
      </c>
      <c r="B6" s="1117"/>
    </row>
    <row r="7" spans="1:2" x14ac:dyDescent="0.25">
      <c r="A7" s="615" t="s">
        <v>30</v>
      </c>
      <c r="B7" s="149"/>
    </row>
    <row r="8" spans="1:2" x14ac:dyDescent="0.25">
      <c r="A8" s="1118" t="s">
        <v>78</v>
      </c>
      <c r="B8" s="1117"/>
    </row>
    <row r="9" spans="1:2" x14ac:dyDescent="0.25">
      <c r="A9" s="1118"/>
      <c r="B9" s="1117"/>
    </row>
    <row r="10" spans="1:2" ht="12.75" customHeight="1" x14ac:dyDescent="0.25">
      <c r="A10" s="167"/>
      <c r="B10" s="168"/>
    </row>
    <row r="11" spans="1:2" x14ac:dyDescent="0.25">
      <c r="A11" s="1110" t="s">
        <v>415</v>
      </c>
      <c r="B11" s="1111"/>
    </row>
    <row r="12" spans="1:2" x14ac:dyDescent="0.25">
      <c r="A12" s="152" t="s">
        <v>416</v>
      </c>
      <c r="B12" s="616"/>
    </row>
    <row r="13" spans="1:2" x14ac:dyDescent="0.25">
      <c r="A13" s="152" t="s">
        <v>417</v>
      </c>
      <c r="B13" s="616"/>
    </row>
    <row r="14" spans="1:2" x14ac:dyDescent="0.25">
      <c r="A14" s="152" t="s">
        <v>418</v>
      </c>
      <c r="B14" s="616"/>
    </row>
    <row r="15" spans="1:2" x14ac:dyDescent="0.25">
      <c r="A15" s="152"/>
      <c r="B15" s="616"/>
    </row>
    <row r="16" spans="1:2" ht="12.75" customHeight="1" thickBot="1" x14ac:dyDescent="0.3">
      <c r="A16" s="169"/>
      <c r="B16" s="170"/>
    </row>
    <row r="17" spans="1:4" x14ac:dyDescent="0.25">
      <c r="A17" s="644" t="s">
        <v>16</v>
      </c>
      <c r="B17" s="645" t="s">
        <v>2</v>
      </c>
    </row>
    <row r="18" spans="1:4" x14ac:dyDescent="0.25">
      <c r="A18" s="646" t="s">
        <v>3</v>
      </c>
      <c r="B18" s="645" t="s">
        <v>2</v>
      </c>
    </row>
    <row r="19" spans="1:4" x14ac:dyDescent="0.25">
      <c r="A19" s="646"/>
      <c r="B19" s="645"/>
    </row>
    <row r="20" spans="1:4" x14ac:dyDescent="0.25">
      <c r="A20" s="646" t="s">
        <v>5</v>
      </c>
      <c r="B20" s="645"/>
    </row>
    <row r="21" spans="1:4" ht="16.5" thickBot="1" x14ac:dyDescent="0.3">
      <c r="A21" s="171" t="s">
        <v>26</v>
      </c>
      <c r="B21" s="172"/>
    </row>
    <row r="22" spans="1:4" ht="16.5" thickTop="1" x14ac:dyDescent="0.25">
      <c r="A22" s="646" t="s">
        <v>6</v>
      </c>
      <c r="B22" s="647"/>
      <c r="D22" s="43"/>
    </row>
    <row r="23" spans="1:4" s="51" customFormat="1" ht="16.5" thickBot="1" x14ac:dyDescent="0.3">
      <c r="A23" s="99" t="s">
        <v>7</v>
      </c>
      <c r="B23" s="101">
        <f>SUM(B17:B21)-(B22)</f>
        <v>0</v>
      </c>
    </row>
    <row r="24" spans="1:4" ht="12.75" customHeight="1" x14ac:dyDescent="0.25">
      <c r="A24" s="162"/>
      <c r="B24" s="163"/>
    </row>
    <row r="25" spans="1:4" x14ac:dyDescent="0.25">
      <c r="A25" s="644" t="s">
        <v>17</v>
      </c>
      <c r="B25" s="645"/>
    </row>
    <row r="26" spans="1:4" x14ac:dyDescent="0.25">
      <c r="A26" s="646" t="s">
        <v>104</v>
      </c>
      <c r="B26" s="645"/>
    </row>
    <row r="27" spans="1:4" ht="16.5" customHeight="1" x14ac:dyDescent="0.25">
      <c r="A27" s="646" t="s">
        <v>22</v>
      </c>
      <c r="B27" s="645"/>
    </row>
    <row r="28" spans="1:4" x14ac:dyDescent="0.25">
      <c r="A28" s="646" t="s">
        <v>20</v>
      </c>
      <c r="B28" s="645"/>
    </row>
    <row r="29" spans="1:4" x14ac:dyDescent="0.25">
      <c r="A29" s="646" t="s">
        <v>8</v>
      </c>
      <c r="B29" s="645"/>
    </row>
    <row r="30" spans="1:4" x14ac:dyDescent="0.25">
      <c r="A30" s="646" t="s">
        <v>105</v>
      </c>
      <c r="B30" s="645">
        <v>100000</v>
      </c>
    </row>
    <row r="31" spans="1:4" x14ac:dyDescent="0.25">
      <c r="A31" s="646" t="s">
        <v>9</v>
      </c>
      <c r="B31" s="645"/>
    </row>
    <row r="32" spans="1:4" ht="16.5" thickBot="1" x14ac:dyDescent="0.3">
      <c r="A32" s="171" t="s">
        <v>10</v>
      </c>
      <c r="B32" s="117"/>
    </row>
    <row r="33" spans="1:2" s="51" customFormat="1" ht="17.25" thickTop="1" thickBot="1" x14ac:dyDescent="0.3">
      <c r="A33" s="173" t="s">
        <v>11</v>
      </c>
      <c r="B33" s="100">
        <f>SUM(B26:B32)</f>
        <v>100000</v>
      </c>
    </row>
    <row r="34" spans="1:2" ht="12.75" customHeight="1" x14ac:dyDescent="0.25">
      <c r="A34" s="162"/>
      <c r="B34" s="163"/>
    </row>
    <row r="35" spans="1:2" x14ac:dyDescent="0.25">
      <c r="A35" s="644" t="s">
        <v>18</v>
      </c>
      <c r="B35" s="645" t="s">
        <v>4</v>
      </c>
    </row>
    <row r="36" spans="1:2" x14ac:dyDescent="0.25">
      <c r="A36" s="646" t="s">
        <v>12</v>
      </c>
      <c r="B36" s="645"/>
    </row>
    <row r="37" spans="1:2" x14ac:dyDescent="0.25">
      <c r="A37" s="646" t="s">
        <v>13</v>
      </c>
      <c r="B37" s="645"/>
    </row>
    <row r="38" spans="1:2" x14ac:dyDescent="0.25">
      <c r="A38" s="646" t="s">
        <v>14</v>
      </c>
      <c r="B38" s="645"/>
    </row>
    <row r="39" spans="1:2" ht="16.5" thickBot="1" x14ac:dyDescent="0.3">
      <c r="A39" s="171" t="s">
        <v>15</v>
      </c>
      <c r="B39" s="117"/>
    </row>
    <row r="40" spans="1:2" s="51" customFormat="1" ht="17.25" thickTop="1" thickBot="1" x14ac:dyDescent="0.3">
      <c r="A40" s="173" t="s">
        <v>7</v>
      </c>
      <c r="B40" s="100">
        <f>SUM(B35:B39)</f>
        <v>0</v>
      </c>
    </row>
    <row r="41" spans="1:2" ht="12.75" customHeight="1" x14ac:dyDescent="0.25">
      <c r="A41" s="162"/>
      <c r="B41" s="163"/>
    </row>
    <row r="42" spans="1:2" ht="15" customHeight="1" x14ac:dyDescent="0.25">
      <c r="A42" s="97" t="s">
        <v>19</v>
      </c>
      <c r="B42" s="98"/>
    </row>
    <row r="43" spans="1:2" x14ac:dyDescent="0.25">
      <c r="A43" s="648" t="s">
        <v>103</v>
      </c>
      <c r="B43" s="98">
        <v>100000</v>
      </c>
    </row>
    <row r="44" spans="1:2" x14ac:dyDescent="0.25">
      <c r="A44" s="648" t="s">
        <v>482</v>
      </c>
      <c r="B44" s="98" t="s">
        <v>2</v>
      </c>
    </row>
    <row r="45" spans="1:2" x14ac:dyDescent="0.25">
      <c r="A45" s="649" t="s">
        <v>128</v>
      </c>
      <c r="B45" s="98"/>
    </row>
    <row r="46" spans="1:2" x14ac:dyDescent="0.25">
      <c r="A46" s="649" t="s">
        <v>157</v>
      </c>
      <c r="B46" s="98"/>
    </row>
    <row r="47" spans="1:2" x14ac:dyDescent="0.25">
      <c r="A47" s="649" t="s">
        <v>172</v>
      </c>
      <c r="B47" s="98"/>
    </row>
    <row r="48" spans="1:2" x14ac:dyDescent="0.25">
      <c r="A48" s="649" t="s">
        <v>205</v>
      </c>
      <c r="B48" s="98"/>
    </row>
    <row r="49" spans="1:2" ht="16.5" thickBot="1" x14ac:dyDescent="0.3">
      <c r="A49" s="650" t="s">
        <v>617</v>
      </c>
      <c r="B49" s="709"/>
    </row>
    <row r="50" spans="1:2" ht="17.25" thickTop="1" thickBot="1" x14ac:dyDescent="0.3">
      <c r="A50" s="99" t="s">
        <v>11</v>
      </c>
      <c r="B50" s="101">
        <f>SUM(B43:B49)</f>
        <v>100000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scale="9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16" zoomScale="85" zoomScaleNormal="85" workbookViewId="0">
      <selection activeCell="B50" sqref="B50"/>
    </sheetView>
  </sheetViews>
  <sheetFormatPr defaultColWidth="9.28515625" defaultRowHeight="15.75" x14ac:dyDescent="0.25"/>
  <cols>
    <col min="1" max="1" width="78.42578125" style="40" customWidth="1"/>
    <col min="2" max="2" width="13.7109375" style="63" customWidth="1"/>
    <col min="3" max="256" width="9.28515625" style="40"/>
    <col min="257" max="257" width="78.42578125" style="40" customWidth="1"/>
    <col min="258" max="258" width="13.7109375" style="40" customWidth="1"/>
    <col min="259" max="512" width="9.28515625" style="40"/>
    <col min="513" max="513" width="78.42578125" style="40" customWidth="1"/>
    <col min="514" max="514" width="13.7109375" style="40" customWidth="1"/>
    <col min="515" max="768" width="9.28515625" style="40"/>
    <col min="769" max="769" width="78.42578125" style="40" customWidth="1"/>
    <col min="770" max="770" width="13.7109375" style="40" customWidth="1"/>
    <col min="771" max="1024" width="9.28515625" style="40"/>
    <col min="1025" max="1025" width="78.42578125" style="40" customWidth="1"/>
    <col min="1026" max="1026" width="13.7109375" style="40" customWidth="1"/>
    <col min="1027" max="1280" width="9.28515625" style="40"/>
    <col min="1281" max="1281" width="78.42578125" style="40" customWidth="1"/>
    <col min="1282" max="1282" width="13.7109375" style="40" customWidth="1"/>
    <col min="1283" max="1536" width="9.28515625" style="40"/>
    <col min="1537" max="1537" width="78.42578125" style="40" customWidth="1"/>
    <col min="1538" max="1538" width="13.7109375" style="40" customWidth="1"/>
    <col min="1539" max="1792" width="9.28515625" style="40"/>
    <col min="1793" max="1793" width="78.42578125" style="40" customWidth="1"/>
    <col min="1794" max="1794" width="13.7109375" style="40" customWidth="1"/>
    <col min="1795" max="2048" width="9.28515625" style="40"/>
    <col min="2049" max="2049" width="78.42578125" style="40" customWidth="1"/>
    <col min="2050" max="2050" width="13.7109375" style="40" customWidth="1"/>
    <col min="2051" max="2304" width="9.28515625" style="40"/>
    <col min="2305" max="2305" width="78.42578125" style="40" customWidth="1"/>
    <col min="2306" max="2306" width="13.7109375" style="40" customWidth="1"/>
    <col min="2307" max="2560" width="9.28515625" style="40"/>
    <col min="2561" max="2561" width="78.42578125" style="40" customWidth="1"/>
    <col min="2562" max="2562" width="13.7109375" style="40" customWidth="1"/>
    <col min="2563" max="2816" width="9.28515625" style="40"/>
    <col min="2817" max="2817" width="78.42578125" style="40" customWidth="1"/>
    <col min="2818" max="2818" width="13.7109375" style="40" customWidth="1"/>
    <col min="2819" max="3072" width="9.28515625" style="40"/>
    <col min="3073" max="3073" width="78.42578125" style="40" customWidth="1"/>
    <col min="3074" max="3074" width="13.7109375" style="40" customWidth="1"/>
    <col min="3075" max="3328" width="9.28515625" style="40"/>
    <col min="3329" max="3329" width="78.42578125" style="40" customWidth="1"/>
    <col min="3330" max="3330" width="13.7109375" style="40" customWidth="1"/>
    <col min="3331" max="3584" width="9.28515625" style="40"/>
    <col min="3585" max="3585" width="78.42578125" style="40" customWidth="1"/>
    <col min="3586" max="3586" width="13.7109375" style="40" customWidth="1"/>
    <col min="3587" max="3840" width="9.28515625" style="40"/>
    <col min="3841" max="3841" width="78.42578125" style="40" customWidth="1"/>
    <col min="3842" max="3842" width="13.7109375" style="40" customWidth="1"/>
    <col min="3843" max="4096" width="9.28515625" style="40"/>
    <col min="4097" max="4097" width="78.42578125" style="40" customWidth="1"/>
    <col min="4098" max="4098" width="13.7109375" style="40" customWidth="1"/>
    <col min="4099" max="4352" width="9.28515625" style="40"/>
    <col min="4353" max="4353" width="78.42578125" style="40" customWidth="1"/>
    <col min="4354" max="4354" width="13.7109375" style="40" customWidth="1"/>
    <col min="4355" max="4608" width="9.28515625" style="40"/>
    <col min="4609" max="4609" width="78.42578125" style="40" customWidth="1"/>
    <col min="4610" max="4610" width="13.7109375" style="40" customWidth="1"/>
    <col min="4611" max="4864" width="9.28515625" style="40"/>
    <col min="4865" max="4865" width="78.42578125" style="40" customWidth="1"/>
    <col min="4866" max="4866" width="13.7109375" style="40" customWidth="1"/>
    <col min="4867" max="5120" width="9.28515625" style="40"/>
    <col min="5121" max="5121" width="78.42578125" style="40" customWidth="1"/>
    <col min="5122" max="5122" width="13.7109375" style="40" customWidth="1"/>
    <col min="5123" max="5376" width="9.28515625" style="40"/>
    <col min="5377" max="5377" width="78.42578125" style="40" customWidth="1"/>
    <col min="5378" max="5378" width="13.7109375" style="40" customWidth="1"/>
    <col min="5379" max="5632" width="9.28515625" style="40"/>
    <col min="5633" max="5633" width="78.42578125" style="40" customWidth="1"/>
    <col min="5634" max="5634" width="13.7109375" style="40" customWidth="1"/>
    <col min="5635" max="5888" width="9.28515625" style="40"/>
    <col min="5889" max="5889" width="78.42578125" style="40" customWidth="1"/>
    <col min="5890" max="5890" width="13.7109375" style="40" customWidth="1"/>
    <col min="5891" max="6144" width="9.28515625" style="40"/>
    <col min="6145" max="6145" width="78.42578125" style="40" customWidth="1"/>
    <col min="6146" max="6146" width="13.7109375" style="40" customWidth="1"/>
    <col min="6147" max="6400" width="9.28515625" style="40"/>
    <col min="6401" max="6401" width="78.42578125" style="40" customWidth="1"/>
    <col min="6402" max="6402" width="13.7109375" style="40" customWidth="1"/>
    <col min="6403" max="6656" width="9.28515625" style="40"/>
    <col min="6657" max="6657" width="78.42578125" style="40" customWidth="1"/>
    <col min="6658" max="6658" width="13.7109375" style="40" customWidth="1"/>
    <col min="6659" max="6912" width="9.28515625" style="40"/>
    <col min="6913" max="6913" width="78.42578125" style="40" customWidth="1"/>
    <col min="6914" max="6914" width="13.7109375" style="40" customWidth="1"/>
    <col min="6915" max="7168" width="9.28515625" style="40"/>
    <col min="7169" max="7169" width="78.42578125" style="40" customWidth="1"/>
    <col min="7170" max="7170" width="13.7109375" style="40" customWidth="1"/>
    <col min="7171" max="7424" width="9.28515625" style="40"/>
    <col min="7425" max="7425" width="78.42578125" style="40" customWidth="1"/>
    <col min="7426" max="7426" width="13.7109375" style="40" customWidth="1"/>
    <col min="7427" max="7680" width="9.28515625" style="40"/>
    <col min="7681" max="7681" width="78.42578125" style="40" customWidth="1"/>
    <col min="7682" max="7682" width="13.7109375" style="40" customWidth="1"/>
    <col min="7683" max="7936" width="9.28515625" style="40"/>
    <col min="7937" max="7937" width="78.42578125" style="40" customWidth="1"/>
    <col min="7938" max="7938" width="13.7109375" style="40" customWidth="1"/>
    <col min="7939" max="8192" width="9.28515625" style="40"/>
    <col min="8193" max="8193" width="78.42578125" style="40" customWidth="1"/>
    <col min="8194" max="8194" width="13.7109375" style="40" customWidth="1"/>
    <col min="8195" max="8448" width="9.28515625" style="40"/>
    <col min="8449" max="8449" width="78.42578125" style="40" customWidth="1"/>
    <col min="8450" max="8450" width="13.7109375" style="40" customWidth="1"/>
    <col min="8451" max="8704" width="9.28515625" style="40"/>
    <col min="8705" max="8705" width="78.42578125" style="40" customWidth="1"/>
    <col min="8706" max="8706" width="13.7109375" style="40" customWidth="1"/>
    <col min="8707" max="8960" width="9.28515625" style="40"/>
    <col min="8961" max="8961" width="78.42578125" style="40" customWidth="1"/>
    <col min="8962" max="8962" width="13.7109375" style="40" customWidth="1"/>
    <col min="8963" max="9216" width="9.28515625" style="40"/>
    <col min="9217" max="9217" width="78.42578125" style="40" customWidth="1"/>
    <col min="9218" max="9218" width="13.7109375" style="40" customWidth="1"/>
    <col min="9219" max="9472" width="9.28515625" style="40"/>
    <col min="9473" max="9473" width="78.42578125" style="40" customWidth="1"/>
    <col min="9474" max="9474" width="13.7109375" style="40" customWidth="1"/>
    <col min="9475" max="9728" width="9.28515625" style="40"/>
    <col min="9729" max="9729" width="78.42578125" style="40" customWidth="1"/>
    <col min="9730" max="9730" width="13.7109375" style="40" customWidth="1"/>
    <col min="9731" max="9984" width="9.28515625" style="40"/>
    <col min="9985" max="9985" width="78.42578125" style="40" customWidth="1"/>
    <col min="9986" max="9986" width="13.7109375" style="40" customWidth="1"/>
    <col min="9987" max="10240" width="9.28515625" style="40"/>
    <col min="10241" max="10241" width="78.42578125" style="40" customWidth="1"/>
    <col min="10242" max="10242" width="13.7109375" style="40" customWidth="1"/>
    <col min="10243" max="10496" width="9.28515625" style="40"/>
    <col min="10497" max="10497" width="78.42578125" style="40" customWidth="1"/>
    <col min="10498" max="10498" width="13.7109375" style="40" customWidth="1"/>
    <col min="10499" max="10752" width="9.28515625" style="40"/>
    <col min="10753" max="10753" width="78.42578125" style="40" customWidth="1"/>
    <col min="10754" max="10754" width="13.7109375" style="40" customWidth="1"/>
    <col min="10755" max="11008" width="9.28515625" style="40"/>
    <col min="11009" max="11009" width="78.42578125" style="40" customWidth="1"/>
    <col min="11010" max="11010" width="13.7109375" style="40" customWidth="1"/>
    <col min="11011" max="11264" width="9.28515625" style="40"/>
    <col min="11265" max="11265" width="78.42578125" style="40" customWidth="1"/>
    <col min="11266" max="11266" width="13.7109375" style="40" customWidth="1"/>
    <col min="11267" max="11520" width="9.28515625" style="40"/>
    <col min="11521" max="11521" width="78.42578125" style="40" customWidth="1"/>
    <col min="11522" max="11522" width="13.7109375" style="40" customWidth="1"/>
    <col min="11523" max="11776" width="9.28515625" style="40"/>
    <col min="11777" max="11777" width="78.42578125" style="40" customWidth="1"/>
    <col min="11778" max="11778" width="13.7109375" style="40" customWidth="1"/>
    <col min="11779" max="12032" width="9.28515625" style="40"/>
    <col min="12033" max="12033" width="78.42578125" style="40" customWidth="1"/>
    <col min="12034" max="12034" width="13.7109375" style="40" customWidth="1"/>
    <col min="12035" max="12288" width="9.28515625" style="40"/>
    <col min="12289" max="12289" width="78.42578125" style="40" customWidth="1"/>
    <col min="12290" max="12290" width="13.7109375" style="40" customWidth="1"/>
    <col min="12291" max="12544" width="9.28515625" style="40"/>
    <col min="12545" max="12545" width="78.42578125" style="40" customWidth="1"/>
    <col min="12546" max="12546" width="13.7109375" style="40" customWidth="1"/>
    <col min="12547" max="12800" width="9.28515625" style="40"/>
    <col min="12801" max="12801" width="78.42578125" style="40" customWidth="1"/>
    <col min="12802" max="12802" width="13.7109375" style="40" customWidth="1"/>
    <col min="12803" max="13056" width="9.28515625" style="40"/>
    <col min="13057" max="13057" width="78.42578125" style="40" customWidth="1"/>
    <col min="13058" max="13058" width="13.7109375" style="40" customWidth="1"/>
    <col min="13059" max="13312" width="9.28515625" style="40"/>
    <col min="13313" max="13313" width="78.42578125" style="40" customWidth="1"/>
    <col min="13314" max="13314" width="13.7109375" style="40" customWidth="1"/>
    <col min="13315" max="13568" width="9.28515625" style="40"/>
    <col min="13569" max="13569" width="78.42578125" style="40" customWidth="1"/>
    <col min="13570" max="13570" width="13.7109375" style="40" customWidth="1"/>
    <col min="13571" max="13824" width="9.28515625" style="40"/>
    <col min="13825" max="13825" width="78.42578125" style="40" customWidth="1"/>
    <col min="13826" max="13826" width="13.7109375" style="40" customWidth="1"/>
    <col min="13827" max="14080" width="9.28515625" style="40"/>
    <col min="14081" max="14081" width="78.42578125" style="40" customWidth="1"/>
    <col min="14082" max="14082" width="13.7109375" style="40" customWidth="1"/>
    <col min="14083" max="14336" width="9.28515625" style="40"/>
    <col min="14337" max="14337" width="78.42578125" style="40" customWidth="1"/>
    <col min="14338" max="14338" width="13.7109375" style="40" customWidth="1"/>
    <col min="14339" max="14592" width="9.28515625" style="40"/>
    <col min="14593" max="14593" width="78.42578125" style="40" customWidth="1"/>
    <col min="14594" max="14594" width="13.7109375" style="40" customWidth="1"/>
    <col min="14595" max="14848" width="9.28515625" style="40"/>
    <col min="14849" max="14849" width="78.42578125" style="40" customWidth="1"/>
    <col min="14850" max="14850" width="13.7109375" style="40" customWidth="1"/>
    <col min="14851" max="15104" width="9.28515625" style="40"/>
    <col min="15105" max="15105" width="78.42578125" style="40" customWidth="1"/>
    <col min="15106" max="15106" width="13.7109375" style="40" customWidth="1"/>
    <col min="15107" max="15360" width="9.28515625" style="40"/>
    <col min="15361" max="15361" width="78.42578125" style="40" customWidth="1"/>
    <col min="15362" max="15362" width="13.7109375" style="40" customWidth="1"/>
    <col min="15363" max="15616" width="9.28515625" style="40"/>
    <col min="15617" max="15617" width="78.42578125" style="40" customWidth="1"/>
    <col min="15618" max="15618" width="13.7109375" style="40" customWidth="1"/>
    <col min="15619" max="15872" width="9.28515625" style="40"/>
    <col min="15873" max="15873" width="78.42578125" style="40" customWidth="1"/>
    <col min="15874" max="15874" width="13.7109375" style="40" customWidth="1"/>
    <col min="15875" max="16128" width="9.28515625" style="40"/>
    <col min="16129" max="16129" width="78.42578125" style="40" customWidth="1"/>
    <col min="16130" max="16130" width="13.7109375" style="40" customWidth="1"/>
    <col min="16131" max="16384" width="9.28515625" style="40"/>
  </cols>
  <sheetData>
    <row r="1" spans="1:2" x14ac:dyDescent="0.25">
      <c r="A1" s="1112" t="s">
        <v>0</v>
      </c>
      <c r="B1" s="1113"/>
    </row>
    <row r="2" spans="1:2" x14ac:dyDescent="0.25">
      <c r="A2" s="1114" t="s">
        <v>1</v>
      </c>
      <c r="B2" s="1115"/>
    </row>
    <row r="3" spans="1:2" ht="12.75" customHeight="1" x14ac:dyDescent="0.25">
      <c r="A3" s="641"/>
      <c r="B3" s="642"/>
    </row>
    <row r="4" spans="1:2" s="43" customFormat="1" ht="17.25" customHeight="1" x14ac:dyDescent="0.25">
      <c r="A4" s="1116" t="s">
        <v>419</v>
      </c>
      <c r="B4" s="1117"/>
    </row>
    <row r="5" spans="1:2" ht="12.75" customHeight="1" x14ac:dyDescent="0.25">
      <c r="A5" s="162"/>
      <c r="B5" s="643"/>
    </row>
    <row r="6" spans="1:2" x14ac:dyDescent="0.25">
      <c r="A6" s="1118" t="s">
        <v>164</v>
      </c>
      <c r="B6" s="1117"/>
    </row>
    <row r="7" spans="1:2" x14ac:dyDescent="0.25">
      <c r="A7" s="615" t="s">
        <v>30</v>
      </c>
      <c r="B7" s="149"/>
    </row>
    <row r="8" spans="1:2" x14ac:dyDescent="0.25">
      <c r="A8" s="1118" t="s">
        <v>78</v>
      </c>
      <c r="B8" s="1117"/>
    </row>
    <row r="9" spans="1:2" x14ac:dyDescent="0.25">
      <c r="A9" s="1118"/>
      <c r="B9" s="1117"/>
    </row>
    <row r="10" spans="1:2" ht="12.75" customHeight="1" x14ac:dyDescent="0.25">
      <c r="A10" s="167"/>
      <c r="B10" s="168"/>
    </row>
    <row r="11" spans="1:2" x14ac:dyDescent="0.25">
      <c r="A11" s="1110" t="s">
        <v>420</v>
      </c>
      <c r="B11" s="1111"/>
    </row>
    <row r="12" spans="1:2" x14ac:dyDescent="0.25">
      <c r="A12" s="152" t="s">
        <v>155</v>
      </c>
      <c r="B12" s="616"/>
    </row>
    <row r="13" spans="1:2" x14ac:dyDescent="0.25">
      <c r="A13" s="152" t="s">
        <v>421</v>
      </c>
      <c r="B13" s="616"/>
    </row>
    <row r="14" spans="1:2" x14ac:dyDescent="0.25">
      <c r="A14" s="152" t="s">
        <v>422</v>
      </c>
      <c r="B14" s="616"/>
    </row>
    <row r="15" spans="1:2" x14ac:dyDescent="0.25">
      <c r="A15" s="152"/>
      <c r="B15" s="616"/>
    </row>
    <row r="16" spans="1:2" ht="12.75" customHeight="1" thickBot="1" x14ac:dyDescent="0.3">
      <c r="A16" s="169"/>
      <c r="B16" s="170"/>
    </row>
    <row r="17" spans="1:4" x14ac:dyDescent="0.25">
      <c r="A17" s="644" t="s">
        <v>16</v>
      </c>
      <c r="B17" s="645" t="s">
        <v>2</v>
      </c>
    </row>
    <row r="18" spans="1:4" x14ac:dyDescent="0.25">
      <c r="A18" s="646" t="s">
        <v>3</v>
      </c>
      <c r="B18" s="645" t="s">
        <v>2</v>
      </c>
    </row>
    <row r="19" spans="1:4" x14ac:dyDescent="0.25">
      <c r="A19" s="646"/>
      <c r="B19" s="645"/>
    </row>
    <row r="20" spans="1:4" x14ac:dyDescent="0.25">
      <c r="A20" s="646" t="s">
        <v>5</v>
      </c>
      <c r="B20" s="645"/>
    </row>
    <row r="21" spans="1:4" ht="16.5" thickBot="1" x14ac:dyDescent="0.3">
      <c r="A21" s="171" t="s">
        <v>26</v>
      </c>
      <c r="B21" s="172"/>
    </row>
    <row r="22" spans="1:4" ht="16.5" thickTop="1" x14ac:dyDescent="0.25">
      <c r="A22" s="646" t="s">
        <v>6</v>
      </c>
      <c r="B22" s="647"/>
      <c r="D22" s="43"/>
    </row>
    <row r="23" spans="1:4" s="51" customFormat="1" ht="16.5" thickBot="1" x14ac:dyDescent="0.3">
      <c r="A23" s="99" t="s">
        <v>7</v>
      </c>
      <c r="B23" s="101">
        <f>SUM(B17:B21)-(B22)</f>
        <v>0</v>
      </c>
    </row>
    <row r="24" spans="1:4" ht="12.75" customHeight="1" x14ac:dyDescent="0.25">
      <c r="A24" s="162"/>
      <c r="B24" s="163"/>
    </row>
    <row r="25" spans="1:4" x14ac:dyDescent="0.25">
      <c r="A25" s="644" t="s">
        <v>17</v>
      </c>
      <c r="B25" s="645"/>
    </row>
    <row r="26" spans="1:4" x14ac:dyDescent="0.25">
      <c r="A26" s="646" t="s">
        <v>104</v>
      </c>
      <c r="B26" s="645"/>
    </row>
    <row r="27" spans="1:4" ht="16.5" customHeight="1" x14ac:dyDescent="0.25">
      <c r="A27" s="646" t="s">
        <v>22</v>
      </c>
      <c r="B27" s="645"/>
    </row>
    <row r="28" spans="1:4" x14ac:dyDescent="0.25">
      <c r="A28" s="646" t="s">
        <v>20</v>
      </c>
      <c r="B28" s="645"/>
    </row>
    <row r="29" spans="1:4" x14ac:dyDescent="0.25">
      <c r="A29" s="646" t="s">
        <v>8</v>
      </c>
      <c r="B29" s="645"/>
    </row>
    <row r="30" spans="1:4" x14ac:dyDescent="0.25">
      <c r="A30" s="646" t="s">
        <v>105</v>
      </c>
      <c r="B30" s="645">
        <v>100000</v>
      </c>
    </row>
    <row r="31" spans="1:4" x14ac:dyDescent="0.25">
      <c r="A31" s="646" t="s">
        <v>9</v>
      </c>
      <c r="B31" s="645"/>
    </row>
    <row r="32" spans="1:4" ht="16.5" thickBot="1" x14ac:dyDescent="0.3">
      <c r="A32" s="171" t="s">
        <v>10</v>
      </c>
      <c r="B32" s="117"/>
    </row>
    <row r="33" spans="1:2" s="51" customFormat="1" ht="17.25" thickTop="1" thickBot="1" x14ac:dyDescent="0.3">
      <c r="A33" s="173" t="s">
        <v>11</v>
      </c>
      <c r="B33" s="100">
        <f>SUM(B26:B32)</f>
        <v>100000</v>
      </c>
    </row>
    <row r="34" spans="1:2" ht="12.75" customHeight="1" x14ac:dyDescent="0.25">
      <c r="A34" s="162"/>
      <c r="B34" s="163"/>
    </row>
    <row r="35" spans="1:2" x14ac:dyDescent="0.25">
      <c r="A35" s="644" t="s">
        <v>18</v>
      </c>
      <c r="B35" s="645" t="s">
        <v>4</v>
      </c>
    </row>
    <row r="36" spans="1:2" x14ac:dyDescent="0.25">
      <c r="A36" s="646" t="s">
        <v>12</v>
      </c>
      <c r="B36" s="645"/>
    </row>
    <row r="37" spans="1:2" x14ac:dyDescent="0.25">
      <c r="A37" s="646" t="s">
        <v>13</v>
      </c>
      <c r="B37" s="645"/>
    </row>
    <row r="38" spans="1:2" x14ac:dyDescent="0.25">
      <c r="A38" s="646" t="s">
        <v>14</v>
      </c>
      <c r="B38" s="645"/>
    </row>
    <row r="39" spans="1:2" ht="16.5" thickBot="1" x14ac:dyDescent="0.3">
      <c r="A39" s="171" t="s">
        <v>15</v>
      </c>
      <c r="B39" s="117"/>
    </row>
    <row r="40" spans="1:2" s="51" customFormat="1" ht="17.25" thickTop="1" thickBot="1" x14ac:dyDescent="0.3">
      <c r="A40" s="173" t="s">
        <v>7</v>
      </c>
      <c r="B40" s="100">
        <f>SUM(B35:B39)</f>
        <v>0</v>
      </c>
    </row>
    <row r="41" spans="1:2" ht="12.75" customHeight="1" x14ac:dyDescent="0.25">
      <c r="A41" s="162"/>
      <c r="B41" s="163"/>
    </row>
    <row r="42" spans="1:2" ht="15" customHeight="1" x14ac:dyDescent="0.25">
      <c r="A42" s="97" t="s">
        <v>19</v>
      </c>
      <c r="B42" s="98"/>
    </row>
    <row r="43" spans="1:2" x14ac:dyDescent="0.25">
      <c r="A43" s="648" t="s">
        <v>103</v>
      </c>
      <c r="B43" s="98"/>
    </row>
    <row r="44" spans="1:2" x14ac:dyDescent="0.25">
      <c r="A44" s="648" t="s">
        <v>482</v>
      </c>
      <c r="B44" s="98" t="s">
        <v>2</v>
      </c>
    </row>
    <row r="45" spans="1:2" x14ac:dyDescent="0.25">
      <c r="A45" s="649" t="s">
        <v>128</v>
      </c>
      <c r="B45" s="98"/>
    </row>
    <row r="46" spans="1:2" x14ac:dyDescent="0.25">
      <c r="A46" s="649" t="s">
        <v>157</v>
      </c>
      <c r="B46" s="98"/>
    </row>
    <row r="47" spans="1:2" x14ac:dyDescent="0.25">
      <c r="A47" s="649" t="s">
        <v>172</v>
      </c>
      <c r="B47" s="98" t="s">
        <v>2</v>
      </c>
    </row>
    <row r="48" spans="1:2" x14ac:dyDescent="0.25">
      <c r="A48" s="649" t="s">
        <v>205</v>
      </c>
      <c r="B48" s="98">
        <v>100000</v>
      </c>
    </row>
    <row r="49" spans="1:2" ht="16.5" thickBot="1" x14ac:dyDescent="0.3">
      <c r="A49" s="650" t="s">
        <v>617</v>
      </c>
      <c r="B49" s="709">
        <v>0</v>
      </c>
    </row>
    <row r="50" spans="1:2" ht="17.25" thickTop="1" thickBot="1" x14ac:dyDescent="0.3">
      <c r="A50" s="99" t="s">
        <v>11</v>
      </c>
      <c r="B50" s="101">
        <f>SUM(B43:B49)</f>
        <v>100000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scale="9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16" zoomScale="85" zoomScaleNormal="85" workbookViewId="0">
      <selection activeCell="G47" sqref="G47"/>
    </sheetView>
  </sheetViews>
  <sheetFormatPr defaultColWidth="9.28515625" defaultRowHeight="15.75" x14ac:dyDescent="0.25"/>
  <cols>
    <col min="1" max="1" width="78.42578125" style="40" customWidth="1"/>
    <col min="2" max="2" width="13.7109375" style="63" customWidth="1"/>
    <col min="3" max="256" width="9.28515625" style="40"/>
    <col min="257" max="257" width="78.42578125" style="40" customWidth="1"/>
    <col min="258" max="258" width="13.7109375" style="40" customWidth="1"/>
    <col min="259" max="512" width="9.28515625" style="40"/>
    <col min="513" max="513" width="78.42578125" style="40" customWidth="1"/>
    <col min="514" max="514" width="13.7109375" style="40" customWidth="1"/>
    <col min="515" max="768" width="9.28515625" style="40"/>
    <col min="769" max="769" width="78.42578125" style="40" customWidth="1"/>
    <col min="770" max="770" width="13.7109375" style="40" customWidth="1"/>
    <col min="771" max="1024" width="9.28515625" style="40"/>
    <col min="1025" max="1025" width="78.42578125" style="40" customWidth="1"/>
    <col min="1026" max="1026" width="13.7109375" style="40" customWidth="1"/>
    <col min="1027" max="1280" width="9.28515625" style="40"/>
    <col min="1281" max="1281" width="78.42578125" style="40" customWidth="1"/>
    <col min="1282" max="1282" width="13.7109375" style="40" customWidth="1"/>
    <col min="1283" max="1536" width="9.28515625" style="40"/>
    <col min="1537" max="1537" width="78.42578125" style="40" customWidth="1"/>
    <col min="1538" max="1538" width="13.7109375" style="40" customWidth="1"/>
    <col min="1539" max="1792" width="9.28515625" style="40"/>
    <col min="1793" max="1793" width="78.42578125" style="40" customWidth="1"/>
    <col min="1794" max="1794" width="13.7109375" style="40" customWidth="1"/>
    <col min="1795" max="2048" width="9.28515625" style="40"/>
    <col min="2049" max="2049" width="78.42578125" style="40" customWidth="1"/>
    <col min="2050" max="2050" width="13.7109375" style="40" customWidth="1"/>
    <col min="2051" max="2304" width="9.28515625" style="40"/>
    <col min="2305" max="2305" width="78.42578125" style="40" customWidth="1"/>
    <col min="2306" max="2306" width="13.7109375" style="40" customWidth="1"/>
    <col min="2307" max="2560" width="9.28515625" style="40"/>
    <col min="2561" max="2561" width="78.42578125" style="40" customWidth="1"/>
    <col min="2562" max="2562" width="13.7109375" style="40" customWidth="1"/>
    <col min="2563" max="2816" width="9.28515625" style="40"/>
    <col min="2817" max="2817" width="78.42578125" style="40" customWidth="1"/>
    <col min="2818" max="2818" width="13.7109375" style="40" customWidth="1"/>
    <col min="2819" max="3072" width="9.28515625" style="40"/>
    <col min="3073" max="3073" width="78.42578125" style="40" customWidth="1"/>
    <col min="3074" max="3074" width="13.7109375" style="40" customWidth="1"/>
    <col min="3075" max="3328" width="9.28515625" style="40"/>
    <col min="3329" max="3329" width="78.42578125" style="40" customWidth="1"/>
    <col min="3330" max="3330" width="13.7109375" style="40" customWidth="1"/>
    <col min="3331" max="3584" width="9.28515625" style="40"/>
    <col min="3585" max="3585" width="78.42578125" style="40" customWidth="1"/>
    <col min="3586" max="3586" width="13.7109375" style="40" customWidth="1"/>
    <col min="3587" max="3840" width="9.28515625" style="40"/>
    <col min="3841" max="3841" width="78.42578125" style="40" customWidth="1"/>
    <col min="3842" max="3842" width="13.7109375" style="40" customWidth="1"/>
    <col min="3843" max="4096" width="9.28515625" style="40"/>
    <col min="4097" max="4097" width="78.42578125" style="40" customWidth="1"/>
    <col min="4098" max="4098" width="13.7109375" style="40" customWidth="1"/>
    <col min="4099" max="4352" width="9.28515625" style="40"/>
    <col min="4353" max="4353" width="78.42578125" style="40" customWidth="1"/>
    <col min="4354" max="4354" width="13.7109375" style="40" customWidth="1"/>
    <col min="4355" max="4608" width="9.28515625" style="40"/>
    <col min="4609" max="4609" width="78.42578125" style="40" customWidth="1"/>
    <col min="4610" max="4610" width="13.7109375" style="40" customWidth="1"/>
    <col min="4611" max="4864" width="9.28515625" style="40"/>
    <col min="4865" max="4865" width="78.42578125" style="40" customWidth="1"/>
    <col min="4866" max="4866" width="13.7109375" style="40" customWidth="1"/>
    <col min="4867" max="5120" width="9.28515625" style="40"/>
    <col min="5121" max="5121" width="78.42578125" style="40" customWidth="1"/>
    <col min="5122" max="5122" width="13.7109375" style="40" customWidth="1"/>
    <col min="5123" max="5376" width="9.28515625" style="40"/>
    <col min="5377" max="5377" width="78.42578125" style="40" customWidth="1"/>
    <col min="5378" max="5378" width="13.7109375" style="40" customWidth="1"/>
    <col min="5379" max="5632" width="9.28515625" style="40"/>
    <col min="5633" max="5633" width="78.42578125" style="40" customWidth="1"/>
    <col min="5634" max="5634" width="13.7109375" style="40" customWidth="1"/>
    <col min="5635" max="5888" width="9.28515625" style="40"/>
    <col min="5889" max="5889" width="78.42578125" style="40" customWidth="1"/>
    <col min="5890" max="5890" width="13.7109375" style="40" customWidth="1"/>
    <col min="5891" max="6144" width="9.28515625" style="40"/>
    <col min="6145" max="6145" width="78.42578125" style="40" customWidth="1"/>
    <col min="6146" max="6146" width="13.7109375" style="40" customWidth="1"/>
    <col min="6147" max="6400" width="9.28515625" style="40"/>
    <col min="6401" max="6401" width="78.42578125" style="40" customWidth="1"/>
    <col min="6402" max="6402" width="13.7109375" style="40" customWidth="1"/>
    <col min="6403" max="6656" width="9.28515625" style="40"/>
    <col min="6657" max="6657" width="78.42578125" style="40" customWidth="1"/>
    <col min="6658" max="6658" width="13.7109375" style="40" customWidth="1"/>
    <col min="6659" max="6912" width="9.28515625" style="40"/>
    <col min="6913" max="6913" width="78.42578125" style="40" customWidth="1"/>
    <col min="6914" max="6914" width="13.7109375" style="40" customWidth="1"/>
    <col min="6915" max="7168" width="9.28515625" style="40"/>
    <col min="7169" max="7169" width="78.42578125" style="40" customWidth="1"/>
    <col min="7170" max="7170" width="13.7109375" style="40" customWidth="1"/>
    <col min="7171" max="7424" width="9.28515625" style="40"/>
    <col min="7425" max="7425" width="78.42578125" style="40" customWidth="1"/>
    <col min="7426" max="7426" width="13.7109375" style="40" customWidth="1"/>
    <col min="7427" max="7680" width="9.28515625" style="40"/>
    <col min="7681" max="7681" width="78.42578125" style="40" customWidth="1"/>
    <col min="7682" max="7682" width="13.7109375" style="40" customWidth="1"/>
    <col min="7683" max="7936" width="9.28515625" style="40"/>
    <col min="7937" max="7937" width="78.42578125" style="40" customWidth="1"/>
    <col min="7938" max="7938" width="13.7109375" style="40" customWidth="1"/>
    <col min="7939" max="8192" width="9.28515625" style="40"/>
    <col min="8193" max="8193" width="78.42578125" style="40" customWidth="1"/>
    <col min="8194" max="8194" width="13.7109375" style="40" customWidth="1"/>
    <col min="8195" max="8448" width="9.28515625" style="40"/>
    <col min="8449" max="8449" width="78.42578125" style="40" customWidth="1"/>
    <col min="8450" max="8450" width="13.7109375" style="40" customWidth="1"/>
    <col min="8451" max="8704" width="9.28515625" style="40"/>
    <col min="8705" max="8705" width="78.42578125" style="40" customWidth="1"/>
    <col min="8706" max="8706" width="13.7109375" style="40" customWidth="1"/>
    <col min="8707" max="8960" width="9.28515625" style="40"/>
    <col min="8961" max="8961" width="78.42578125" style="40" customWidth="1"/>
    <col min="8962" max="8962" width="13.7109375" style="40" customWidth="1"/>
    <col min="8963" max="9216" width="9.28515625" style="40"/>
    <col min="9217" max="9217" width="78.42578125" style="40" customWidth="1"/>
    <col min="9218" max="9218" width="13.7109375" style="40" customWidth="1"/>
    <col min="9219" max="9472" width="9.28515625" style="40"/>
    <col min="9473" max="9473" width="78.42578125" style="40" customWidth="1"/>
    <col min="9474" max="9474" width="13.7109375" style="40" customWidth="1"/>
    <col min="9475" max="9728" width="9.28515625" style="40"/>
    <col min="9729" max="9729" width="78.42578125" style="40" customWidth="1"/>
    <col min="9730" max="9730" width="13.7109375" style="40" customWidth="1"/>
    <col min="9731" max="9984" width="9.28515625" style="40"/>
    <col min="9985" max="9985" width="78.42578125" style="40" customWidth="1"/>
    <col min="9986" max="9986" width="13.7109375" style="40" customWidth="1"/>
    <col min="9987" max="10240" width="9.28515625" style="40"/>
    <col min="10241" max="10241" width="78.42578125" style="40" customWidth="1"/>
    <col min="10242" max="10242" width="13.7109375" style="40" customWidth="1"/>
    <col min="10243" max="10496" width="9.28515625" style="40"/>
    <col min="10497" max="10497" width="78.42578125" style="40" customWidth="1"/>
    <col min="10498" max="10498" width="13.7109375" style="40" customWidth="1"/>
    <col min="10499" max="10752" width="9.28515625" style="40"/>
    <col min="10753" max="10753" width="78.42578125" style="40" customWidth="1"/>
    <col min="10754" max="10754" width="13.7109375" style="40" customWidth="1"/>
    <col min="10755" max="11008" width="9.28515625" style="40"/>
    <col min="11009" max="11009" width="78.42578125" style="40" customWidth="1"/>
    <col min="11010" max="11010" width="13.7109375" style="40" customWidth="1"/>
    <col min="11011" max="11264" width="9.28515625" style="40"/>
    <col min="11265" max="11265" width="78.42578125" style="40" customWidth="1"/>
    <col min="11266" max="11266" width="13.7109375" style="40" customWidth="1"/>
    <col min="11267" max="11520" width="9.28515625" style="40"/>
    <col min="11521" max="11521" width="78.42578125" style="40" customWidth="1"/>
    <col min="11522" max="11522" width="13.7109375" style="40" customWidth="1"/>
    <col min="11523" max="11776" width="9.28515625" style="40"/>
    <col min="11777" max="11777" width="78.42578125" style="40" customWidth="1"/>
    <col min="11778" max="11778" width="13.7109375" style="40" customWidth="1"/>
    <col min="11779" max="12032" width="9.28515625" style="40"/>
    <col min="12033" max="12033" width="78.42578125" style="40" customWidth="1"/>
    <col min="12034" max="12034" width="13.7109375" style="40" customWidth="1"/>
    <col min="12035" max="12288" width="9.28515625" style="40"/>
    <col min="12289" max="12289" width="78.42578125" style="40" customWidth="1"/>
    <col min="12290" max="12290" width="13.7109375" style="40" customWidth="1"/>
    <col min="12291" max="12544" width="9.28515625" style="40"/>
    <col min="12545" max="12545" width="78.42578125" style="40" customWidth="1"/>
    <col min="12546" max="12546" width="13.7109375" style="40" customWidth="1"/>
    <col min="12547" max="12800" width="9.28515625" style="40"/>
    <col min="12801" max="12801" width="78.42578125" style="40" customWidth="1"/>
    <col min="12802" max="12802" width="13.7109375" style="40" customWidth="1"/>
    <col min="12803" max="13056" width="9.28515625" style="40"/>
    <col min="13057" max="13057" width="78.42578125" style="40" customWidth="1"/>
    <col min="13058" max="13058" width="13.7109375" style="40" customWidth="1"/>
    <col min="13059" max="13312" width="9.28515625" style="40"/>
    <col min="13313" max="13313" width="78.42578125" style="40" customWidth="1"/>
    <col min="13314" max="13314" width="13.7109375" style="40" customWidth="1"/>
    <col min="13315" max="13568" width="9.28515625" style="40"/>
    <col min="13569" max="13569" width="78.42578125" style="40" customWidth="1"/>
    <col min="13570" max="13570" width="13.7109375" style="40" customWidth="1"/>
    <col min="13571" max="13824" width="9.28515625" style="40"/>
    <col min="13825" max="13825" width="78.42578125" style="40" customWidth="1"/>
    <col min="13826" max="13826" width="13.7109375" style="40" customWidth="1"/>
    <col min="13827" max="14080" width="9.28515625" style="40"/>
    <col min="14081" max="14081" width="78.42578125" style="40" customWidth="1"/>
    <col min="14082" max="14082" width="13.7109375" style="40" customWidth="1"/>
    <col min="14083" max="14336" width="9.28515625" style="40"/>
    <col min="14337" max="14337" width="78.42578125" style="40" customWidth="1"/>
    <col min="14338" max="14338" width="13.7109375" style="40" customWidth="1"/>
    <col min="14339" max="14592" width="9.28515625" style="40"/>
    <col min="14593" max="14593" width="78.42578125" style="40" customWidth="1"/>
    <col min="14594" max="14594" width="13.7109375" style="40" customWidth="1"/>
    <col min="14595" max="14848" width="9.28515625" style="40"/>
    <col min="14849" max="14849" width="78.42578125" style="40" customWidth="1"/>
    <col min="14850" max="14850" width="13.7109375" style="40" customWidth="1"/>
    <col min="14851" max="15104" width="9.28515625" style="40"/>
    <col min="15105" max="15105" width="78.42578125" style="40" customWidth="1"/>
    <col min="15106" max="15106" width="13.7109375" style="40" customWidth="1"/>
    <col min="15107" max="15360" width="9.28515625" style="40"/>
    <col min="15361" max="15361" width="78.42578125" style="40" customWidth="1"/>
    <col min="15362" max="15362" width="13.7109375" style="40" customWidth="1"/>
    <col min="15363" max="15616" width="9.28515625" style="40"/>
    <col min="15617" max="15617" width="78.42578125" style="40" customWidth="1"/>
    <col min="15618" max="15618" width="13.7109375" style="40" customWidth="1"/>
    <col min="15619" max="15872" width="9.28515625" style="40"/>
    <col min="15873" max="15873" width="78.42578125" style="40" customWidth="1"/>
    <col min="15874" max="15874" width="13.7109375" style="40" customWidth="1"/>
    <col min="15875" max="16128" width="9.28515625" style="40"/>
    <col min="16129" max="16129" width="78.42578125" style="40" customWidth="1"/>
    <col min="16130" max="16130" width="13.7109375" style="40" customWidth="1"/>
    <col min="16131" max="16384" width="9.28515625" style="40"/>
  </cols>
  <sheetData>
    <row r="1" spans="1:2" x14ac:dyDescent="0.25">
      <c r="A1" s="1112" t="s">
        <v>0</v>
      </c>
      <c r="B1" s="1113"/>
    </row>
    <row r="2" spans="1:2" x14ac:dyDescent="0.25">
      <c r="A2" s="1114" t="s">
        <v>1</v>
      </c>
      <c r="B2" s="1115"/>
    </row>
    <row r="3" spans="1:2" ht="12.75" customHeight="1" x14ac:dyDescent="0.25">
      <c r="A3" s="641"/>
      <c r="B3" s="642"/>
    </row>
    <row r="4" spans="1:2" s="43" customFormat="1" ht="17.25" customHeight="1" x14ac:dyDescent="0.25">
      <c r="A4" s="1116" t="s">
        <v>149</v>
      </c>
      <c r="B4" s="1117"/>
    </row>
    <row r="5" spans="1:2" ht="12.75" customHeight="1" x14ac:dyDescent="0.25">
      <c r="A5" s="162"/>
      <c r="B5" s="643"/>
    </row>
    <row r="6" spans="1:2" x14ac:dyDescent="0.25">
      <c r="A6" s="1118" t="s">
        <v>43</v>
      </c>
      <c r="B6" s="1117"/>
    </row>
    <row r="7" spans="1:2" x14ac:dyDescent="0.25">
      <c r="A7" s="615" t="s">
        <v>30</v>
      </c>
      <c r="B7" s="149"/>
    </row>
    <row r="8" spans="1:2" x14ac:dyDescent="0.25">
      <c r="A8" s="1118" t="s">
        <v>78</v>
      </c>
      <c r="B8" s="1117"/>
    </row>
    <row r="9" spans="1:2" x14ac:dyDescent="0.25">
      <c r="A9" s="1118"/>
      <c r="B9" s="1117"/>
    </row>
    <row r="10" spans="1:2" ht="12.75" customHeight="1" x14ac:dyDescent="0.25">
      <c r="A10" s="167"/>
      <c r="B10" s="168"/>
    </row>
    <row r="11" spans="1:2" x14ac:dyDescent="0.25">
      <c r="A11" s="1110" t="s">
        <v>150</v>
      </c>
      <c r="B11" s="1111"/>
    </row>
    <row r="12" spans="1:2" x14ac:dyDescent="0.25">
      <c r="A12" s="152" t="s">
        <v>151</v>
      </c>
      <c r="B12" s="616"/>
    </row>
    <row r="13" spans="1:2" x14ac:dyDescent="0.25">
      <c r="A13" s="152" t="s">
        <v>152</v>
      </c>
      <c r="B13" s="616"/>
    </row>
    <row r="14" spans="1:2" x14ac:dyDescent="0.25">
      <c r="A14" s="152" t="s">
        <v>2</v>
      </c>
      <c r="B14" s="616"/>
    </row>
    <row r="15" spans="1:2" x14ac:dyDescent="0.25">
      <c r="A15" s="152"/>
      <c r="B15" s="616"/>
    </row>
    <row r="16" spans="1:2" ht="12.75" customHeight="1" thickBot="1" x14ac:dyDescent="0.3">
      <c r="A16" s="169"/>
      <c r="B16" s="170"/>
    </row>
    <row r="17" spans="1:4" x14ac:dyDescent="0.25">
      <c r="A17" s="644" t="s">
        <v>16</v>
      </c>
      <c r="B17" s="645" t="s">
        <v>2</v>
      </c>
    </row>
    <row r="18" spans="1:4" x14ac:dyDescent="0.25">
      <c r="A18" s="646" t="s">
        <v>3</v>
      </c>
      <c r="B18" s="645" t="s">
        <v>2</v>
      </c>
    </row>
    <row r="19" spans="1:4" x14ac:dyDescent="0.25">
      <c r="A19" s="646"/>
      <c r="B19" s="645"/>
    </row>
    <row r="20" spans="1:4" x14ac:dyDescent="0.25">
      <c r="A20" s="646" t="s">
        <v>5</v>
      </c>
      <c r="B20" s="645"/>
    </row>
    <row r="21" spans="1:4" ht="16.5" thickBot="1" x14ac:dyDescent="0.3">
      <c r="A21" s="171" t="s">
        <v>26</v>
      </c>
      <c r="B21" s="172"/>
    </row>
    <row r="22" spans="1:4" ht="16.5" thickTop="1" x14ac:dyDescent="0.25">
      <c r="A22" s="646" t="s">
        <v>6</v>
      </c>
      <c r="B22" s="647"/>
      <c r="D22" s="43"/>
    </row>
    <row r="23" spans="1:4" s="51" customFormat="1" ht="16.5" thickBot="1" x14ac:dyDescent="0.3">
      <c r="A23" s="99" t="s">
        <v>7</v>
      </c>
      <c r="B23" s="101">
        <f>SUM(B17:B21)-(B22)</f>
        <v>0</v>
      </c>
    </row>
    <row r="24" spans="1:4" ht="12.75" customHeight="1" x14ac:dyDescent="0.25">
      <c r="A24" s="162"/>
      <c r="B24" s="163"/>
    </row>
    <row r="25" spans="1:4" x14ac:dyDescent="0.25">
      <c r="A25" s="644" t="s">
        <v>17</v>
      </c>
      <c r="B25" s="645"/>
    </row>
    <row r="26" spans="1:4" x14ac:dyDescent="0.25">
      <c r="A26" s="646" t="s">
        <v>104</v>
      </c>
      <c r="B26" s="645"/>
    </row>
    <row r="27" spans="1:4" ht="16.5" customHeight="1" x14ac:dyDescent="0.25">
      <c r="A27" s="646" t="s">
        <v>22</v>
      </c>
      <c r="B27" s="645"/>
    </row>
    <row r="28" spans="1:4" x14ac:dyDescent="0.25">
      <c r="A28" s="646" t="s">
        <v>20</v>
      </c>
      <c r="B28" s="645"/>
    </row>
    <row r="29" spans="1:4" x14ac:dyDescent="0.25">
      <c r="A29" s="646" t="s">
        <v>8</v>
      </c>
      <c r="B29" s="645"/>
    </row>
    <row r="30" spans="1:4" x14ac:dyDescent="0.25">
      <c r="A30" s="646" t="s">
        <v>105</v>
      </c>
      <c r="B30" s="645"/>
    </row>
    <row r="31" spans="1:4" x14ac:dyDescent="0.25">
      <c r="A31" s="646" t="s">
        <v>9</v>
      </c>
      <c r="B31" s="645"/>
    </row>
    <row r="32" spans="1:4" ht="16.5" thickBot="1" x14ac:dyDescent="0.3">
      <c r="A32" s="171" t="s">
        <v>10</v>
      </c>
      <c r="B32" s="117"/>
    </row>
    <row r="33" spans="1:2" s="51" customFormat="1" ht="17.25" thickTop="1" thickBot="1" x14ac:dyDescent="0.3">
      <c r="A33" s="173" t="s">
        <v>11</v>
      </c>
      <c r="B33" s="100">
        <f>SUM(B26:B32)</f>
        <v>0</v>
      </c>
    </row>
    <row r="34" spans="1:2" ht="12.75" customHeight="1" x14ac:dyDescent="0.25">
      <c r="A34" s="162"/>
      <c r="B34" s="163"/>
    </row>
    <row r="35" spans="1:2" x14ac:dyDescent="0.25">
      <c r="A35" s="644" t="s">
        <v>18</v>
      </c>
      <c r="B35" s="645" t="s">
        <v>4</v>
      </c>
    </row>
    <row r="36" spans="1:2" x14ac:dyDescent="0.25">
      <c r="A36" s="646" t="s">
        <v>12</v>
      </c>
      <c r="B36" s="645"/>
    </row>
    <row r="37" spans="1:2" x14ac:dyDescent="0.25">
      <c r="A37" s="646" t="s">
        <v>13</v>
      </c>
      <c r="B37" s="645"/>
    </row>
    <row r="38" spans="1:2" x14ac:dyDescent="0.25">
      <c r="A38" s="646" t="s">
        <v>14</v>
      </c>
      <c r="B38" s="645"/>
    </row>
    <row r="39" spans="1:2" ht="16.5" thickBot="1" x14ac:dyDescent="0.3">
      <c r="A39" s="171" t="s">
        <v>15</v>
      </c>
      <c r="B39" s="117"/>
    </row>
    <row r="40" spans="1:2" s="51" customFormat="1" ht="17.25" thickTop="1" thickBot="1" x14ac:dyDescent="0.3">
      <c r="A40" s="173" t="s">
        <v>7</v>
      </c>
      <c r="B40" s="100">
        <f>SUM(B35:B39)</f>
        <v>0</v>
      </c>
    </row>
    <row r="41" spans="1:2" ht="12.75" customHeight="1" x14ac:dyDescent="0.25">
      <c r="A41" s="162"/>
      <c r="B41" s="163"/>
    </row>
    <row r="42" spans="1:2" ht="15" customHeight="1" x14ac:dyDescent="0.25">
      <c r="A42" s="644" t="s">
        <v>19</v>
      </c>
      <c r="B42" s="645"/>
    </row>
    <row r="43" spans="1:2" x14ac:dyDescent="0.25">
      <c r="A43" s="648" t="s">
        <v>103</v>
      </c>
      <c r="B43" s="98" t="s">
        <v>2</v>
      </c>
    </row>
    <row r="44" spans="1:2" x14ac:dyDescent="0.25">
      <c r="A44" s="648" t="s">
        <v>482</v>
      </c>
      <c r="B44" s="98"/>
    </row>
    <row r="45" spans="1:2" x14ac:dyDescent="0.25">
      <c r="A45" s="649" t="s">
        <v>128</v>
      </c>
      <c r="B45" s="98"/>
    </row>
    <row r="46" spans="1:2" x14ac:dyDescent="0.25">
      <c r="A46" s="649" t="s">
        <v>157</v>
      </c>
      <c r="B46" s="98"/>
    </row>
    <row r="47" spans="1:2" x14ac:dyDescent="0.25">
      <c r="A47" s="649" t="s">
        <v>172</v>
      </c>
      <c r="B47" s="98"/>
    </row>
    <row r="48" spans="1:2" x14ac:dyDescent="0.25">
      <c r="A48" s="649" t="s">
        <v>205</v>
      </c>
      <c r="B48" s="98">
        <v>100000</v>
      </c>
    </row>
    <row r="49" spans="1:2" ht="16.5" thickBot="1" x14ac:dyDescent="0.3">
      <c r="A49" s="650" t="s">
        <v>617</v>
      </c>
      <c r="B49" s="707">
        <v>0</v>
      </c>
    </row>
    <row r="50" spans="1:2" ht="17.25" thickTop="1" thickBot="1" x14ac:dyDescent="0.3">
      <c r="A50" s="99" t="s">
        <v>11</v>
      </c>
      <c r="B50" s="101">
        <f>SUM(B43:B49)</f>
        <v>100000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85"/>
  <sheetViews>
    <sheetView tabSelected="1" zoomScaleNormal="100" workbookViewId="0">
      <selection sqref="A1:K1"/>
    </sheetView>
  </sheetViews>
  <sheetFormatPr defaultColWidth="16.7109375" defaultRowHeight="12.75" x14ac:dyDescent="0.2"/>
  <cols>
    <col min="1" max="1" width="7.42578125" style="15" customWidth="1"/>
    <col min="2" max="2" width="27.140625" style="2" customWidth="1"/>
    <col min="3" max="3" width="67.7109375" style="2" bestFit="1" customWidth="1"/>
    <col min="4" max="4" width="4.7109375" style="23" customWidth="1"/>
    <col min="5" max="5" width="31.42578125" style="1" customWidth="1"/>
    <col min="6" max="6" width="11.7109375" style="1" customWidth="1"/>
    <col min="7" max="7" width="11.28515625" style="1" customWidth="1"/>
    <col min="8" max="8" width="12" style="1" customWidth="1"/>
    <col min="9" max="9" width="11.28515625" style="1" customWidth="1"/>
    <col min="10" max="10" width="11.7109375" style="1" customWidth="1"/>
    <col min="11" max="12" width="12.42578125" style="1" bestFit="1" customWidth="1"/>
    <col min="13" max="13" width="12.7109375" style="997" bestFit="1" customWidth="1"/>
    <col min="14" max="14" width="17.28515625" style="8" customWidth="1"/>
    <col min="15" max="16384" width="16.7109375" style="1"/>
  </cols>
  <sheetData>
    <row r="1" spans="1:14" ht="13.5" x14ac:dyDescent="0.25">
      <c r="A1" s="1038" t="s">
        <v>46</v>
      </c>
      <c r="B1" s="1038"/>
      <c r="C1" s="1038"/>
      <c r="D1" s="1038"/>
      <c r="E1" s="1038"/>
      <c r="F1" s="1038"/>
      <c r="G1" s="1038"/>
      <c r="H1" s="1038"/>
      <c r="I1" s="1038"/>
      <c r="J1" s="1038"/>
      <c r="K1" s="1038"/>
      <c r="L1" s="704"/>
    </row>
    <row r="2" spans="1:14" x14ac:dyDescent="0.2">
      <c r="A2" s="1039" t="s">
        <v>47</v>
      </c>
      <c r="B2" s="1039"/>
      <c r="C2" s="1039"/>
      <c r="D2" s="1039"/>
      <c r="E2" s="1039"/>
      <c r="F2" s="1039"/>
      <c r="G2" s="1039"/>
      <c r="H2" s="1039"/>
      <c r="I2" s="1039"/>
      <c r="J2" s="1039"/>
      <c r="K2" s="1039"/>
      <c r="L2" s="705"/>
    </row>
    <row r="3" spans="1:14" x14ac:dyDescent="0.2">
      <c r="A3" s="1039" t="s">
        <v>48</v>
      </c>
      <c r="B3" s="1039"/>
      <c r="C3" s="1039"/>
      <c r="D3" s="1039"/>
      <c r="E3" s="1039"/>
      <c r="F3" s="1039"/>
      <c r="G3" s="1039"/>
      <c r="H3" s="1039"/>
      <c r="I3" s="1039"/>
      <c r="J3" s="1039"/>
      <c r="K3" s="1039"/>
      <c r="L3" s="705"/>
    </row>
    <row r="4" spans="1:14" x14ac:dyDescent="0.2">
      <c r="A4" s="1039" t="s">
        <v>2</v>
      </c>
      <c r="B4" s="1039"/>
      <c r="C4" s="1039"/>
      <c r="D4" s="1039"/>
      <c r="E4" s="1039"/>
      <c r="F4" s="1039"/>
      <c r="G4" s="1039"/>
      <c r="H4" s="1039"/>
      <c r="I4" s="1039"/>
      <c r="J4" s="1039"/>
      <c r="K4" s="1039"/>
      <c r="L4" s="705"/>
    </row>
    <row r="5" spans="1:14" ht="13.5" thickBot="1" x14ac:dyDescent="0.25">
      <c r="A5" s="1039" t="s">
        <v>2</v>
      </c>
      <c r="B5" s="1039"/>
      <c r="C5" s="1039"/>
      <c r="D5" s="1039"/>
      <c r="E5" s="1039"/>
      <c r="F5" s="1039"/>
      <c r="G5" s="1039"/>
      <c r="H5" s="1039"/>
      <c r="I5" s="1039"/>
      <c r="J5" s="1039"/>
      <c r="K5" s="1039"/>
      <c r="L5" s="705"/>
    </row>
    <row r="6" spans="1:14" ht="26.25" thickBot="1" x14ac:dyDescent="0.25">
      <c r="A6" s="3" t="s">
        <v>49</v>
      </c>
      <c r="B6" s="4" t="s">
        <v>50</v>
      </c>
      <c r="C6" s="4" t="s">
        <v>51</v>
      </c>
      <c r="D6" s="5"/>
      <c r="E6" s="1" t="s">
        <v>52</v>
      </c>
      <c r="F6" s="6" t="s">
        <v>101</v>
      </c>
      <c r="G6" s="6" t="s">
        <v>102</v>
      </c>
      <c r="H6" s="6" t="s">
        <v>122</v>
      </c>
      <c r="I6" s="6" t="s">
        <v>156</v>
      </c>
      <c r="J6" s="6" t="s">
        <v>171</v>
      </c>
      <c r="K6" s="6" t="s">
        <v>204</v>
      </c>
      <c r="L6" s="6" t="s">
        <v>616</v>
      </c>
      <c r="M6" s="672" t="s">
        <v>607</v>
      </c>
      <c r="N6" s="106" t="s">
        <v>606</v>
      </c>
    </row>
    <row r="7" spans="1:14" ht="13.5" thickBot="1" x14ac:dyDescent="0.25">
      <c r="A7" s="967">
        <v>1</v>
      </c>
      <c r="B7" s="968" t="s">
        <v>53</v>
      </c>
      <c r="C7" s="969" t="s">
        <v>788</v>
      </c>
      <c r="D7" s="967" t="s">
        <v>54</v>
      </c>
      <c r="E7" s="978" t="s">
        <v>789</v>
      </c>
      <c r="F7" s="979">
        <v>25000</v>
      </c>
      <c r="G7" s="973"/>
      <c r="H7" s="974"/>
      <c r="I7" s="974"/>
      <c r="J7" s="974"/>
      <c r="K7" s="974"/>
      <c r="L7" s="972"/>
      <c r="M7" s="970">
        <v>1</v>
      </c>
      <c r="N7" s="971" t="s">
        <v>713</v>
      </c>
    </row>
    <row r="8" spans="1:14" x14ac:dyDescent="0.2">
      <c r="A8" s="1057">
        <v>2</v>
      </c>
      <c r="B8" s="1060" t="s">
        <v>195</v>
      </c>
      <c r="C8" s="1043" t="s">
        <v>601</v>
      </c>
      <c r="D8" s="1023" t="s">
        <v>54</v>
      </c>
      <c r="E8" s="35" t="s">
        <v>202</v>
      </c>
      <c r="F8" s="7">
        <v>0</v>
      </c>
      <c r="G8" s="7">
        <v>429000</v>
      </c>
      <c r="H8" s="7">
        <v>0</v>
      </c>
      <c r="I8" s="7">
        <v>0</v>
      </c>
      <c r="J8" s="7">
        <v>0</v>
      </c>
      <c r="K8" s="7">
        <v>0</v>
      </c>
      <c r="L8" s="7"/>
      <c r="M8" s="1049" t="s">
        <v>797</v>
      </c>
      <c r="N8" s="1046" t="s">
        <v>829</v>
      </c>
    </row>
    <row r="9" spans="1:14" x14ac:dyDescent="0.2">
      <c r="A9" s="1058"/>
      <c r="B9" s="1061"/>
      <c r="C9" s="1044"/>
      <c r="D9" s="1013"/>
      <c r="E9" s="105" t="s">
        <v>200</v>
      </c>
      <c r="F9" s="104">
        <v>0</v>
      </c>
      <c r="G9" s="104">
        <v>2500000</v>
      </c>
      <c r="H9" s="104">
        <v>0</v>
      </c>
      <c r="I9" s="104">
        <v>0</v>
      </c>
      <c r="J9" s="104">
        <v>0</v>
      </c>
      <c r="K9" s="104">
        <v>0</v>
      </c>
      <c r="L9" s="104"/>
      <c r="M9" s="1050"/>
      <c r="N9" s="1047"/>
    </row>
    <row r="10" spans="1:14" x14ac:dyDescent="0.2">
      <c r="A10" s="1058"/>
      <c r="B10" s="1061"/>
      <c r="C10" s="1044"/>
      <c r="D10" s="1013"/>
      <c r="E10" s="198" t="s">
        <v>56</v>
      </c>
      <c r="F10" s="9">
        <v>0</v>
      </c>
      <c r="G10" s="9">
        <v>10000000</v>
      </c>
      <c r="H10" s="9">
        <v>0</v>
      </c>
      <c r="I10" s="9">
        <v>0</v>
      </c>
      <c r="J10" s="9">
        <v>0</v>
      </c>
      <c r="K10" s="9">
        <v>0</v>
      </c>
      <c r="L10" s="9"/>
      <c r="M10" s="1050"/>
      <c r="N10" s="1047"/>
    </row>
    <row r="11" spans="1:14" ht="13.5" thickBot="1" x14ac:dyDescent="0.25">
      <c r="A11" s="1059"/>
      <c r="B11" s="1062"/>
      <c r="C11" s="1045"/>
      <c r="D11" s="1017"/>
      <c r="E11" s="36" t="s">
        <v>57</v>
      </c>
      <c r="F11" s="538">
        <v>0</v>
      </c>
      <c r="G11" s="921">
        <v>265000</v>
      </c>
      <c r="H11" s="677">
        <v>0</v>
      </c>
      <c r="I11" s="677">
        <v>0</v>
      </c>
      <c r="J11" s="677">
        <v>0</v>
      </c>
      <c r="K11" s="677">
        <v>0</v>
      </c>
      <c r="L11" s="677"/>
      <c r="M11" s="1041"/>
      <c r="N11" s="1048"/>
    </row>
    <row r="12" spans="1:14" x14ac:dyDescent="0.2">
      <c r="A12" s="1058">
        <f>A8+1</f>
        <v>3</v>
      </c>
      <c r="B12" s="1061" t="s">
        <v>53</v>
      </c>
      <c r="C12" s="1044" t="s">
        <v>203</v>
      </c>
      <c r="D12" s="611"/>
      <c r="E12" s="673" t="s">
        <v>55</v>
      </c>
      <c r="F12" s="675">
        <v>0</v>
      </c>
      <c r="G12" s="674">
        <v>265000</v>
      </c>
      <c r="H12" s="674">
        <v>0</v>
      </c>
      <c r="I12" s="674">
        <v>0</v>
      </c>
      <c r="J12" s="674">
        <v>0</v>
      </c>
      <c r="K12" s="195">
        <v>0</v>
      </c>
      <c r="L12" s="676"/>
      <c r="M12" s="1040" t="s">
        <v>798</v>
      </c>
      <c r="N12" s="1247" t="s">
        <v>829</v>
      </c>
    </row>
    <row r="13" spans="1:14" ht="13.5" thickBot="1" x14ac:dyDescent="0.25">
      <c r="A13" s="1059"/>
      <c r="B13" s="1062"/>
      <c r="C13" s="1045"/>
      <c r="D13" s="608" t="s">
        <v>54</v>
      </c>
      <c r="E13" s="36" t="s">
        <v>57</v>
      </c>
      <c r="F13" s="538">
        <v>0</v>
      </c>
      <c r="G13" s="726">
        <v>385000</v>
      </c>
      <c r="H13" s="34">
        <v>0</v>
      </c>
      <c r="I13" s="34">
        <v>0</v>
      </c>
      <c r="J13" s="34">
        <v>0</v>
      </c>
      <c r="K13" s="34">
        <v>0</v>
      </c>
      <c r="L13" s="539"/>
      <c r="M13" s="1041"/>
      <c r="N13" s="1249"/>
    </row>
    <row r="14" spans="1:14" ht="13.15" customHeight="1" x14ac:dyDescent="0.2">
      <c r="A14" s="1007">
        <v>4</v>
      </c>
      <c r="B14" s="1009" t="s">
        <v>620</v>
      </c>
      <c r="C14" s="1011" t="s">
        <v>716</v>
      </c>
      <c r="D14" s="1013" t="s">
        <v>54</v>
      </c>
      <c r="E14" s="71" t="s">
        <v>59</v>
      </c>
      <c r="F14" s="72">
        <v>0</v>
      </c>
      <c r="G14" s="72">
        <v>110632</v>
      </c>
      <c r="I14" s="722">
        <f>(729984.2)</f>
        <v>729984.2</v>
      </c>
      <c r="J14" s="72">
        <v>0</v>
      </c>
      <c r="K14" s="722"/>
      <c r="L14" s="722"/>
      <c r="M14" s="1068" t="s">
        <v>799</v>
      </c>
      <c r="N14" s="1246" t="s">
        <v>829</v>
      </c>
    </row>
    <row r="15" spans="1:14" x14ac:dyDescent="0.2">
      <c r="A15" s="1007"/>
      <c r="B15" s="1009"/>
      <c r="C15" s="1011"/>
      <c r="D15" s="1013"/>
      <c r="E15" s="723" t="s">
        <v>60</v>
      </c>
      <c r="F15" s="724">
        <v>0</v>
      </c>
      <c r="G15" s="724">
        <v>442529</v>
      </c>
      <c r="H15" s="724"/>
      <c r="I15" s="724">
        <f>((2919936.8))</f>
        <v>2919936.8</v>
      </c>
      <c r="J15" s="72"/>
      <c r="K15" s="724"/>
      <c r="L15" s="724"/>
      <c r="M15" s="1040"/>
      <c r="N15" s="1247"/>
    </row>
    <row r="16" spans="1:14" ht="12.4" customHeight="1" thickBot="1" x14ac:dyDescent="0.25">
      <c r="A16" s="1008"/>
      <c r="B16" s="1010"/>
      <c r="C16" s="1012"/>
      <c r="D16" s="1014"/>
      <c r="E16" s="977" t="s">
        <v>621</v>
      </c>
      <c r="F16" s="975"/>
      <c r="G16" s="975"/>
      <c r="H16" s="976"/>
      <c r="I16" s="975">
        <v>2172748</v>
      </c>
      <c r="J16" s="842">
        <v>0</v>
      </c>
      <c r="K16" s="725"/>
      <c r="L16" s="725"/>
      <c r="M16" s="1042"/>
      <c r="N16" s="1248"/>
    </row>
    <row r="17" spans="1:15" ht="13.5" customHeight="1" x14ac:dyDescent="0.2">
      <c r="A17" s="1007">
        <v>5</v>
      </c>
      <c r="B17" s="1009" t="s">
        <v>622</v>
      </c>
      <c r="C17" s="1011" t="s">
        <v>717</v>
      </c>
      <c r="D17" s="1013" t="s">
        <v>54</v>
      </c>
      <c r="E17" s="71" t="s">
        <v>59</v>
      </c>
      <c r="F17" s="72">
        <v>0</v>
      </c>
      <c r="G17" s="72"/>
      <c r="H17" s="72">
        <v>0</v>
      </c>
      <c r="I17" s="72">
        <v>0</v>
      </c>
      <c r="J17" s="72"/>
      <c r="K17" s="72">
        <v>0</v>
      </c>
      <c r="L17" s="72">
        <v>70000</v>
      </c>
      <c r="M17" s="1040" t="s">
        <v>800</v>
      </c>
      <c r="N17" s="1247" t="s">
        <v>829</v>
      </c>
    </row>
    <row r="18" spans="1:15" ht="22.5" customHeight="1" thickBot="1" x14ac:dyDescent="0.25">
      <c r="A18" s="1008"/>
      <c r="B18" s="1010"/>
      <c r="C18" s="1012"/>
      <c r="D18" s="1014"/>
      <c r="E18" s="32" t="s">
        <v>791</v>
      </c>
      <c r="F18" s="842">
        <v>0</v>
      </c>
      <c r="G18" s="842"/>
      <c r="H18" s="726">
        <v>0</v>
      </c>
      <c r="I18" s="726">
        <v>0</v>
      </c>
      <c r="J18" s="726"/>
      <c r="K18" s="842">
        <v>0</v>
      </c>
      <c r="L18" s="944">
        <v>280000</v>
      </c>
      <c r="M18" s="1041"/>
      <c r="N18" s="1249"/>
    </row>
    <row r="19" spans="1:15" ht="13.5" thickBot="1" x14ac:dyDescent="0.25">
      <c r="A19" s="718">
        <v>6</v>
      </c>
      <c r="B19" s="716" t="s">
        <v>64</v>
      </c>
      <c r="C19" s="836" t="s">
        <v>158</v>
      </c>
      <c r="D19" s="834" t="s">
        <v>54</v>
      </c>
      <c r="E19" s="79" t="s">
        <v>59</v>
      </c>
      <c r="F19" s="11">
        <v>250000</v>
      </c>
      <c r="G19" s="11">
        <v>275000</v>
      </c>
      <c r="H19" s="11">
        <v>300000</v>
      </c>
      <c r="I19" s="11">
        <v>300000</v>
      </c>
      <c r="J19" s="11">
        <v>325000</v>
      </c>
      <c r="K19" s="11">
        <v>325000</v>
      </c>
      <c r="L19" s="11">
        <v>325000</v>
      </c>
      <c r="M19" s="994" t="s">
        <v>801</v>
      </c>
      <c r="N19" s="995" t="s">
        <v>829</v>
      </c>
    </row>
    <row r="20" spans="1:15" ht="13.5" thickBot="1" x14ac:dyDescent="0.25">
      <c r="A20" s="718">
        <v>7</v>
      </c>
      <c r="B20" s="716" t="s">
        <v>64</v>
      </c>
      <c r="C20" s="836" t="s">
        <v>197</v>
      </c>
      <c r="D20" s="834" t="s">
        <v>54</v>
      </c>
      <c r="E20" s="39" t="s">
        <v>201</v>
      </c>
      <c r="F20" s="13"/>
      <c r="G20" s="13">
        <v>200000</v>
      </c>
      <c r="H20" s="11"/>
      <c r="I20" s="11"/>
      <c r="J20" s="11"/>
      <c r="K20" s="11"/>
      <c r="L20" s="11"/>
      <c r="M20" s="994" t="s">
        <v>802</v>
      </c>
      <c r="N20" s="995" t="s">
        <v>829</v>
      </c>
    </row>
    <row r="21" spans="1:15" ht="12.75" customHeight="1" x14ac:dyDescent="0.2">
      <c r="A21" s="1007">
        <v>8</v>
      </c>
      <c r="B21" s="1051" t="s">
        <v>64</v>
      </c>
      <c r="C21" s="1053" t="s">
        <v>718</v>
      </c>
      <c r="D21" s="1013" t="s">
        <v>54</v>
      </c>
      <c r="E21" s="71" t="s">
        <v>59</v>
      </c>
      <c r="F21" s="678">
        <v>0</v>
      </c>
      <c r="G21" s="679">
        <v>375000</v>
      </c>
      <c r="H21" s="679">
        <v>375000</v>
      </c>
      <c r="I21" s="679">
        <v>375000</v>
      </c>
      <c r="J21" s="679">
        <v>375000</v>
      </c>
      <c r="K21" s="679">
        <v>375000</v>
      </c>
      <c r="L21" s="679">
        <v>375000</v>
      </c>
      <c r="M21" s="1040" t="s">
        <v>803</v>
      </c>
      <c r="N21" s="1247" t="s">
        <v>829</v>
      </c>
    </row>
    <row r="22" spans="1:15" ht="13.5" thickBot="1" x14ac:dyDescent="0.25">
      <c r="A22" s="1008"/>
      <c r="B22" s="1052"/>
      <c r="C22" s="1054"/>
      <c r="D22" s="1017"/>
      <c r="E22" s="76"/>
      <c r="F22" s="116"/>
      <c r="G22" s="200"/>
      <c r="H22" s="116"/>
      <c r="I22" s="201"/>
      <c r="J22" s="201"/>
      <c r="K22" s="201"/>
      <c r="L22" s="541"/>
      <c r="M22" s="1041"/>
      <c r="N22" s="1249"/>
    </row>
    <row r="23" spans="1:15" x14ac:dyDescent="0.2">
      <c r="A23" s="1007">
        <v>9</v>
      </c>
      <c r="B23" s="1009" t="s">
        <v>64</v>
      </c>
      <c r="C23" s="1063" t="s">
        <v>32</v>
      </c>
      <c r="D23" s="1013" t="s">
        <v>54</v>
      </c>
      <c r="E23" s="75" t="s">
        <v>62</v>
      </c>
      <c r="F23" s="74">
        <v>125000</v>
      </c>
      <c r="G23" s="74">
        <v>125000</v>
      </c>
      <c r="H23" s="74">
        <v>125000</v>
      </c>
      <c r="I23" s="74">
        <v>125000</v>
      </c>
      <c r="J23" s="74">
        <v>125000</v>
      </c>
      <c r="K23" s="74">
        <v>125000</v>
      </c>
      <c r="L23" s="74">
        <v>125000</v>
      </c>
      <c r="M23" s="1040" t="s">
        <v>804</v>
      </c>
      <c r="N23" s="1247" t="s">
        <v>829</v>
      </c>
    </row>
    <row r="24" spans="1:15" ht="13.5" thickBot="1" x14ac:dyDescent="0.25">
      <c r="A24" s="1008"/>
      <c r="B24" s="1010"/>
      <c r="C24" s="1022"/>
      <c r="D24" s="1017"/>
      <c r="E24" s="39" t="s">
        <v>63</v>
      </c>
      <c r="F24" s="13">
        <v>975000</v>
      </c>
      <c r="G24" s="13">
        <v>1025000</v>
      </c>
      <c r="H24" s="13">
        <v>1075000</v>
      </c>
      <c r="I24" s="13">
        <v>1125000</v>
      </c>
      <c r="J24" s="13">
        <v>1175000</v>
      </c>
      <c r="K24" s="13">
        <v>1225000</v>
      </c>
      <c r="L24" s="13">
        <v>1275000</v>
      </c>
      <c r="M24" s="1041"/>
      <c r="N24" s="1249"/>
    </row>
    <row r="25" spans="1:15" ht="14.25" thickBot="1" x14ac:dyDescent="0.3">
      <c r="A25" s="718">
        <v>10</v>
      </c>
      <c r="B25" s="716" t="s">
        <v>64</v>
      </c>
      <c r="C25" s="717" t="s">
        <v>113</v>
      </c>
      <c r="D25" s="834" t="s">
        <v>54</v>
      </c>
      <c r="E25" s="79" t="s">
        <v>59</v>
      </c>
      <c r="F25" s="38">
        <v>0</v>
      </c>
      <c r="G25" s="38">
        <v>0</v>
      </c>
      <c r="H25" s="38">
        <v>0</v>
      </c>
      <c r="I25" s="107"/>
      <c r="J25" s="107">
        <v>300000</v>
      </c>
      <c r="K25" s="73">
        <v>0</v>
      </c>
      <c r="L25" s="73">
        <v>600000</v>
      </c>
      <c r="M25" s="994" t="s">
        <v>805</v>
      </c>
      <c r="N25" s="995" t="s">
        <v>829</v>
      </c>
    </row>
    <row r="26" spans="1:15" ht="13.5" thickBot="1" x14ac:dyDescent="0.25">
      <c r="A26" s="718">
        <v>11</v>
      </c>
      <c r="B26" s="716" t="s">
        <v>64</v>
      </c>
      <c r="C26" s="836" t="s">
        <v>623</v>
      </c>
      <c r="D26" s="834" t="s">
        <v>54</v>
      </c>
      <c r="E26" s="79" t="s">
        <v>61</v>
      </c>
      <c r="F26" s="73">
        <v>0</v>
      </c>
      <c r="G26" s="73">
        <v>200000</v>
      </c>
      <c r="H26" s="73"/>
      <c r="I26" s="73">
        <v>0</v>
      </c>
      <c r="J26" s="73">
        <v>200000</v>
      </c>
      <c r="K26" s="727">
        <v>0</v>
      </c>
      <c r="L26" s="73">
        <v>0</v>
      </c>
      <c r="M26" s="994" t="s">
        <v>806</v>
      </c>
      <c r="N26" s="995" t="s">
        <v>829</v>
      </c>
    </row>
    <row r="27" spans="1:15" x14ac:dyDescent="0.2">
      <c r="A27" s="1007">
        <v>12</v>
      </c>
      <c r="B27" s="1009" t="s">
        <v>624</v>
      </c>
      <c r="C27" s="1015" t="s">
        <v>719</v>
      </c>
      <c r="D27" s="1013" t="s">
        <v>54</v>
      </c>
      <c r="E27" s="71" t="s">
        <v>59</v>
      </c>
      <c r="F27" s="72">
        <v>0</v>
      </c>
      <c r="G27" s="72"/>
      <c r="H27" s="72"/>
      <c r="I27" s="72">
        <v>0</v>
      </c>
      <c r="J27" s="72">
        <f>106767*0.2</f>
        <v>21353.4</v>
      </c>
      <c r="K27" s="72">
        <f>1007608*0.2</f>
        <v>201521.6</v>
      </c>
      <c r="L27" s="676">
        <v>0</v>
      </c>
      <c r="M27" s="1040" t="s">
        <v>807</v>
      </c>
      <c r="N27" s="1247" t="s">
        <v>829</v>
      </c>
      <c r="O27" s="33"/>
    </row>
    <row r="28" spans="1:15" ht="13.5" thickBot="1" x14ac:dyDescent="0.25">
      <c r="A28" s="1008"/>
      <c r="B28" s="1055"/>
      <c r="C28" s="1056"/>
      <c r="D28" s="1014"/>
      <c r="E28" s="81" t="s">
        <v>109</v>
      </c>
      <c r="F28" s="73">
        <v>0</v>
      </c>
      <c r="G28" s="82"/>
      <c r="H28" s="82"/>
      <c r="I28" s="73">
        <v>0</v>
      </c>
      <c r="J28" s="82">
        <f>106767*0.8</f>
        <v>85413.6</v>
      </c>
      <c r="K28" s="82">
        <f>1007608*0.8</f>
        <v>806086.4</v>
      </c>
      <c r="L28" s="539">
        <v>0</v>
      </c>
      <c r="M28" s="1041"/>
      <c r="N28" s="1249"/>
      <c r="O28" s="33"/>
    </row>
    <row r="29" spans="1:15" x14ac:dyDescent="0.2">
      <c r="A29" s="1024">
        <v>13</v>
      </c>
      <c r="B29" s="1064" t="s">
        <v>64</v>
      </c>
      <c r="C29" s="1065" t="s">
        <v>625</v>
      </c>
      <c r="D29" s="1023" t="s">
        <v>54</v>
      </c>
      <c r="E29" s="90" t="s">
        <v>59</v>
      </c>
      <c r="F29" s="7">
        <v>0</v>
      </c>
      <c r="G29" s="7"/>
      <c r="H29" s="91">
        <v>0</v>
      </c>
      <c r="I29" s="91">
        <v>0</v>
      </c>
      <c r="J29" s="91">
        <v>0</v>
      </c>
      <c r="K29" s="195">
        <v>0</v>
      </c>
      <c r="L29" s="197">
        <v>200000</v>
      </c>
      <c r="M29" s="1040" t="s">
        <v>808</v>
      </c>
      <c r="N29" s="1247" t="s">
        <v>830</v>
      </c>
      <c r="O29" s="33"/>
    </row>
    <row r="30" spans="1:15" ht="13.5" thickBot="1" x14ac:dyDescent="0.25">
      <c r="A30" s="1008"/>
      <c r="B30" s="1055"/>
      <c r="C30" s="1066"/>
      <c r="D30" s="1067"/>
      <c r="E30" s="81" t="s">
        <v>109</v>
      </c>
      <c r="F30" s="73">
        <v>0</v>
      </c>
      <c r="G30" s="82"/>
      <c r="H30" s="78">
        <v>0</v>
      </c>
      <c r="I30" s="78">
        <v>0</v>
      </c>
      <c r="J30" s="78">
        <v>0</v>
      </c>
      <c r="K30" s="34">
        <v>0</v>
      </c>
      <c r="L30" s="980">
        <v>200000</v>
      </c>
      <c r="M30" s="1041"/>
      <c r="N30" s="1249"/>
    </row>
    <row r="31" spans="1:15" ht="13.5" thickBot="1" x14ac:dyDescent="0.25">
      <c r="A31" s="718">
        <v>14</v>
      </c>
      <c r="B31" s="716" t="s">
        <v>64</v>
      </c>
      <c r="C31" s="717" t="s">
        <v>720</v>
      </c>
      <c r="D31" s="834" t="s">
        <v>54</v>
      </c>
      <c r="E31" s="79" t="s">
        <v>59</v>
      </c>
      <c r="F31" s="73">
        <v>50000</v>
      </c>
      <c r="G31" s="73">
        <v>45000</v>
      </c>
      <c r="H31" s="78">
        <v>0</v>
      </c>
      <c r="I31" s="78">
        <v>0</v>
      </c>
      <c r="J31" s="78">
        <v>0</v>
      </c>
      <c r="K31" s="78"/>
      <c r="L31" s="78"/>
      <c r="M31" s="994" t="s">
        <v>809</v>
      </c>
      <c r="N31" s="995" t="s">
        <v>829</v>
      </c>
    </row>
    <row r="32" spans="1:15" ht="13.5" customHeight="1" x14ac:dyDescent="0.2">
      <c r="A32" s="1007">
        <v>15</v>
      </c>
      <c r="B32" s="1009" t="s">
        <v>626</v>
      </c>
      <c r="C32" s="1015" t="s">
        <v>721</v>
      </c>
      <c r="D32" s="1013" t="s">
        <v>54</v>
      </c>
      <c r="E32" s="71" t="s">
        <v>59</v>
      </c>
      <c r="F32" s="14"/>
      <c r="G32" s="674">
        <f>462012*0.2</f>
        <v>92402.400000000009</v>
      </c>
      <c r="H32" s="14">
        <f>474948*0.2</f>
        <v>94989.6</v>
      </c>
      <c r="I32" s="674"/>
      <c r="J32" s="674"/>
      <c r="K32" s="195">
        <v>0</v>
      </c>
      <c r="L32" s="676"/>
      <c r="M32" s="1040" t="s">
        <v>810</v>
      </c>
      <c r="N32" s="1247" t="s">
        <v>829</v>
      </c>
    </row>
    <row r="33" spans="1:14" ht="13.5" thickBot="1" x14ac:dyDescent="0.25">
      <c r="A33" s="1008"/>
      <c r="B33" s="1010"/>
      <c r="C33" s="1016"/>
      <c r="D33" s="1017"/>
      <c r="E33" s="81" t="s">
        <v>109</v>
      </c>
      <c r="F33" s="83"/>
      <c r="G33" s="922">
        <f>462012*0.8</f>
        <v>369609.60000000003</v>
      </c>
      <c r="H33" s="922">
        <f>474948*0.8</f>
        <v>379958.4</v>
      </c>
      <c r="I33" s="102"/>
      <c r="J33" s="102"/>
      <c r="K33" s="34">
        <v>0</v>
      </c>
      <c r="L33" s="728"/>
      <c r="M33" s="1041"/>
      <c r="N33" s="1249"/>
    </row>
    <row r="34" spans="1:14" ht="13.5" customHeight="1" x14ac:dyDescent="0.2">
      <c r="A34" s="1007">
        <v>16</v>
      </c>
      <c r="B34" s="1009" t="s">
        <v>626</v>
      </c>
      <c r="C34" s="1015" t="s">
        <v>722</v>
      </c>
      <c r="D34" s="1013" t="s">
        <v>54</v>
      </c>
      <c r="E34" s="71" t="s">
        <v>59</v>
      </c>
      <c r="F34" s="14"/>
      <c r="G34" s="674"/>
      <c r="H34" s="14">
        <f>(59418+45812+48413)*0.2</f>
        <v>30728.600000000002</v>
      </c>
      <c r="I34" s="674"/>
      <c r="J34" s="674"/>
      <c r="K34" s="195">
        <v>0</v>
      </c>
      <c r="L34" s="676">
        <f>(60902+1394495)*0.2</f>
        <v>291079.40000000002</v>
      </c>
      <c r="M34" s="1040" t="s">
        <v>811</v>
      </c>
      <c r="N34" s="1247" t="s">
        <v>830</v>
      </c>
    </row>
    <row r="35" spans="1:14" ht="13.5" thickBot="1" x14ac:dyDescent="0.25">
      <c r="A35" s="1008"/>
      <c r="B35" s="1010"/>
      <c r="C35" s="1016"/>
      <c r="D35" s="1017"/>
      <c r="E35" s="81" t="s">
        <v>109</v>
      </c>
      <c r="F35" s="83"/>
      <c r="G35" s="102"/>
      <c r="H35" s="922">
        <f>(59418+45812+48413)*0.8</f>
        <v>122914.40000000001</v>
      </c>
      <c r="I35" s="102"/>
      <c r="J35" s="102"/>
      <c r="K35" s="34">
        <v>0</v>
      </c>
      <c r="L35" s="980">
        <f>(60902+1394495)*0.8</f>
        <v>1164317.6000000001</v>
      </c>
      <c r="M35" s="1041"/>
      <c r="N35" s="1249"/>
    </row>
    <row r="36" spans="1:14" ht="13.5" thickBot="1" x14ac:dyDescent="0.25">
      <c r="A36" s="718">
        <v>17</v>
      </c>
      <c r="B36" s="716" t="s">
        <v>64</v>
      </c>
      <c r="C36" s="838" t="s">
        <v>723</v>
      </c>
      <c r="D36" s="834" t="s">
        <v>54</v>
      </c>
      <c r="E36" s="76" t="s">
        <v>56</v>
      </c>
      <c r="F36" s="680">
        <v>0</v>
      </c>
      <c r="G36" s="680"/>
      <c r="H36" s="680"/>
      <c r="I36" s="680">
        <f>1770000+590000</f>
        <v>2360000</v>
      </c>
      <c r="J36" s="680">
        <v>0</v>
      </c>
      <c r="K36" s="34">
        <v>0</v>
      </c>
      <c r="L36" s="539">
        <v>0</v>
      </c>
      <c r="M36" s="994" t="s">
        <v>812</v>
      </c>
      <c r="N36" s="995" t="s">
        <v>829</v>
      </c>
    </row>
    <row r="37" spans="1:14" ht="13.5" thickBot="1" x14ac:dyDescent="0.25">
      <c r="A37" s="718">
        <v>18</v>
      </c>
      <c r="B37" s="716" t="s">
        <v>64</v>
      </c>
      <c r="C37" s="836" t="s">
        <v>170</v>
      </c>
      <c r="D37" s="835" t="s">
        <v>54</v>
      </c>
      <c r="E37" s="79" t="s">
        <v>59</v>
      </c>
      <c r="F37" s="78">
        <v>0</v>
      </c>
      <c r="G37" s="34">
        <v>150000</v>
      </c>
      <c r="H37" s="78">
        <v>0</v>
      </c>
      <c r="I37" s="78">
        <v>0</v>
      </c>
      <c r="J37" s="78">
        <v>0</v>
      </c>
      <c r="K37" s="34">
        <v>0</v>
      </c>
      <c r="L37" s="539">
        <v>0</v>
      </c>
      <c r="M37" s="994" t="s">
        <v>813</v>
      </c>
      <c r="N37" s="995" t="s">
        <v>829</v>
      </c>
    </row>
    <row r="38" spans="1:14" ht="13.5" thickBot="1" x14ac:dyDescent="0.25">
      <c r="A38" s="1070">
        <v>19</v>
      </c>
      <c r="B38" s="1011" t="s">
        <v>626</v>
      </c>
      <c r="C38" s="1011" t="s">
        <v>724</v>
      </c>
      <c r="D38" s="1007" t="s">
        <v>54</v>
      </c>
      <c r="E38" s="79" t="s">
        <v>59</v>
      </c>
      <c r="F38" s="78">
        <v>0</v>
      </c>
      <c r="G38" s="78">
        <v>0</v>
      </c>
      <c r="H38" s="78">
        <v>0</v>
      </c>
      <c r="I38" s="78">
        <v>0</v>
      </c>
      <c r="J38" s="78">
        <v>0</v>
      </c>
      <c r="K38" s="727">
        <f>297828*0.2</f>
        <v>59565.600000000006</v>
      </c>
      <c r="L38" s="905">
        <f>880000*0.2</f>
        <v>176000</v>
      </c>
      <c r="M38" s="1040" t="s">
        <v>814</v>
      </c>
      <c r="N38" s="1247" t="s">
        <v>829</v>
      </c>
    </row>
    <row r="39" spans="1:14" ht="13.5" customHeight="1" thickBot="1" x14ac:dyDescent="0.25">
      <c r="A39" s="1071"/>
      <c r="B39" s="1012"/>
      <c r="C39" s="1012"/>
      <c r="D39" s="1069"/>
      <c r="E39" s="32" t="s">
        <v>60</v>
      </c>
      <c r="F39" s="78">
        <v>0</v>
      </c>
      <c r="G39" s="78">
        <v>0</v>
      </c>
      <c r="H39" s="78">
        <v>0</v>
      </c>
      <c r="I39" s="78">
        <v>0</v>
      </c>
      <c r="J39" s="78">
        <v>0</v>
      </c>
      <c r="K39" s="942">
        <f>297828*0.8</f>
        <v>238262.40000000002</v>
      </c>
      <c r="L39" s="263">
        <f>880000*0.8</f>
        <v>704000</v>
      </c>
      <c r="M39" s="1041"/>
      <c r="N39" s="1249"/>
    </row>
    <row r="40" spans="1:14" ht="13.5" customHeight="1" thickBot="1" x14ac:dyDescent="0.25">
      <c r="A40" s="729">
        <v>20</v>
      </c>
      <c r="B40" s="730" t="s">
        <v>257</v>
      </c>
      <c r="C40" s="731" t="s">
        <v>627</v>
      </c>
      <c r="D40" s="732"/>
      <c r="E40" s="733" t="s">
        <v>63</v>
      </c>
      <c r="F40" s="734"/>
      <c r="G40" s="735"/>
      <c r="H40" s="736">
        <v>1400000</v>
      </c>
      <c r="I40" s="736"/>
      <c r="J40" s="735"/>
      <c r="K40" s="735"/>
      <c r="L40" s="737"/>
      <c r="M40" s="994" t="s">
        <v>815</v>
      </c>
      <c r="N40" s="995" t="s">
        <v>829</v>
      </c>
    </row>
    <row r="41" spans="1:14" ht="13.5" thickBot="1" x14ac:dyDescent="0.25">
      <c r="A41" s="718">
        <v>21</v>
      </c>
      <c r="B41" s="719" t="s">
        <v>66</v>
      </c>
      <c r="C41" s="714" t="s">
        <v>159</v>
      </c>
      <c r="D41" s="715" t="s">
        <v>54</v>
      </c>
      <c r="E41" s="37" t="s">
        <v>100</v>
      </c>
      <c r="F41" s="34">
        <v>0</v>
      </c>
      <c r="G41" s="34">
        <v>100000</v>
      </c>
      <c r="H41" s="34">
        <v>0</v>
      </c>
      <c r="I41" s="34">
        <v>0</v>
      </c>
      <c r="J41" s="34">
        <v>0</v>
      </c>
      <c r="K41" s="199">
        <v>0</v>
      </c>
      <c r="L41" s="539"/>
      <c r="M41" s="994" t="s">
        <v>816</v>
      </c>
      <c r="N41" s="995" t="s">
        <v>829</v>
      </c>
    </row>
    <row r="42" spans="1:14" ht="13.5" thickBot="1" x14ac:dyDescent="0.25">
      <c r="A42" s="718">
        <v>22</v>
      </c>
      <c r="B42" s="719" t="s">
        <v>66</v>
      </c>
      <c r="C42" s="714" t="s">
        <v>160</v>
      </c>
      <c r="D42" s="715" t="s">
        <v>54</v>
      </c>
      <c r="E42" s="37" t="s">
        <v>100</v>
      </c>
      <c r="F42" s="34">
        <v>0</v>
      </c>
      <c r="G42" s="34">
        <v>0</v>
      </c>
      <c r="H42" s="34">
        <v>0</v>
      </c>
      <c r="I42" s="34">
        <v>0</v>
      </c>
      <c r="J42" s="34">
        <v>0</v>
      </c>
      <c r="K42" s="34">
        <v>100000</v>
      </c>
      <c r="L42" s="34"/>
      <c r="M42" s="996">
        <v>41</v>
      </c>
      <c r="N42" s="995" t="s">
        <v>829</v>
      </c>
    </row>
    <row r="43" spans="1:14" ht="13.5" thickBot="1" x14ac:dyDescent="0.25">
      <c r="A43" s="718">
        <v>23</v>
      </c>
      <c r="B43" s="719" t="s">
        <v>66</v>
      </c>
      <c r="C43" s="714" t="s">
        <v>125</v>
      </c>
      <c r="D43" s="715" t="s">
        <v>54</v>
      </c>
      <c r="E43" s="37" t="s">
        <v>100</v>
      </c>
      <c r="F43" s="34">
        <v>0</v>
      </c>
      <c r="G43" s="34">
        <v>0</v>
      </c>
      <c r="H43" s="34">
        <v>0</v>
      </c>
      <c r="I43" s="34">
        <v>0</v>
      </c>
      <c r="J43" s="34">
        <v>0</v>
      </c>
      <c r="K43" s="34">
        <v>100000</v>
      </c>
      <c r="L43" s="34"/>
      <c r="M43" s="996">
        <v>42</v>
      </c>
      <c r="N43" s="995" t="s">
        <v>829</v>
      </c>
    </row>
    <row r="44" spans="1:14" ht="13.5" thickBot="1" x14ac:dyDescent="0.25">
      <c r="A44" s="607">
        <v>24</v>
      </c>
      <c r="B44" s="606" t="s">
        <v>66</v>
      </c>
      <c r="C44" s="610" t="s">
        <v>126</v>
      </c>
      <c r="D44" s="608" t="s">
        <v>54</v>
      </c>
      <c r="E44" s="37" t="s">
        <v>100</v>
      </c>
      <c r="F44" s="34">
        <v>0</v>
      </c>
      <c r="G44" s="34">
        <v>0</v>
      </c>
      <c r="H44" s="34">
        <v>0</v>
      </c>
      <c r="I44" s="34">
        <v>0</v>
      </c>
      <c r="J44" s="34">
        <v>0</v>
      </c>
      <c r="K44" s="34">
        <v>100000</v>
      </c>
      <c r="L44" s="34"/>
      <c r="M44" s="996">
        <v>43</v>
      </c>
      <c r="N44" s="995" t="s">
        <v>829</v>
      </c>
    </row>
    <row r="45" spans="1:14" ht="13.5" thickBot="1" x14ac:dyDescent="0.25">
      <c r="A45" s="607">
        <v>25</v>
      </c>
      <c r="B45" s="606" t="s">
        <v>66</v>
      </c>
      <c r="C45" s="610" t="s">
        <v>118</v>
      </c>
      <c r="D45" s="608" t="s">
        <v>54</v>
      </c>
      <c r="E45" s="37" t="s">
        <v>100</v>
      </c>
      <c r="F45" s="34">
        <v>0</v>
      </c>
      <c r="G45" s="34">
        <v>100000</v>
      </c>
      <c r="H45" s="34">
        <v>0</v>
      </c>
      <c r="I45" s="34">
        <v>0</v>
      </c>
      <c r="J45" s="34">
        <v>0</v>
      </c>
      <c r="K45" s="34"/>
      <c r="L45" s="34"/>
      <c r="M45" s="996">
        <v>44</v>
      </c>
      <c r="N45" s="995" t="s">
        <v>829</v>
      </c>
    </row>
    <row r="46" spans="1:14" ht="13.5" thickBot="1" x14ac:dyDescent="0.25">
      <c r="A46" s="607">
        <v>26</v>
      </c>
      <c r="B46" s="683" t="s">
        <v>66</v>
      </c>
      <c r="C46" s="684" t="s">
        <v>98</v>
      </c>
      <c r="D46" s="103" t="s">
        <v>54</v>
      </c>
      <c r="E46" s="94" t="s">
        <v>56</v>
      </c>
      <c r="F46" s="78">
        <v>0</v>
      </c>
      <c r="G46" s="102">
        <v>0</v>
      </c>
      <c r="H46" s="102">
        <v>0</v>
      </c>
      <c r="I46" s="102">
        <v>0</v>
      </c>
      <c r="J46" s="102">
        <v>0</v>
      </c>
      <c r="K46" s="102">
        <v>6000000</v>
      </c>
      <c r="L46" s="102"/>
      <c r="M46" s="996">
        <v>45</v>
      </c>
      <c r="N46" s="995" t="s">
        <v>829</v>
      </c>
    </row>
    <row r="47" spans="1:14" ht="13.5" thickBot="1" x14ac:dyDescent="0.25">
      <c r="A47" s="612">
        <v>27</v>
      </c>
      <c r="B47" s="613" t="s">
        <v>106</v>
      </c>
      <c r="C47" s="609" t="s">
        <v>166</v>
      </c>
      <c r="D47" s="685" t="s">
        <v>54</v>
      </c>
      <c r="E47" s="681" t="s">
        <v>63</v>
      </c>
      <c r="F47" s="682">
        <v>0</v>
      </c>
      <c r="G47" s="682">
        <v>0</v>
      </c>
      <c r="H47" s="682">
        <v>0</v>
      </c>
      <c r="I47" s="682">
        <v>200000</v>
      </c>
      <c r="J47" s="682">
        <v>0</v>
      </c>
      <c r="K47" s="682">
        <v>0</v>
      </c>
      <c r="L47" s="682"/>
      <c r="M47" s="996">
        <v>46</v>
      </c>
      <c r="N47" s="995" t="s">
        <v>829</v>
      </c>
    </row>
    <row r="48" spans="1:14" x14ac:dyDescent="0.2">
      <c r="A48" s="1024">
        <v>28</v>
      </c>
      <c r="B48" s="1019" t="s">
        <v>65</v>
      </c>
      <c r="C48" s="1021" t="s">
        <v>99</v>
      </c>
      <c r="D48" s="1023" t="s">
        <v>58</v>
      </c>
      <c r="E48" s="194" t="s">
        <v>56</v>
      </c>
      <c r="F48" s="195">
        <v>0</v>
      </c>
      <c r="G48" s="195">
        <v>0</v>
      </c>
      <c r="H48" s="196"/>
      <c r="I48" s="196">
        <v>750000</v>
      </c>
      <c r="J48" s="195">
        <v>0</v>
      </c>
      <c r="K48" s="195">
        <v>0</v>
      </c>
      <c r="L48" s="195">
        <v>0</v>
      </c>
      <c r="M48" s="1068" t="s">
        <v>817</v>
      </c>
      <c r="N48" s="1247" t="s">
        <v>830</v>
      </c>
    </row>
    <row r="49" spans="1:14" ht="15.75" thickBot="1" x14ac:dyDescent="0.4">
      <c r="A49" s="1008"/>
      <c r="B49" s="1020"/>
      <c r="C49" s="1022"/>
      <c r="D49" s="1017"/>
      <c r="E49" s="76"/>
      <c r="F49" s="77">
        <v>0</v>
      </c>
      <c r="G49" s="77">
        <v>0</v>
      </c>
      <c r="H49" s="77">
        <v>0</v>
      </c>
      <c r="I49" s="77">
        <v>0</v>
      </c>
      <c r="J49" s="686">
        <v>0</v>
      </c>
      <c r="K49" s="686">
        <v>0</v>
      </c>
      <c r="L49" s="686">
        <v>0</v>
      </c>
      <c r="M49" s="1042"/>
      <c r="N49" s="1249"/>
    </row>
    <row r="50" spans="1:14" ht="15.75" x14ac:dyDescent="0.25">
      <c r="B50" s="16" t="s">
        <v>67</v>
      </c>
      <c r="C50" s="1"/>
      <c r="D50" s="8"/>
      <c r="E50" s="17"/>
      <c r="F50" s="18">
        <f>SUM(F7:F49)</f>
        <v>1425000</v>
      </c>
      <c r="G50" s="18">
        <f t="shared" ref="G50:L50" si="0">SUM(G7:G49)</f>
        <v>17454173</v>
      </c>
      <c r="H50" s="18">
        <f t="shared" si="0"/>
        <v>3903591</v>
      </c>
      <c r="I50" s="18">
        <f t="shared" si="0"/>
        <v>11057669</v>
      </c>
      <c r="J50" s="18">
        <f t="shared" si="0"/>
        <v>2606767</v>
      </c>
      <c r="K50" s="18">
        <f t="shared" si="0"/>
        <v>9655436</v>
      </c>
      <c r="L50" s="18">
        <f t="shared" si="0"/>
        <v>5785397</v>
      </c>
      <c r="M50" s="110"/>
      <c r="N50" s="687"/>
    </row>
    <row r="51" spans="1:14" ht="13.5" thickBot="1" x14ac:dyDescent="0.25">
      <c r="B51" s="111"/>
      <c r="D51" s="8"/>
      <c r="E51" s="17"/>
      <c r="F51" s="114"/>
      <c r="G51" s="114"/>
      <c r="H51" s="114"/>
      <c r="I51" s="114"/>
      <c r="J51" s="114"/>
      <c r="K51" s="114"/>
      <c r="L51" s="114"/>
      <c r="M51" s="115"/>
      <c r="N51" s="687"/>
    </row>
    <row r="52" spans="1:14" ht="30.75" customHeight="1" thickBot="1" x14ac:dyDescent="0.25">
      <c r="A52" s="3" t="s">
        <v>49</v>
      </c>
      <c r="B52" s="713" t="s">
        <v>50</v>
      </c>
      <c r="C52" s="713" t="s">
        <v>51</v>
      </c>
      <c r="D52" s="5"/>
      <c r="E52" s="1" t="s">
        <v>52</v>
      </c>
      <c r="F52" s="6" t="s">
        <v>101</v>
      </c>
      <c r="G52" s="6" t="s">
        <v>102</v>
      </c>
      <c r="H52" s="6" t="s">
        <v>122</v>
      </c>
      <c r="I52" s="6" t="s">
        <v>156</v>
      </c>
      <c r="J52" s="6" t="s">
        <v>171</v>
      </c>
      <c r="K52" s="6" t="s">
        <v>204</v>
      </c>
      <c r="L52" s="6" t="s">
        <v>616</v>
      </c>
      <c r="M52" s="672" t="s">
        <v>607</v>
      </c>
      <c r="N52" s="1254" t="s">
        <v>606</v>
      </c>
    </row>
    <row r="53" spans="1:14" ht="13.9" customHeight="1" thickBot="1" x14ac:dyDescent="0.25">
      <c r="A53" s="738">
        <v>1</v>
      </c>
      <c r="B53" s="739" t="s">
        <v>68</v>
      </c>
      <c r="C53" s="740" t="s">
        <v>123</v>
      </c>
      <c r="D53" s="741" t="s">
        <v>54</v>
      </c>
      <c r="E53" s="742" t="s">
        <v>124</v>
      </c>
      <c r="F53" s="743">
        <v>0</v>
      </c>
      <c r="G53" s="744" t="s">
        <v>181</v>
      </c>
      <c r="H53" s="745">
        <v>500000</v>
      </c>
      <c r="I53" s="746">
        <v>0</v>
      </c>
      <c r="J53" s="743">
        <v>0</v>
      </c>
      <c r="K53" s="746">
        <v>0</v>
      </c>
      <c r="L53" s="743"/>
      <c r="M53" s="785" t="s">
        <v>818</v>
      </c>
      <c r="N53" s="995" t="s">
        <v>829</v>
      </c>
    </row>
    <row r="54" spans="1:14" ht="13.9" customHeight="1" thickBot="1" x14ac:dyDescent="0.25">
      <c r="A54" s="837">
        <f>A53+1</f>
        <v>2</v>
      </c>
      <c r="B54" s="832" t="s">
        <v>68</v>
      </c>
      <c r="C54" s="833" t="s">
        <v>70</v>
      </c>
      <c r="D54" s="839" t="s">
        <v>54</v>
      </c>
      <c r="E54" s="747" t="s">
        <v>69</v>
      </c>
      <c r="F54" s="748">
        <v>22120000</v>
      </c>
      <c r="G54" s="749">
        <v>0</v>
      </c>
      <c r="H54" s="748">
        <v>0</v>
      </c>
      <c r="I54" s="749">
        <v>0</v>
      </c>
      <c r="J54" s="748">
        <v>0</v>
      </c>
      <c r="K54" s="749">
        <v>0</v>
      </c>
      <c r="L54" s="748"/>
      <c r="M54" s="993" t="s">
        <v>819</v>
      </c>
      <c r="N54" s="995" t="s">
        <v>829</v>
      </c>
    </row>
    <row r="55" spans="1:14" ht="13.9" customHeight="1" x14ac:dyDescent="0.2">
      <c r="A55" s="840">
        <f>A54+1</f>
        <v>3</v>
      </c>
      <c r="B55" s="915" t="s">
        <v>68</v>
      </c>
      <c r="C55" s="906" t="s">
        <v>725</v>
      </c>
      <c r="D55" s="907" t="s">
        <v>181</v>
      </c>
      <c r="E55" s="908"/>
      <c r="F55" s="909"/>
      <c r="G55" s="910"/>
      <c r="H55" s="751"/>
      <c r="I55" s="750"/>
      <c r="J55" s="751"/>
      <c r="K55" s="750"/>
      <c r="L55" s="751"/>
      <c r="M55" s="787"/>
      <c r="N55" s="1250" t="s">
        <v>829</v>
      </c>
    </row>
    <row r="56" spans="1:14" ht="27.75" customHeight="1" thickBot="1" x14ac:dyDescent="0.25">
      <c r="A56" s="837"/>
      <c r="B56" s="916"/>
      <c r="C56" s="981" t="s">
        <v>726</v>
      </c>
      <c r="D56" s="837"/>
      <c r="E56" s="912" t="s">
        <v>628</v>
      </c>
      <c r="F56" s="913"/>
      <c r="G56" s="913">
        <v>2300000</v>
      </c>
      <c r="H56" s="913"/>
      <c r="I56" s="913"/>
      <c r="J56" s="913"/>
      <c r="K56" s="913"/>
      <c r="L56" s="913"/>
      <c r="M56" s="993"/>
      <c r="N56" s="1251"/>
    </row>
    <row r="57" spans="1:14" ht="27.75" customHeight="1" thickBot="1" x14ac:dyDescent="0.25">
      <c r="A57" s="943"/>
      <c r="B57" s="916"/>
      <c r="C57" s="911"/>
      <c r="D57" s="943"/>
      <c r="E57" s="983" t="s">
        <v>56</v>
      </c>
      <c r="F57" s="984"/>
      <c r="G57" s="984">
        <v>8000000</v>
      </c>
      <c r="H57" s="985"/>
      <c r="I57" s="984"/>
      <c r="J57" s="985"/>
      <c r="K57" s="984"/>
      <c r="L57" s="985"/>
      <c r="M57" s="993" t="s">
        <v>820</v>
      </c>
      <c r="N57" s="1252"/>
    </row>
    <row r="58" spans="1:14" ht="65.25" customHeight="1" thickBot="1" x14ac:dyDescent="0.25">
      <c r="A58" s="841"/>
      <c r="B58" s="917"/>
      <c r="C58" s="914" t="s">
        <v>727</v>
      </c>
      <c r="D58" s="841" t="s">
        <v>54</v>
      </c>
      <c r="E58" s="986" t="s">
        <v>778</v>
      </c>
      <c r="F58" s="913"/>
      <c r="G58" s="982">
        <v>2000000</v>
      </c>
      <c r="H58" s="753"/>
      <c r="I58" s="752"/>
      <c r="J58" s="753"/>
      <c r="K58" s="752"/>
      <c r="L58" s="753"/>
      <c r="M58" s="788"/>
      <c r="N58" s="1253" t="s">
        <v>829</v>
      </c>
    </row>
    <row r="59" spans="1:14" ht="13.9" customHeight="1" x14ac:dyDescent="0.2">
      <c r="A59" s="1035">
        <f>A55+1</f>
        <v>4</v>
      </c>
      <c r="B59" s="1073" t="s">
        <v>68</v>
      </c>
      <c r="C59" s="1025" t="s">
        <v>189</v>
      </c>
      <c r="D59" s="1027" t="s">
        <v>54</v>
      </c>
      <c r="E59" s="747" t="s">
        <v>69</v>
      </c>
      <c r="F59" s="754">
        <v>0</v>
      </c>
      <c r="G59" s="749">
        <v>0</v>
      </c>
      <c r="H59" s="755" t="s">
        <v>181</v>
      </c>
      <c r="I59" s="749">
        <v>0</v>
      </c>
      <c r="J59" s="748">
        <v>500000</v>
      </c>
      <c r="K59" s="749">
        <v>0</v>
      </c>
      <c r="L59" s="748"/>
      <c r="M59" s="1243" t="s">
        <v>821</v>
      </c>
      <c r="N59" s="1247" t="s">
        <v>829</v>
      </c>
    </row>
    <row r="60" spans="1:14" ht="13.9" customHeight="1" thickBot="1" x14ac:dyDescent="0.25">
      <c r="A60" s="1035"/>
      <c r="B60" s="1074"/>
      <c r="C60" s="1026"/>
      <c r="D60" s="1028"/>
      <c r="E60" s="756" t="s">
        <v>124</v>
      </c>
      <c r="F60" s="757"/>
      <c r="G60" s="758">
        <v>50000</v>
      </c>
      <c r="H60" s="748">
        <v>0</v>
      </c>
      <c r="I60" s="749">
        <v>0</v>
      </c>
      <c r="J60" s="755" t="s">
        <v>181</v>
      </c>
      <c r="K60" s="749"/>
      <c r="L60" s="748"/>
      <c r="M60" s="1244"/>
      <c r="N60" s="1249"/>
    </row>
    <row r="61" spans="1:14" ht="13.9" customHeight="1" x14ac:dyDescent="0.2">
      <c r="A61" s="1075">
        <f>A59+1</f>
        <v>5</v>
      </c>
      <c r="B61" s="1077" t="s">
        <v>68</v>
      </c>
      <c r="C61" s="1029" t="s">
        <v>190</v>
      </c>
      <c r="D61" s="1031" t="s">
        <v>54</v>
      </c>
      <c r="E61" s="759" t="s">
        <v>124</v>
      </c>
      <c r="F61" s="760">
        <v>0</v>
      </c>
      <c r="G61" s="761">
        <v>0</v>
      </c>
      <c r="H61" s="762">
        <v>0</v>
      </c>
      <c r="I61" s="759">
        <v>25000</v>
      </c>
      <c r="J61" s="762">
        <v>0</v>
      </c>
      <c r="K61" s="761">
        <v>0</v>
      </c>
      <c r="L61" s="762"/>
      <c r="M61" s="1243" t="s">
        <v>822</v>
      </c>
      <c r="N61" s="1247" t="s">
        <v>829</v>
      </c>
    </row>
    <row r="62" spans="1:14" ht="13.9" customHeight="1" thickBot="1" x14ac:dyDescent="0.25">
      <c r="A62" s="1076"/>
      <c r="B62" s="1078"/>
      <c r="C62" s="1030"/>
      <c r="D62" s="1032"/>
      <c r="E62" s="763" t="s">
        <v>193</v>
      </c>
      <c r="F62" s="764">
        <v>0</v>
      </c>
      <c r="G62" s="763">
        <v>0</v>
      </c>
      <c r="H62" s="764">
        <v>0</v>
      </c>
      <c r="I62" s="767">
        <v>225000</v>
      </c>
      <c r="J62" s="766">
        <v>0</v>
      </c>
      <c r="K62" s="765">
        <v>0</v>
      </c>
      <c r="L62" s="766"/>
      <c r="M62" s="1244"/>
      <c r="N62" s="1249"/>
    </row>
    <row r="63" spans="1:14" ht="13.9" customHeight="1" x14ac:dyDescent="0.2">
      <c r="A63" s="1035">
        <f>A61+1</f>
        <v>6</v>
      </c>
      <c r="B63" s="1073" t="s">
        <v>68</v>
      </c>
      <c r="C63" s="1025" t="s">
        <v>206</v>
      </c>
      <c r="D63" s="1033" t="s">
        <v>54</v>
      </c>
      <c r="E63" s="756" t="s">
        <v>124</v>
      </c>
      <c r="F63" s="757"/>
      <c r="G63" s="758">
        <v>250000</v>
      </c>
      <c r="H63" s="769"/>
      <c r="I63" s="770"/>
      <c r="J63" s="769"/>
      <c r="K63" s="771"/>
      <c r="L63" s="769"/>
      <c r="M63" s="1243" t="s">
        <v>823</v>
      </c>
      <c r="N63" s="1247" t="s">
        <v>829</v>
      </c>
    </row>
    <row r="64" spans="1:14" ht="13.9" customHeight="1" thickBot="1" x14ac:dyDescent="0.25">
      <c r="A64" s="1035"/>
      <c r="B64" s="1074"/>
      <c r="C64" s="1026"/>
      <c r="D64" s="1028"/>
      <c r="E64" s="772" t="s">
        <v>181</v>
      </c>
      <c r="F64" s="757"/>
      <c r="G64" s="768"/>
      <c r="H64" s="773"/>
      <c r="I64" s="770"/>
      <c r="J64" s="769"/>
      <c r="K64" s="771"/>
      <c r="L64" s="769"/>
      <c r="M64" s="1244"/>
      <c r="N64" s="1249"/>
    </row>
    <row r="65" spans="1:14" ht="13.9" customHeight="1" thickBot="1" x14ac:dyDescent="0.25">
      <c r="A65" s="738">
        <f>A63+1</f>
        <v>7</v>
      </c>
      <c r="B65" s="739" t="s">
        <v>68</v>
      </c>
      <c r="C65" s="774" t="s">
        <v>191</v>
      </c>
      <c r="D65" s="741" t="s">
        <v>54</v>
      </c>
      <c r="E65" s="775" t="s">
        <v>69</v>
      </c>
      <c r="F65" s="743">
        <v>0</v>
      </c>
      <c r="G65" s="746">
        <v>0</v>
      </c>
      <c r="H65" s="743">
        <v>0</v>
      </c>
      <c r="I65" s="775"/>
      <c r="J65" s="743">
        <v>200000</v>
      </c>
      <c r="K65" s="775"/>
      <c r="L65" s="776"/>
      <c r="M65" s="785" t="s">
        <v>824</v>
      </c>
      <c r="N65" s="786"/>
    </row>
    <row r="66" spans="1:14" ht="13.9" customHeight="1" x14ac:dyDescent="0.2">
      <c r="A66" s="1035">
        <f>A65+1</f>
        <v>8</v>
      </c>
      <c r="B66" s="1036" t="s">
        <v>68</v>
      </c>
      <c r="C66" s="1029" t="s">
        <v>207</v>
      </c>
      <c r="D66" s="1033" t="s">
        <v>54</v>
      </c>
      <c r="E66" s="756" t="s">
        <v>629</v>
      </c>
      <c r="F66" s="777"/>
      <c r="G66" s="756">
        <v>25000</v>
      </c>
      <c r="H66" s="769"/>
      <c r="I66" s="770"/>
      <c r="J66" s="769"/>
      <c r="K66" s="771"/>
      <c r="L66" s="769"/>
      <c r="M66" s="1072" t="s">
        <v>825</v>
      </c>
      <c r="N66" s="1247" t="s">
        <v>829</v>
      </c>
    </row>
    <row r="67" spans="1:14" ht="13.9" customHeight="1" thickBot="1" x14ac:dyDescent="0.25">
      <c r="A67" s="1035"/>
      <c r="B67" s="1037"/>
      <c r="C67" s="1034"/>
      <c r="D67" s="1028"/>
      <c r="E67" s="747" t="s">
        <v>69</v>
      </c>
      <c r="F67" s="769"/>
      <c r="G67" s="756">
        <v>0</v>
      </c>
      <c r="H67" s="778" t="s">
        <v>181</v>
      </c>
      <c r="I67" s="770"/>
      <c r="J67" s="769"/>
      <c r="K67" s="771"/>
      <c r="L67" s="769"/>
      <c r="M67" s="1072"/>
      <c r="N67" s="1249"/>
    </row>
    <row r="68" spans="1:14" ht="13.9" customHeight="1" thickBot="1" x14ac:dyDescent="0.25">
      <c r="A68" s="738">
        <f>A66+1</f>
        <v>9</v>
      </c>
      <c r="B68" s="918" t="s">
        <v>68</v>
      </c>
      <c r="C68" s="774" t="s">
        <v>630</v>
      </c>
      <c r="D68" s="779"/>
      <c r="E68" s="919" t="s">
        <v>124</v>
      </c>
      <c r="F68" s="780"/>
      <c r="G68" s="742">
        <v>140000</v>
      </c>
      <c r="H68" s="780"/>
      <c r="I68" s="781"/>
      <c r="J68" s="780"/>
      <c r="K68" s="782"/>
      <c r="L68" s="780"/>
      <c r="M68" s="785" t="s">
        <v>826</v>
      </c>
      <c r="N68" s="995" t="s">
        <v>829</v>
      </c>
    </row>
    <row r="69" spans="1:14" ht="13.9" customHeight="1" thickBot="1" x14ac:dyDescent="0.25">
      <c r="A69" s="837">
        <f>A68+1</f>
        <v>10</v>
      </c>
      <c r="B69" s="832" t="s">
        <v>68</v>
      </c>
      <c r="C69" s="783" t="s">
        <v>192</v>
      </c>
      <c r="D69" s="839" t="s">
        <v>54</v>
      </c>
      <c r="E69" s="747" t="s">
        <v>69</v>
      </c>
      <c r="F69" s="748">
        <v>0</v>
      </c>
      <c r="G69" s="752">
        <v>0</v>
      </c>
      <c r="H69" s="748">
        <v>0</v>
      </c>
      <c r="I69" s="749">
        <v>0</v>
      </c>
      <c r="J69" s="784">
        <v>0</v>
      </c>
      <c r="K69" s="772">
        <v>250000</v>
      </c>
      <c r="L69" s="784"/>
      <c r="M69" s="993" t="s">
        <v>827</v>
      </c>
      <c r="N69" s="995" t="s">
        <v>829</v>
      </c>
    </row>
    <row r="70" spans="1:14" ht="13.5" thickBot="1" x14ac:dyDescent="0.25">
      <c r="A70" s="738">
        <f>A69+1</f>
        <v>11</v>
      </c>
      <c r="B70" s="739" t="s">
        <v>68</v>
      </c>
      <c r="C70" s="774" t="s">
        <v>631</v>
      </c>
      <c r="D70" s="741" t="s">
        <v>54</v>
      </c>
      <c r="E70" s="919" t="s">
        <v>124</v>
      </c>
      <c r="F70" s="743"/>
      <c r="G70" s="746"/>
      <c r="H70" s="743"/>
      <c r="I70" s="775"/>
      <c r="J70" s="743"/>
      <c r="K70" s="775"/>
      <c r="L70" s="920">
        <v>250000</v>
      </c>
      <c r="M70" s="1245" t="s">
        <v>828</v>
      </c>
      <c r="N70" s="995" t="s">
        <v>829</v>
      </c>
    </row>
    <row r="71" spans="1:14" ht="15.75" x14ac:dyDescent="0.25">
      <c r="A71" s="21"/>
      <c r="B71" s="22" t="s">
        <v>71</v>
      </c>
      <c r="F71" s="24">
        <f>SUM(F53:F70)</f>
        <v>22120000</v>
      </c>
      <c r="G71" s="24">
        <f t="shared" ref="G71:L71" si="1">SUM(G53:G70)</f>
        <v>12765000</v>
      </c>
      <c r="H71" s="24">
        <f t="shared" si="1"/>
        <v>500000</v>
      </c>
      <c r="I71" s="24">
        <f t="shared" si="1"/>
        <v>250000</v>
      </c>
      <c r="J71" s="24">
        <f t="shared" si="1"/>
        <v>700000</v>
      </c>
      <c r="K71" s="24">
        <f t="shared" si="1"/>
        <v>250000</v>
      </c>
      <c r="L71" s="24">
        <f t="shared" si="1"/>
        <v>250000</v>
      </c>
    </row>
    <row r="72" spans="1:14" x14ac:dyDescent="0.2">
      <c r="A72" s="21"/>
      <c r="B72" s="713"/>
      <c r="F72" s="18"/>
      <c r="G72" s="18"/>
      <c r="H72" s="18"/>
      <c r="I72" s="18"/>
      <c r="J72" s="18"/>
      <c r="K72" s="18"/>
      <c r="L72" s="18"/>
    </row>
    <row r="73" spans="1:14" x14ac:dyDescent="0.2">
      <c r="A73" s="21"/>
      <c r="B73" s="202"/>
      <c r="E73" s="10" t="s">
        <v>72</v>
      </c>
      <c r="F73" s="14">
        <f>+SUM(F39:F45)+F37+F36+F33+F32+F31+F27+F26+F25+F21+F19+F16+F14+F12+F8+F7</f>
        <v>325000</v>
      </c>
      <c r="G73" s="14">
        <f>+SUM(G39:G45)+G37+G38+G36+G34+G32+G30+G31+G27+G26+G25+G21+G19+G17+G16+G14+G12+G8</f>
        <v>2142034.4</v>
      </c>
      <c r="H73" s="14">
        <f>+SUM(H39:H39)+H38+H36+H34+H32+H30+H27+H26+H25+H21+H19+H17+H16+H14+H12+H8</f>
        <v>800718.2</v>
      </c>
      <c r="I73" s="14">
        <f>+SUM(I39)+I37+I34+I33+I32+I30+I27+I26+I25+I21+I20+I18+I14+I12+I8+I19</f>
        <v>1404984.2</v>
      </c>
      <c r="J73" s="14">
        <f>+SUM(J39)+J37+J34+J33+J32+J30+J27+J26+J25+J21+J20+J17+J14+J12+J8+J19</f>
        <v>1221353.3999999999</v>
      </c>
      <c r="K73" s="14">
        <f>+SUM(K42:K45)+K37+K36+K33+K32+K30+K27+K26+K25+K21+K20+K18+K14+K12+K8+K19+K38</f>
        <v>1261087.2000000002</v>
      </c>
      <c r="L73" s="14">
        <f>L38+L37+L34+L33+L32+L29+L27+L26+L25+L21+L20+L17+L16+L14+L12+L8+L19</f>
        <v>2037079.4</v>
      </c>
    </row>
    <row r="74" spans="1:14" x14ac:dyDescent="0.2">
      <c r="A74" s="21"/>
      <c r="B74" s="202"/>
      <c r="E74" s="25" t="s">
        <v>73</v>
      </c>
      <c r="F74" s="26">
        <f>+F47+F24+F20+F9</f>
        <v>975000</v>
      </c>
      <c r="G74" s="26">
        <f>+G47+G24+G20+G9</f>
        <v>3725000</v>
      </c>
      <c r="H74" s="26">
        <f>+H47+H24+H20+H9+H40</f>
        <v>2475000</v>
      </c>
      <c r="I74" s="26">
        <f>+I47+I24+I9</f>
        <v>1325000</v>
      </c>
      <c r="J74" s="26">
        <f>+J47+J24+J9</f>
        <v>1175000</v>
      </c>
      <c r="K74" s="26">
        <f>+K47+K24+K9</f>
        <v>1225000</v>
      </c>
      <c r="L74" s="26">
        <f>+L47+L24+L9</f>
        <v>1275000</v>
      </c>
    </row>
    <row r="75" spans="1:14" x14ac:dyDescent="0.2">
      <c r="A75" s="21"/>
      <c r="B75" s="4"/>
      <c r="E75" s="17" t="s">
        <v>74</v>
      </c>
      <c r="F75" s="27">
        <f>+F49+F48+F35+F22+F10+F46</f>
        <v>0</v>
      </c>
      <c r="G75" s="27">
        <f>G10</f>
        <v>10000000</v>
      </c>
      <c r="H75" s="27">
        <f>H48</f>
        <v>0</v>
      </c>
      <c r="I75" s="27">
        <f>I36+I48</f>
        <v>3110000</v>
      </c>
      <c r="J75" s="27">
        <f>J36</f>
        <v>0</v>
      </c>
      <c r="K75" s="27">
        <f>+K49+K48+K35+K22+K10+K46</f>
        <v>6000000</v>
      </c>
      <c r="L75" s="27">
        <f>L36</f>
        <v>0</v>
      </c>
    </row>
    <row r="76" spans="1:14" x14ac:dyDescent="0.2">
      <c r="A76" s="21"/>
      <c r="B76" s="4"/>
      <c r="E76" s="12" t="s">
        <v>75</v>
      </c>
      <c r="F76" s="28">
        <f t="shared" ref="F76:L76" si="2">+F23</f>
        <v>125000</v>
      </c>
      <c r="G76" s="28">
        <f t="shared" si="2"/>
        <v>125000</v>
      </c>
      <c r="H76" s="28">
        <f t="shared" si="2"/>
        <v>125000</v>
      </c>
      <c r="I76" s="28">
        <f t="shared" si="2"/>
        <v>125000</v>
      </c>
      <c r="J76" s="28">
        <f t="shared" si="2"/>
        <v>125000</v>
      </c>
      <c r="K76" s="28">
        <f t="shared" si="2"/>
        <v>125000</v>
      </c>
      <c r="L76" s="28">
        <f t="shared" si="2"/>
        <v>125000</v>
      </c>
    </row>
    <row r="77" spans="1:14" x14ac:dyDescent="0.2">
      <c r="A77" s="21"/>
      <c r="B77" s="4"/>
      <c r="E77" s="987" t="s">
        <v>57</v>
      </c>
      <c r="F77" s="988">
        <f t="shared" ref="F77:L77" si="3">+F13+F11</f>
        <v>0</v>
      </c>
      <c r="G77" s="988">
        <f t="shared" si="3"/>
        <v>650000</v>
      </c>
      <c r="H77" s="988">
        <f t="shared" si="3"/>
        <v>0</v>
      </c>
      <c r="I77" s="988">
        <f>I62</f>
        <v>225000</v>
      </c>
      <c r="J77" s="988">
        <f t="shared" si="3"/>
        <v>0</v>
      </c>
      <c r="K77" s="988">
        <f t="shared" si="3"/>
        <v>0</v>
      </c>
      <c r="L77" s="988">
        <f t="shared" si="3"/>
        <v>0</v>
      </c>
    </row>
    <row r="78" spans="1:14" x14ac:dyDescent="0.2">
      <c r="A78" s="21"/>
      <c r="B78" s="4"/>
      <c r="E78" s="29" t="s">
        <v>120</v>
      </c>
      <c r="F78" s="30">
        <f>+F38+F17+F15</f>
        <v>0</v>
      </c>
      <c r="G78" s="30">
        <f>G18+G15</f>
        <v>442529</v>
      </c>
      <c r="H78" s="30">
        <f>H18+H15</f>
        <v>0</v>
      </c>
      <c r="I78" s="30">
        <f>+I38+I17+I15</f>
        <v>2919936.8</v>
      </c>
      <c r="J78" s="30">
        <f>J18+J15</f>
        <v>0</v>
      </c>
      <c r="K78" s="30">
        <f>+K39+K17+K15</f>
        <v>238262.40000000002</v>
      </c>
      <c r="L78" s="30">
        <f>+L18+L15+L39</f>
        <v>984000</v>
      </c>
    </row>
    <row r="79" spans="1:14" x14ac:dyDescent="0.2">
      <c r="A79" s="21"/>
      <c r="B79" s="4"/>
      <c r="E79" s="86" t="s">
        <v>119</v>
      </c>
      <c r="F79" s="87">
        <f>+F33+F30+F28</f>
        <v>0</v>
      </c>
      <c r="G79" s="87">
        <f>G33+G35</f>
        <v>369609.60000000003</v>
      </c>
      <c r="H79" s="87">
        <f>H33+H35</f>
        <v>502872.80000000005</v>
      </c>
      <c r="I79" s="87">
        <f>I16</f>
        <v>2172748</v>
      </c>
      <c r="J79" s="87">
        <f>+J35+J31+J28</f>
        <v>85413.6</v>
      </c>
      <c r="K79" s="806">
        <f>+K35+K16+K28</f>
        <v>806086.4</v>
      </c>
      <c r="L79" s="806">
        <f>+L35+L31+L28+L30</f>
        <v>1364317.6</v>
      </c>
    </row>
    <row r="80" spans="1:14" ht="13.5" thickBot="1" x14ac:dyDescent="0.25">
      <c r="A80" s="21"/>
      <c r="B80" s="4"/>
      <c r="E80" s="19" t="s">
        <v>194</v>
      </c>
      <c r="F80" s="20">
        <f t="shared" ref="F80:K80" si="4">+F71</f>
        <v>22120000</v>
      </c>
      <c r="G80" s="20">
        <f t="shared" si="4"/>
        <v>12765000</v>
      </c>
      <c r="H80" s="20">
        <f t="shared" ref="H80" si="5">+H71</f>
        <v>500000</v>
      </c>
      <c r="I80" s="20">
        <f>I61</f>
        <v>25000</v>
      </c>
      <c r="J80" s="20">
        <f t="shared" ref="J80" si="6">+J71</f>
        <v>700000</v>
      </c>
      <c r="K80" s="20">
        <f t="shared" si="4"/>
        <v>250000</v>
      </c>
      <c r="L80" s="20">
        <f t="shared" ref="L80" si="7">+L71</f>
        <v>250000</v>
      </c>
    </row>
    <row r="81" spans="1:12" s="1" customFormat="1" ht="13.5" thickTop="1" x14ac:dyDescent="0.2">
      <c r="A81" s="21"/>
      <c r="B81" s="4"/>
      <c r="C81" s="2"/>
      <c r="D81" s="23"/>
      <c r="E81" s="31"/>
      <c r="F81" s="18">
        <f t="shared" ref="F81:K81" si="8">SUM(F73:F80)</f>
        <v>23545000</v>
      </c>
      <c r="G81" s="18">
        <f t="shared" si="8"/>
        <v>30219173</v>
      </c>
      <c r="H81" s="18">
        <f t="shared" si="8"/>
        <v>4403591</v>
      </c>
      <c r="I81" s="18">
        <f t="shared" si="8"/>
        <v>11307669</v>
      </c>
      <c r="J81" s="18">
        <f t="shared" si="8"/>
        <v>3306767</v>
      </c>
      <c r="K81" s="18">
        <f t="shared" si="8"/>
        <v>9905436</v>
      </c>
      <c r="L81" s="18">
        <f t="shared" ref="L81" si="9">SUM(L73:L80)</f>
        <v>6035397</v>
      </c>
    </row>
    <row r="82" spans="1:12" s="1" customFormat="1" x14ac:dyDescent="0.2">
      <c r="A82" s="21"/>
      <c r="B82" s="4"/>
      <c r="C82" s="2"/>
      <c r="D82" s="23"/>
      <c r="E82" s="31"/>
      <c r="F82" s="18"/>
      <c r="G82" s="18"/>
      <c r="H82" s="18"/>
      <c r="I82" s="18"/>
      <c r="J82" s="18"/>
      <c r="K82" s="18"/>
      <c r="L82" s="18"/>
    </row>
    <row r="83" spans="1:12" s="1" customFormat="1" x14ac:dyDescent="0.2">
      <c r="A83" s="1018" t="s">
        <v>121</v>
      </c>
      <c r="B83" s="1018"/>
      <c r="C83" s="1018"/>
      <c r="D83" s="23"/>
      <c r="E83" s="31"/>
      <c r="F83" s="18"/>
      <c r="G83" s="18"/>
      <c r="H83" s="18"/>
      <c r="I83" s="18"/>
      <c r="J83" s="18"/>
      <c r="K83" s="18"/>
      <c r="L83" s="18"/>
    </row>
    <row r="84" spans="1:12" s="1" customFormat="1" x14ac:dyDescent="0.2">
      <c r="A84" s="21"/>
      <c r="B84" s="4"/>
      <c r="C84" s="2"/>
      <c r="D84" s="23"/>
      <c r="F84" s="18"/>
      <c r="G84" s="18"/>
      <c r="H84" s="18"/>
      <c r="I84" s="18"/>
      <c r="J84" s="18"/>
      <c r="K84" s="18"/>
      <c r="L84" s="18"/>
    </row>
    <row r="85" spans="1:12" s="1" customFormat="1" x14ac:dyDescent="0.2">
      <c r="A85" s="15"/>
      <c r="B85" s="2"/>
      <c r="C85" s="2"/>
      <c r="D85" s="23"/>
      <c r="F85" s="1">
        <f t="shared" ref="F85:L85" si="10">+F50+F71-F81</f>
        <v>0</v>
      </c>
      <c r="G85" s="1">
        <f t="shared" si="10"/>
        <v>0</v>
      </c>
      <c r="H85" s="1">
        <f t="shared" si="10"/>
        <v>0</v>
      </c>
      <c r="I85" s="1">
        <f t="shared" si="10"/>
        <v>0</v>
      </c>
      <c r="J85" s="1">
        <f t="shared" si="10"/>
        <v>0</v>
      </c>
      <c r="K85" s="1">
        <f t="shared" si="10"/>
        <v>0</v>
      </c>
      <c r="L85" s="1">
        <f t="shared" si="10"/>
        <v>0</v>
      </c>
    </row>
  </sheetData>
  <mergeCells count="102">
    <mergeCell ref="N55:N57"/>
    <mergeCell ref="N14:N16"/>
    <mergeCell ref="N29:N30"/>
    <mergeCell ref="N32:N33"/>
    <mergeCell ref="N34:N35"/>
    <mergeCell ref="N38:N39"/>
    <mergeCell ref="B59:B60"/>
    <mergeCell ref="A61:A62"/>
    <mergeCell ref="B61:B62"/>
    <mergeCell ref="A63:A64"/>
    <mergeCell ref="B63:B64"/>
    <mergeCell ref="N59:N60"/>
    <mergeCell ref="N61:N62"/>
    <mergeCell ref="N63:N64"/>
    <mergeCell ref="M66:M67"/>
    <mergeCell ref="N66:N67"/>
    <mergeCell ref="M59:M60"/>
    <mergeCell ref="M61:M62"/>
    <mergeCell ref="M63:M64"/>
    <mergeCell ref="A29:A30"/>
    <mergeCell ref="B29:B30"/>
    <mergeCell ref="C29:C30"/>
    <mergeCell ref="D29:D30"/>
    <mergeCell ref="M48:M49"/>
    <mergeCell ref="C38:C39"/>
    <mergeCell ref="D38:D39"/>
    <mergeCell ref="A38:A39"/>
    <mergeCell ref="B38:B39"/>
    <mergeCell ref="M29:M30"/>
    <mergeCell ref="M32:M33"/>
    <mergeCell ref="M34:M35"/>
    <mergeCell ref="M38:M39"/>
    <mergeCell ref="N23:N24"/>
    <mergeCell ref="N27:N28"/>
    <mergeCell ref="B23:B24"/>
    <mergeCell ref="C23:C24"/>
    <mergeCell ref="D27:D28"/>
    <mergeCell ref="D23:D24"/>
    <mergeCell ref="A8:A11"/>
    <mergeCell ref="B8:B11"/>
    <mergeCell ref="A12:A13"/>
    <mergeCell ref="B12:B13"/>
    <mergeCell ref="A14:A16"/>
    <mergeCell ref="B14:B16"/>
    <mergeCell ref="M21:M22"/>
    <mergeCell ref="M23:M24"/>
    <mergeCell ref="M27:M28"/>
    <mergeCell ref="A21:A22"/>
    <mergeCell ref="B21:B22"/>
    <mergeCell ref="C21:C22"/>
    <mergeCell ref="D21:D22"/>
    <mergeCell ref="B27:B28"/>
    <mergeCell ref="C27:C28"/>
    <mergeCell ref="A23:A24"/>
    <mergeCell ref="A27:A28"/>
    <mergeCell ref="M12:M13"/>
    <mergeCell ref="N12:N13"/>
    <mergeCell ref="C8:C11"/>
    <mergeCell ref="D8:D11"/>
    <mergeCell ref="N8:N11"/>
    <mergeCell ref="M8:M11"/>
    <mergeCell ref="C12:C13"/>
    <mergeCell ref="C14:C16"/>
    <mergeCell ref="D14:D16"/>
    <mergeCell ref="M14:M16"/>
    <mergeCell ref="M17:M18"/>
    <mergeCell ref="N17:N18"/>
    <mergeCell ref="A1:K1"/>
    <mergeCell ref="A2:K2"/>
    <mergeCell ref="A3:K3"/>
    <mergeCell ref="A4:K4"/>
    <mergeCell ref="A5:K5"/>
    <mergeCell ref="A83:C83"/>
    <mergeCell ref="B48:B49"/>
    <mergeCell ref="C48:C49"/>
    <mergeCell ref="D48:D49"/>
    <mergeCell ref="A48:A49"/>
    <mergeCell ref="C59:C60"/>
    <mergeCell ref="D59:D60"/>
    <mergeCell ref="C61:C62"/>
    <mergeCell ref="D61:D62"/>
    <mergeCell ref="C63:C64"/>
    <mergeCell ref="D63:D64"/>
    <mergeCell ref="C66:C67"/>
    <mergeCell ref="D66:D67"/>
    <mergeCell ref="A59:A60"/>
    <mergeCell ref="A66:A67"/>
    <mergeCell ref="B66:B67"/>
    <mergeCell ref="N21:N22"/>
    <mergeCell ref="N48:N49"/>
    <mergeCell ref="A17:A18"/>
    <mergeCell ref="B17:B18"/>
    <mergeCell ref="C17:C18"/>
    <mergeCell ref="D17:D18"/>
    <mergeCell ref="B32:B33"/>
    <mergeCell ref="C32:C33"/>
    <mergeCell ref="D32:D33"/>
    <mergeCell ref="A34:A35"/>
    <mergeCell ref="B34:B35"/>
    <mergeCell ref="C34:C35"/>
    <mergeCell ref="D34:D35"/>
    <mergeCell ref="A32:A33"/>
  </mergeCells>
  <phoneticPr fontId="26" type="noConversion"/>
  <printOptions horizontalCentered="1" verticalCentered="1" gridLines="1"/>
  <pageMargins left="0" right="0" top="0.28999999999999998" bottom="0.42" header="0.5" footer="0.17"/>
  <pageSetup paperSize="3" scale="61" firstPageNumber="3" orientation="landscape" useFirstPageNumber="1" r:id="rId1"/>
  <headerFooter alignWithMargins="0">
    <oddFooter>&amp;C3&amp;R&amp;D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16" zoomScale="85" zoomScaleNormal="85" workbookViewId="0">
      <selection activeCell="G53" sqref="G53"/>
    </sheetView>
  </sheetViews>
  <sheetFormatPr defaultColWidth="9.28515625" defaultRowHeight="15.75" x14ac:dyDescent="0.25"/>
  <cols>
    <col min="1" max="1" width="78.42578125" style="40" customWidth="1"/>
    <col min="2" max="2" width="13.7109375" style="63" customWidth="1"/>
    <col min="3" max="256" width="9.28515625" style="40"/>
    <col min="257" max="257" width="78.42578125" style="40" customWidth="1"/>
    <col min="258" max="258" width="13.7109375" style="40" customWidth="1"/>
    <col min="259" max="512" width="9.28515625" style="40"/>
    <col min="513" max="513" width="78.42578125" style="40" customWidth="1"/>
    <col min="514" max="514" width="13.7109375" style="40" customWidth="1"/>
    <col min="515" max="768" width="9.28515625" style="40"/>
    <col min="769" max="769" width="78.42578125" style="40" customWidth="1"/>
    <col min="770" max="770" width="13.7109375" style="40" customWidth="1"/>
    <col min="771" max="1024" width="9.28515625" style="40"/>
    <col min="1025" max="1025" width="78.42578125" style="40" customWidth="1"/>
    <col min="1026" max="1026" width="13.7109375" style="40" customWidth="1"/>
    <col min="1027" max="1280" width="9.28515625" style="40"/>
    <col min="1281" max="1281" width="78.42578125" style="40" customWidth="1"/>
    <col min="1282" max="1282" width="13.7109375" style="40" customWidth="1"/>
    <col min="1283" max="1536" width="9.28515625" style="40"/>
    <col min="1537" max="1537" width="78.42578125" style="40" customWidth="1"/>
    <col min="1538" max="1538" width="13.7109375" style="40" customWidth="1"/>
    <col min="1539" max="1792" width="9.28515625" style="40"/>
    <col min="1793" max="1793" width="78.42578125" style="40" customWidth="1"/>
    <col min="1794" max="1794" width="13.7109375" style="40" customWidth="1"/>
    <col min="1795" max="2048" width="9.28515625" style="40"/>
    <col min="2049" max="2049" width="78.42578125" style="40" customWidth="1"/>
    <col min="2050" max="2050" width="13.7109375" style="40" customWidth="1"/>
    <col min="2051" max="2304" width="9.28515625" style="40"/>
    <col min="2305" max="2305" width="78.42578125" style="40" customWidth="1"/>
    <col min="2306" max="2306" width="13.7109375" style="40" customWidth="1"/>
    <col min="2307" max="2560" width="9.28515625" style="40"/>
    <col min="2561" max="2561" width="78.42578125" style="40" customWidth="1"/>
    <col min="2562" max="2562" width="13.7109375" style="40" customWidth="1"/>
    <col min="2563" max="2816" width="9.28515625" style="40"/>
    <col min="2817" max="2817" width="78.42578125" style="40" customWidth="1"/>
    <col min="2818" max="2818" width="13.7109375" style="40" customWidth="1"/>
    <col min="2819" max="3072" width="9.28515625" style="40"/>
    <col min="3073" max="3073" width="78.42578125" style="40" customWidth="1"/>
    <col min="3074" max="3074" width="13.7109375" style="40" customWidth="1"/>
    <col min="3075" max="3328" width="9.28515625" style="40"/>
    <col min="3329" max="3329" width="78.42578125" style="40" customWidth="1"/>
    <col min="3330" max="3330" width="13.7109375" style="40" customWidth="1"/>
    <col min="3331" max="3584" width="9.28515625" style="40"/>
    <col min="3585" max="3585" width="78.42578125" style="40" customWidth="1"/>
    <col min="3586" max="3586" width="13.7109375" style="40" customWidth="1"/>
    <col min="3587" max="3840" width="9.28515625" style="40"/>
    <col min="3841" max="3841" width="78.42578125" style="40" customWidth="1"/>
    <col min="3842" max="3842" width="13.7109375" style="40" customWidth="1"/>
    <col min="3843" max="4096" width="9.28515625" style="40"/>
    <col min="4097" max="4097" width="78.42578125" style="40" customWidth="1"/>
    <col min="4098" max="4098" width="13.7109375" style="40" customWidth="1"/>
    <col min="4099" max="4352" width="9.28515625" style="40"/>
    <col min="4353" max="4353" width="78.42578125" style="40" customWidth="1"/>
    <col min="4354" max="4354" width="13.7109375" style="40" customWidth="1"/>
    <col min="4355" max="4608" width="9.28515625" style="40"/>
    <col min="4609" max="4609" width="78.42578125" style="40" customWidth="1"/>
    <col min="4610" max="4610" width="13.7109375" style="40" customWidth="1"/>
    <col min="4611" max="4864" width="9.28515625" style="40"/>
    <col min="4865" max="4865" width="78.42578125" style="40" customWidth="1"/>
    <col min="4866" max="4866" width="13.7109375" style="40" customWidth="1"/>
    <col min="4867" max="5120" width="9.28515625" style="40"/>
    <col min="5121" max="5121" width="78.42578125" style="40" customWidth="1"/>
    <col min="5122" max="5122" width="13.7109375" style="40" customWidth="1"/>
    <col min="5123" max="5376" width="9.28515625" style="40"/>
    <col min="5377" max="5377" width="78.42578125" style="40" customWidth="1"/>
    <col min="5378" max="5378" width="13.7109375" style="40" customWidth="1"/>
    <col min="5379" max="5632" width="9.28515625" style="40"/>
    <col min="5633" max="5633" width="78.42578125" style="40" customWidth="1"/>
    <col min="5634" max="5634" width="13.7109375" style="40" customWidth="1"/>
    <col min="5635" max="5888" width="9.28515625" style="40"/>
    <col min="5889" max="5889" width="78.42578125" style="40" customWidth="1"/>
    <col min="5890" max="5890" width="13.7109375" style="40" customWidth="1"/>
    <col min="5891" max="6144" width="9.28515625" style="40"/>
    <col min="6145" max="6145" width="78.42578125" style="40" customWidth="1"/>
    <col min="6146" max="6146" width="13.7109375" style="40" customWidth="1"/>
    <col min="6147" max="6400" width="9.28515625" style="40"/>
    <col min="6401" max="6401" width="78.42578125" style="40" customWidth="1"/>
    <col min="6402" max="6402" width="13.7109375" style="40" customWidth="1"/>
    <col min="6403" max="6656" width="9.28515625" style="40"/>
    <col min="6657" max="6657" width="78.42578125" style="40" customWidth="1"/>
    <col min="6658" max="6658" width="13.7109375" style="40" customWidth="1"/>
    <col min="6659" max="6912" width="9.28515625" style="40"/>
    <col min="6913" max="6913" width="78.42578125" style="40" customWidth="1"/>
    <col min="6914" max="6914" width="13.7109375" style="40" customWidth="1"/>
    <col min="6915" max="7168" width="9.28515625" style="40"/>
    <col min="7169" max="7169" width="78.42578125" style="40" customWidth="1"/>
    <col min="7170" max="7170" width="13.7109375" style="40" customWidth="1"/>
    <col min="7171" max="7424" width="9.28515625" style="40"/>
    <col min="7425" max="7425" width="78.42578125" style="40" customWidth="1"/>
    <col min="7426" max="7426" width="13.7109375" style="40" customWidth="1"/>
    <col min="7427" max="7680" width="9.28515625" style="40"/>
    <col min="7681" max="7681" width="78.42578125" style="40" customWidth="1"/>
    <col min="7682" max="7682" width="13.7109375" style="40" customWidth="1"/>
    <col min="7683" max="7936" width="9.28515625" style="40"/>
    <col min="7937" max="7937" width="78.42578125" style="40" customWidth="1"/>
    <col min="7938" max="7938" width="13.7109375" style="40" customWidth="1"/>
    <col min="7939" max="8192" width="9.28515625" style="40"/>
    <col min="8193" max="8193" width="78.42578125" style="40" customWidth="1"/>
    <col min="8194" max="8194" width="13.7109375" style="40" customWidth="1"/>
    <col min="8195" max="8448" width="9.28515625" style="40"/>
    <col min="8449" max="8449" width="78.42578125" style="40" customWidth="1"/>
    <col min="8450" max="8450" width="13.7109375" style="40" customWidth="1"/>
    <col min="8451" max="8704" width="9.28515625" style="40"/>
    <col min="8705" max="8705" width="78.42578125" style="40" customWidth="1"/>
    <col min="8706" max="8706" width="13.7109375" style="40" customWidth="1"/>
    <col min="8707" max="8960" width="9.28515625" style="40"/>
    <col min="8961" max="8961" width="78.42578125" style="40" customWidth="1"/>
    <col min="8962" max="8962" width="13.7109375" style="40" customWidth="1"/>
    <col min="8963" max="9216" width="9.28515625" style="40"/>
    <col min="9217" max="9217" width="78.42578125" style="40" customWidth="1"/>
    <col min="9218" max="9218" width="13.7109375" style="40" customWidth="1"/>
    <col min="9219" max="9472" width="9.28515625" style="40"/>
    <col min="9473" max="9473" width="78.42578125" style="40" customWidth="1"/>
    <col min="9474" max="9474" width="13.7109375" style="40" customWidth="1"/>
    <col min="9475" max="9728" width="9.28515625" style="40"/>
    <col min="9729" max="9729" width="78.42578125" style="40" customWidth="1"/>
    <col min="9730" max="9730" width="13.7109375" style="40" customWidth="1"/>
    <col min="9731" max="9984" width="9.28515625" style="40"/>
    <col min="9985" max="9985" width="78.42578125" style="40" customWidth="1"/>
    <col min="9986" max="9986" width="13.7109375" style="40" customWidth="1"/>
    <col min="9987" max="10240" width="9.28515625" style="40"/>
    <col min="10241" max="10241" width="78.42578125" style="40" customWidth="1"/>
    <col min="10242" max="10242" width="13.7109375" style="40" customWidth="1"/>
    <col min="10243" max="10496" width="9.28515625" style="40"/>
    <col min="10497" max="10497" width="78.42578125" style="40" customWidth="1"/>
    <col min="10498" max="10498" width="13.7109375" style="40" customWidth="1"/>
    <col min="10499" max="10752" width="9.28515625" style="40"/>
    <col min="10753" max="10753" width="78.42578125" style="40" customWidth="1"/>
    <col min="10754" max="10754" width="13.7109375" style="40" customWidth="1"/>
    <col min="10755" max="11008" width="9.28515625" style="40"/>
    <col min="11009" max="11009" width="78.42578125" style="40" customWidth="1"/>
    <col min="11010" max="11010" width="13.7109375" style="40" customWidth="1"/>
    <col min="11011" max="11264" width="9.28515625" style="40"/>
    <col min="11265" max="11265" width="78.42578125" style="40" customWidth="1"/>
    <col min="11266" max="11266" width="13.7109375" style="40" customWidth="1"/>
    <col min="11267" max="11520" width="9.28515625" style="40"/>
    <col min="11521" max="11521" width="78.42578125" style="40" customWidth="1"/>
    <col min="11522" max="11522" width="13.7109375" style="40" customWidth="1"/>
    <col min="11523" max="11776" width="9.28515625" style="40"/>
    <col min="11777" max="11777" width="78.42578125" style="40" customWidth="1"/>
    <col min="11778" max="11778" width="13.7109375" style="40" customWidth="1"/>
    <col min="11779" max="12032" width="9.28515625" style="40"/>
    <col min="12033" max="12033" width="78.42578125" style="40" customWidth="1"/>
    <col min="12034" max="12034" width="13.7109375" style="40" customWidth="1"/>
    <col min="12035" max="12288" width="9.28515625" style="40"/>
    <col min="12289" max="12289" width="78.42578125" style="40" customWidth="1"/>
    <col min="12290" max="12290" width="13.7109375" style="40" customWidth="1"/>
    <col min="12291" max="12544" width="9.28515625" style="40"/>
    <col min="12545" max="12545" width="78.42578125" style="40" customWidth="1"/>
    <col min="12546" max="12546" width="13.7109375" style="40" customWidth="1"/>
    <col min="12547" max="12800" width="9.28515625" style="40"/>
    <col min="12801" max="12801" width="78.42578125" style="40" customWidth="1"/>
    <col min="12802" max="12802" width="13.7109375" style="40" customWidth="1"/>
    <col min="12803" max="13056" width="9.28515625" style="40"/>
    <col min="13057" max="13057" width="78.42578125" style="40" customWidth="1"/>
    <col min="13058" max="13058" width="13.7109375" style="40" customWidth="1"/>
    <col min="13059" max="13312" width="9.28515625" style="40"/>
    <col min="13313" max="13313" width="78.42578125" style="40" customWidth="1"/>
    <col min="13314" max="13314" width="13.7109375" style="40" customWidth="1"/>
    <col min="13315" max="13568" width="9.28515625" style="40"/>
    <col min="13569" max="13569" width="78.42578125" style="40" customWidth="1"/>
    <col min="13570" max="13570" width="13.7109375" style="40" customWidth="1"/>
    <col min="13571" max="13824" width="9.28515625" style="40"/>
    <col min="13825" max="13825" width="78.42578125" style="40" customWidth="1"/>
    <col min="13826" max="13826" width="13.7109375" style="40" customWidth="1"/>
    <col min="13827" max="14080" width="9.28515625" style="40"/>
    <col min="14081" max="14081" width="78.42578125" style="40" customWidth="1"/>
    <col min="14082" max="14082" width="13.7109375" style="40" customWidth="1"/>
    <col min="14083" max="14336" width="9.28515625" style="40"/>
    <col min="14337" max="14337" width="78.42578125" style="40" customWidth="1"/>
    <col min="14338" max="14338" width="13.7109375" style="40" customWidth="1"/>
    <col min="14339" max="14592" width="9.28515625" style="40"/>
    <col min="14593" max="14593" width="78.42578125" style="40" customWidth="1"/>
    <col min="14594" max="14594" width="13.7109375" style="40" customWidth="1"/>
    <col min="14595" max="14848" width="9.28515625" style="40"/>
    <col min="14849" max="14849" width="78.42578125" style="40" customWidth="1"/>
    <col min="14850" max="14850" width="13.7109375" style="40" customWidth="1"/>
    <col min="14851" max="15104" width="9.28515625" style="40"/>
    <col min="15105" max="15105" width="78.42578125" style="40" customWidth="1"/>
    <col min="15106" max="15106" width="13.7109375" style="40" customWidth="1"/>
    <col min="15107" max="15360" width="9.28515625" style="40"/>
    <col min="15361" max="15361" width="78.42578125" style="40" customWidth="1"/>
    <col min="15362" max="15362" width="13.7109375" style="40" customWidth="1"/>
    <col min="15363" max="15616" width="9.28515625" style="40"/>
    <col min="15617" max="15617" width="78.42578125" style="40" customWidth="1"/>
    <col min="15618" max="15618" width="13.7109375" style="40" customWidth="1"/>
    <col min="15619" max="15872" width="9.28515625" style="40"/>
    <col min="15873" max="15873" width="78.42578125" style="40" customWidth="1"/>
    <col min="15874" max="15874" width="13.7109375" style="40" customWidth="1"/>
    <col min="15875" max="16128" width="9.28515625" style="40"/>
    <col min="16129" max="16129" width="78.42578125" style="40" customWidth="1"/>
    <col min="16130" max="16130" width="13.7109375" style="40" customWidth="1"/>
    <col min="16131" max="16384" width="9.28515625" style="40"/>
  </cols>
  <sheetData>
    <row r="1" spans="1:2" x14ac:dyDescent="0.25">
      <c r="A1" s="1112" t="s">
        <v>0</v>
      </c>
      <c r="B1" s="1113"/>
    </row>
    <row r="2" spans="1:2" x14ac:dyDescent="0.25">
      <c r="A2" s="1114" t="s">
        <v>1</v>
      </c>
      <c r="B2" s="1115"/>
    </row>
    <row r="3" spans="1:2" ht="12.75" customHeight="1" x14ac:dyDescent="0.25">
      <c r="A3" s="641"/>
      <c r="B3" s="642"/>
    </row>
    <row r="4" spans="1:2" s="43" customFormat="1" ht="17.25" customHeight="1" x14ac:dyDescent="0.25">
      <c r="A4" s="1116" t="s">
        <v>142</v>
      </c>
      <c r="B4" s="1117"/>
    </row>
    <row r="5" spans="1:2" ht="12.75" customHeight="1" x14ac:dyDescent="0.25">
      <c r="A5" s="162"/>
      <c r="B5" s="643"/>
    </row>
    <row r="6" spans="1:2" x14ac:dyDescent="0.25">
      <c r="A6" s="1118" t="s">
        <v>141</v>
      </c>
      <c r="B6" s="1117"/>
    </row>
    <row r="7" spans="1:2" x14ac:dyDescent="0.25">
      <c r="A7" s="615" t="s">
        <v>30</v>
      </c>
      <c r="B7" s="149"/>
    </row>
    <row r="8" spans="1:2" x14ac:dyDescent="0.25">
      <c r="A8" s="1118" t="s">
        <v>78</v>
      </c>
      <c r="B8" s="1117"/>
    </row>
    <row r="9" spans="1:2" x14ac:dyDescent="0.25">
      <c r="A9" s="1118"/>
      <c r="B9" s="1117"/>
    </row>
    <row r="10" spans="1:2" ht="12.75" customHeight="1" x14ac:dyDescent="0.25">
      <c r="A10" s="167"/>
      <c r="B10" s="168"/>
    </row>
    <row r="11" spans="1:2" x14ac:dyDescent="0.25">
      <c r="A11" s="1110" t="s">
        <v>143</v>
      </c>
      <c r="B11" s="1111"/>
    </row>
    <row r="12" spans="1:2" x14ac:dyDescent="0.25">
      <c r="A12" s="152" t="s">
        <v>144</v>
      </c>
      <c r="B12" s="616"/>
    </row>
    <row r="13" spans="1:2" x14ac:dyDescent="0.25">
      <c r="A13" s="152"/>
      <c r="B13" s="616"/>
    </row>
    <row r="14" spans="1:2" x14ac:dyDescent="0.25">
      <c r="A14" s="152" t="s">
        <v>2</v>
      </c>
      <c r="B14" s="616"/>
    </row>
    <row r="15" spans="1:2" x14ac:dyDescent="0.25">
      <c r="A15" s="152" t="s">
        <v>2</v>
      </c>
      <c r="B15" s="616"/>
    </row>
    <row r="16" spans="1:2" ht="12.75" customHeight="1" thickBot="1" x14ac:dyDescent="0.3">
      <c r="A16" s="169"/>
      <c r="B16" s="170"/>
    </row>
    <row r="17" spans="1:4" x14ac:dyDescent="0.25">
      <c r="A17" s="644" t="s">
        <v>16</v>
      </c>
      <c r="B17" s="645" t="s">
        <v>2</v>
      </c>
    </row>
    <row r="18" spans="1:4" x14ac:dyDescent="0.25">
      <c r="A18" s="646" t="s">
        <v>3</v>
      </c>
      <c r="B18" s="645" t="s">
        <v>2</v>
      </c>
    </row>
    <row r="19" spans="1:4" x14ac:dyDescent="0.25">
      <c r="A19" s="646"/>
      <c r="B19" s="645"/>
    </row>
    <row r="20" spans="1:4" x14ac:dyDescent="0.25">
      <c r="A20" s="646" t="s">
        <v>5</v>
      </c>
      <c r="B20" s="645"/>
    </row>
    <row r="21" spans="1:4" ht="16.5" thickBot="1" x14ac:dyDescent="0.3">
      <c r="A21" s="171" t="s">
        <v>26</v>
      </c>
      <c r="B21" s="172"/>
    </row>
    <row r="22" spans="1:4" ht="16.5" thickTop="1" x14ac:dyDescent="0.25">
      <c r="A22" s="646" t="s">
        <v>6</v>
      </c>
      <c r="B22" s="647"/>
      <c r="D22" s="43"/>
    </row>
    <row r="23" spans="1:4" s="51" customFormat="1" ht="16.5" thickBot="1" x14ac:dyDescent="0.3">
      <c r="A23" s="99" t="s">
        <v>7</v>
      </c>
      <c r="B23" s="101">
        <f>SUM(B17:B21)-(B22)</f>
        <v>0</v>
      </c>
    </row>
    <row r="24" spans="1:4" ht="12.75" customHeight="1" x14ac:dyDescent="0.25">
      <c r="A24" s="162"/>
      <c r="B24" s="163"/>
    </row>
    <row r="25" spans="1:4" x14ac:dyDescent="0.25">
      <c r="A25" s="644" t="s">
        <v>17</v>
      </c>
      <c r="B25" s="645"/>
    </row>
    <row r="26" spans="1:4" x14ac:dyDescent="0.25">
      <c r="A26" s="646" t="s">
        <v>104</v>
      </c>
      <c r="B26" s="645"/>
    </row>
    <row r="27" spans="1:4" ht="16.5" customHeight="1" x14ac:dyDescent="0.25">
      <c r="A27" s="646" t="s">
        <v>22</v>
      </c>
      <c r="B27" s="645"/>
    </row>
    <row r="28" spans="1:4" x14ac:dyDescent="0.25">
      <c r="A28" s="646" t="s">
        <v>20</v>
      </c>
      <c r="B28" s="645"/>
    </row>
    <row r="29" spans="1:4" x14ac:dyDescent="0.25">
      <c r="A29" s="646" t="s">
        <v>8</v>
      </c>
      <c r="B29" s="645"/>
    </row>
    <row r="30" spans="1:4" x14ac:dyDescent="0.25">
      <c r="A30" s="646" t="s">
        <v>105</v>
      </c>
      <c r="B30" s="645">
        <v>100000</v>
      </c>
    </row>
    <row r="31" spans="1:4" x14ac:dyDescent="0.25">
      <c r="A31" s="646" t="s">
        <v>9</v>
      </c>
      <c r="B31" s="645"/>
    </row>
    <row r="32" spans="1:4" ht="16.5" thickBot="1" x14ac:dyDescent="0.3">
      <c r="A32" s="171" t="s">
        <v>10</v>
      </c>
      <c r="B32" s="117"/>
    </row>
    <row r="33" spans="1:2" s="51" customFormat="1" ht="17.25" thickTop="1" thickBot="1" x14ac:dyDescent="0.3">
      <c r="A33" s="173" t="s">
        <v>11</v>
      </c>
      <c r="B33" s="100">
        <f>SUM(B26:B32)</f>
        <v>100000</v>
      </c>
    </row>
    <row r="34" spans="1:2" ht="12.75" customHeight="1" x14ac:dyDescent="0.25">
      <c r="A34" s="162"/>
      <c r="B34" s="163"/>
    </row>
    <row r="35" spans="1:2" x14ac:dyDescent="0.25">
      <c r="A35" s="644" t="s">
        <v>18</v>
      </c>
      <c r="B35" s="645" t="s">
        <v>4</v>
      </c>
    </row>
    <row r="36" spans="1:2" x14ac:dyDescent="0.25">
      <c r="A36" s="646" t="s">
        <v>12</v>
      </c>
      <c r="B36" s="645"/>
    </row>
    <row r="37" spans="1:2" x14ac:dyDescent="0.25">
      <c r="A37" s="646" t="s">
        <v>13</v>
      </c>
      <c r="B37" s="645"/>
    </row>
    <row r="38" spans="1:2" x14ac:dyDescent="0.25">
      <c r="A38" s="646" t="s">
        <v>14</v>
      </c>
      <c r="B38" s="645"/>
    </row>
    <row r="39" spans="1:2" ht="16.5" thickBot="1" x14ac:dyDescent="0.3">
      <c r="A39" s="171" t="s">
        <v>15</v>
      </c>
      <c r="B39" s="117"/>
    </row>
    <row r="40" spans="1:2" s="51" customFormat="1" ht="17.25" thickTop="1" thickBot="1" x14ac:dyDescent="0.3">
      <c r="A40" s="173" t="s">
        <v>7</v>
      </c>
      <c r="B40" s="100">
        <f>SUM(B35:B39)</f>
        <v>0</v>
      </c>
    </row>
    <row r="41" spans="1:2" ht="12.75" customHeight="1" x14ac:dyDescent="0.25">
      <c r="A41" s="162"/>
      <c r="B41" s="163"/>
    </row>
    <row r="42" spans="1:2" ht="15" customHeight="1" x14ac:dyDescent="0.25">
      <c r="A42" s="97" t="s">
        <v>19</v>
      </c>
      <c r="B42" s="98"/>
    </row>
    <row r="43" spans="1:2" x14ac:dyDescent="0.25">
      <c r="A43" s="648" t="s">
        <v>103</v>
      </c>
      <c r="B43" s="98" t="s">
        <v>2</v>
      </c>
    </row>
    <row r="44" spans="1:2" x14ac:dyDescent="0.25">
      <c r="A44" s="648" t="s">
        <v>482</v>
      </c>
      <c r="B44" s="98"/>
    </row>
    <row r="45" spans="1:2" x14ac:dyDescent="0.25">
      <c r="A45" s="649" t="s">
        <v>128</v>
      </c>
      <c r="B45" s="98"/>
    </row>
    <row r="46" spans="1:2" x14ac:dyDescent="0.25">
      <c r="A46" s="649" t="s">
        <v>157</v>
      </c>
      <c r="B46" s="98"/>
    </row>
    <row r="47" spans="1:2" x14ac:dyDescent="0.25">
      <c r="A47" s="649" t="s">
        <v>172</v>
      </c>
      <c r="B47" s="98"/>
    </row>
    <row r="48" spans="1:2" x14ac:dyDescent="0.25">
      <c r="A48" s="649" t="s">
        <v>205</v>
      </c>
      <c r="B48" s="98">
        <v>100000</v>
      </c>
    </row>
    <row r="49" spans="1:2" ht="16.5" thickBot="1" x14ac:dyDescent="0.3">
      <c r="A49" s="650" t="s">
        <v>617</v>
      </c>
      <c r="B49" s="709">
        <v>0</v>
      </c>
    </row>
    <row r="50" spans="1:2" ht="17.25" thickTop="1" thickBot="1" x14ac:dyDescent="0.3">
      <c r="A50" s="99" t="s">
        <v>11</v>
      </c>
      <c r="B50" s="101">
        <f>SUM(B43:B49)</f>
        <v>100000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scale="9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28" zoomScale="85" zoomScaleNormal="85" workbookViewId="0">
      <selection activeCell="J63" sqref="J63"/>
    </sheetView>
  </sheetViews>
  <sheetFormatPr defaultColWidth="9.28515625" defaultRowHeight="15.75" x14ac:dyDescent="0.25"/>
  <cols>
    <col min="1" max="1" width="78.42578125" style="40" customWidth="1"/>
    <col min="2" max="2" width="13.7109375" style="63" customWidth="1"/>
    <col min="3" max="256" width="9.28515625" style="40"/>
    <col min="257" max="257" width="78.42578125" style="40" customWidth="1"/>
    <col min="258" max="258" width="13.7109375" style="40" customWidth="1"/>
    <col min="259" max="512" width="9.28515625" style="40"/>
    <col min="513" max="513" width="78.42578125" style="40" customWidth="1"/>
    <col min="514" max="514" width="13.7109375" style="40" customWidth="1"/>
    <col min="515" max="768" width="9.28515625" style="40"/>
    <col min="769" max="769" width="78.42578125" style="40" customWidth="1"/>
    <col min="770" max="770" width="13.7109375" style="40" customWidth="1"/>
    <col min="771" max="1024" width="9.28515625" style="40"/>
    <col min="1025" max="1025" width="78.42578125" style="40" customWidth="1"/>
    <col min="1026" max="1026" width="13.7109375" style="40" customWidth="1"/>
    <col min="1027" max="1280" width="9.28515625" style="40"/>
    <col min="1281" max="1281" width="78.42578125" style="40" customWidth="1"/>
    <col min="1282" max="1282" width="13.7109375" style="40" customWidth="1"/>
    <col min="1283" max="1536" width="9.28515625" style="40"/>
    <col min="1537" max="1537" width="78.42578125" style="40" customWidth="1"/>
    <col min="1538" max="1538" width="13.7109375" style="40" customWidth="1"/>
    <col min="1539" max="1792" width="9.28515625" style="40"/>
    <col min="1793" max="1793" width="78.42578125" style="40" customWidth="1"/>
    <col min="1794" max="1794" width="13.7109375" style="40" customWidth="1"/>
    <col min="1795" max="2048" width="9.28515625" style="40"/>
    <col min="2049" max="2049" width="78.42578125" style="40" customWidth="1"/>
    <col min="2050" max="2050" width="13.7109375" style="40" customWidth="1"/>
    <col min="2051" max="2304" width="9.28515625" style="40"/>
    <col min="2305" max="2305" width="78.42578125" style="40" customWidth="1"/>
    <col min="2306" max="2306" width="13.7109375" style="40" customWidth="1"/>
    <col min="2307" max="2560" width="9.28515625" style="40"/>
    <col min="2561" max="2561" width="78.42578125" style="40" customWidth="1"/>
    <col min="2562" max="2562" width="13.7109375" style="40" customWidth="1"/>
    <col min="2563" max="2816" width="9.28515625" style="40"/>
    <col min="2817" max="2817" width="78.42578125" style="40" customWidth="1"/>
    <col min="2818" max="2818" width="13.7109375" style="40" customWidth="1"/>
    <col min="2819" max="3072" width="9.28515625" style="40"/>
    <col min="3073" max="3073" width="78.42578125" style="40" customWidth="1"/>
    <col min="3074" max="3074" width="13.7109375" style="40" customWidth="1"/>
    <col min="3075" max="3328" width="9.28515625" style="40"/>
    <col min="3329" max="3329" width="78.42578125" style="40" customWidth="1"/>
    <col min="3330" max="3330" width="13.7109375" style="40" customWidth="1"/>
    <col min="3331" max="3584" width="9.28515625" style="40"/>
    <col min="3585" max="3585" width="78.42578125" style="40" customWidth="1"/>
    <col min="3586" max="3586" width="13.7109375" style="40" customWidth="1"/>
    <col min="3587" max="3840" width="9.28515625" style="40"/>
    <col min="3841" max="3841" width="78.42578125" style="40" customWidth="1"/>
    <col min="3842" max="3842" width="13.7109375" style="40" customWidth="1"/>
    <col min="3843" max="4096" width="9.28515625" style="40"/>
    <col min="4097" max="4097" width="78.42578125" style="40" customWidth="1"/>
    <col min="4098" max="4098" width="13.7109375" style="40" customWidth="1"/>
    <col min="4099" max="4352" width="9.28515625" style="40"/>
    <col min="4353" max="4353" width="78.42578125" style="40" customWidth="1"/>
    <col min="4354" max="4354" width="13.7109375" style="40" customWidth="1"/>
    <col min="4355" max="4608" width="9.28515625" style="40"/>
    <col min="4609" max="4609" width="78.42578125" style="40" customWidth="1"/>
    <col min="4610" max="4610" width="13.7109375" style="40" customWidth="1"/>
    <col min="4611" max="4864" width="9.28515625" style="40"/>
    <col min="4865" max="4865" width="78.42578125" style="40" customWidth="1"/>
    <col min="4866" max="4866" width="13.7109375" style="40" customWidth="1"/>
    <col min="4867" max="5120" width="9.28515625" style="40"/>
    <col min="5121" max="5121" width="78.42578125" style="40" customWidth="1"/>
    <col min="5122" max="5122" width="13.7109375" style="40" customWidth="1"/>
    <col min="5123" max="5376" width="9.28515625" style="40"/>
    <col min="5377" max="5377" width="78.42578125" style="40" customWidth="1"/>
    <col min="5378" max="5378" width="13.7109375" style="40" customWidth="1"/>
    <col min="5379" max="5632" width="9.28515625" style="40"/>
    <col min="5633" max="5633" width="78.42578125" style="40" customWidth="1"/>
    <col min="5634" max="5634" width="13.7109375" style="40" customWidth="1"/>
    <col min="5635" max="5888" width="9.28515625" style="40"/>
    <col min="5889" max="5889" width="78.42578125" style="40" customWidth="1"/>
    <col min="5890" max="5890" width="13.7109375" style="40" customWidth="1"/>
    <col min="5891" max="6144" width="9.28515625" style="40"/>
    <col min="6145" max="6145" width="78.42578125" style="40" customWidth="1"/>
    <col min="6146" max="6146" width="13.7109375" style="40" customWidth="1"/>
    <col min="6147" max="6400" width="9.28515625" style="40"/>
    <col min="6401" max="6401" width="78.42578125" style="40" customWidth="1"/>
    <col min="6402" max="6402" width="13.7109375" style="40" customWidth="1"/>
    <col min="6403" max="6656" width="9.28515625" style="40"/>
    <col min="6657" max="6657" width="78.42578125" style="40" customWidth="1"/>
    <col min="6658" max="6658" width="13.7109375" style="40" customWidth="1"/>
    <col min="6659" max="6912" width="9.28515625" style="40"/>
    <col min="6913" max="6913" width="78.42578125" style="40" customWidth="1"/>
    <col min="6914" max="6914" width="13.7109375" style="40" customWidth="1"/>
    <col min="6915" max="7168" width="9.28515625" style="40"/>
    <col min="7169" max="7169" width="78.42578125" style="40" customWidth="1"/>
    <col min="7170" max="7170" width="13.7109375" style="40" customWidth="1"/>
    <col min="7171" max="7424" width="9.28515625" style="40"/>
    <col min="7425" max="7425" width="78.42578125" style="40" customWidth="1"/>
    <col min="7426" max="7426" width="13.7109375" style="40" customWidth="1"/>
    <col min="7427" max="7680" width="9.28515625" style="40"/>
    <col min="7681" max="7681" width="78.42578125" style="40" customWidth="1"/>
    <col min="7682" max="7682" width="13.7109375" style="40" customWidth="1"/>
    <col min="7683" max="7936" width="9.28515625" style="40"/>
    <col min="7937" max="7937" width="78.42578125" style="40" customWidth="1"/>
    <col min="7938" max="7938" width="13.7109375" style="40" customWidth="1"/>
    <col min="7939" max="8192" width="9.28515625" style="40"/>
    <col min="8193" max="8193" width="78.42578125" style="40" customWidth="1"/>
    <col min="8194" max="8194" width="13.7109375" style="40" customWidth="1"/>
    <col min="8195" max="8448" width="9.28515625" style="40"/>
    <col min="8449" max="8449" width="78.42578125" style="40" customWidth="1"/>
    <col min="8450" max="8450" width="13.7109375" style="40" customWidth="1"/>
    <col min="8451" max="8704" width="9.28515625" style="40"/>
    <col min="8705" max="8705" width="78.42578125" style="40" customWidth="1"/>
    <col min="8706" max="8706" width="13.7109375" style="40" customWidth="1"/>
    <col min="8707" max="8960" width="9.28515625" style="40"/>
    <col min="8961" max="8961" width="78.42578125" style="40" customWidth="1"/>
    <col min="8962" max="8962" width="13.7109375" style="40" customWidth="1"/>
    <col min="8963" max="9216" width="9.28515625" style="40"/>
    <col min="9217" max="9217" width="78.42578125" style="40" customWidth="1"/>
    <col min="9218" max="9218" width="13.7109375" style="40" customWidth="1"/>
    <col min="9219" max="9472" width="9.28515625" style="40"/>
    <col min="9473" max="9473" width="78.42578125" style="40" customWidth="1"/>
    <col min="9474" max="9474" width="13.7109375" style="40" customWidth="1"/>
    <col min="9475" max="9728" width="9.28515625" style="40"/>
    <col min="9729" max="9729" width="78.42578125" style="40" customWidth="1"/>
    <col min="9730" max="9730" width="13.7109375" style="40" customWidth="1"/>
    <col min="9731" max="9984" width="9.28515625" style="40"/>
    <col min="9985" max="9985" width="78.42578125" style="40" customWidth="1"/>
    <col min="9986" max="9986" width="13.7109375" style="40" customWidth="1"/>
    <col min="9987" max="10240" width="9.28515625" style="40"/>
    <col min="10241" max="10241" width="78.42578125" style="40" customWidth="1"/>
    <col min="10242" max="10242" width="13.7109375" style="40" customWidth="1"/>
    <col min="10243" max="10496" width="9.28515625" style="40"/>
    <col min="10497" max="10497" width="78.42578125" style="40" customWidth="1"/>
    <col min="10498" max="10498" width="13.7109375" style="40" customWidth="1"/>
    <col min="10499" max="10752" width="9.28515625" style="40"/>
    <col min="10753" max="10753" width="78.42578125" style="40" customWidth="1"/>
    <col min="10754" max="10754" width="13.7109375" style="40" customWidth="1"/>
    <col min="10755" max="11008" width="9.28515625" style="40"/>
    <col min="11009" max="11009" width="78.42578125" style="40" customWidth="1"/>
    <col min="11010" max="11010" width="13.7109375" style="40" customWidth="1"/>
    <col min="11011" max="11264" width="9.28515625" style="40"/>
    <col min="11265" max="11265" width="78.42578125" style="40" customWidth="1"/>
    <col min="11266" max="11266" width="13.7109375" style="40" customWidth="1"/>
    <col min="11267" max="11520" width="9.28515625" style="40"/>
    <col min="11521" max="11521" width="78.42578125" style="40" customWidth="1"/>
    <col min="11522" max="11522" width="13.7109375" style="40" customWidth="1"/>
    <col min="11523" max="11776" width="9.28515625" style="40"/>
    <col min="11777" max="11777" width="78.42578125" style="40" customWidth="1"/>
    <col min="11778" max="11778" width="13.7109375" style="40" customWidth="1"/>
    <col min="11779" max="12032" width="9.28515625" style="40"/>
    <col min="12033" max="12033" width="78.42578125" style="40" customWidth="1"/>
    <col min="12034" max="12034" width="13.7109375" style="40" customWidth="1"/>
    <col min="12035" max="12288" width="9.28515625" style="40"/>
    <col min="12289" max="12289" width="78.42578125" style="40" customWidth="1"/>
    <col min="12290" max="12290" width="13.7109375" style="40" customWidth="1"/>
    <col min="12291" max="12544" width="9.28515625" style="40"/>
    <col min="12545" max="12545" width="78.42578125" style="40" customWidth="1"/>
    <col min="12546" max="12546" width="13.7109375" style="40" customWidth="1"/>
    <col min="12547" max="12800" width="9.28515625" style="40"/>
    <col min="12801" max="12801" width="78.42578125" style="40" customWidth="1"/>
    <col min="12802" max="12802" width="13.7109375" style="40" customWidth="1"/>
    <col min="12803" max="13056" width="9.28515625" style="40"/>
    <col min="13057" max="13057" width="78.42578125" style="40" customWidth="1"/>
    <col min="13058" max="13058" width="13.7109375" style="40" customWidth="1"/>
    <col min="13059" max="13312" width="9.28515625" style="40"/>
    <col min="13313" max="13313" width="78.42578125" style="40" customWidth="1"/>
    <col min="13314" max="13314" width="13.7109375" style="40" customWidth="1"/>
    <col min="13315" max="13568" width="9.28515625" style="40"/>
    <col min="13569" max="13569" width="78.42578125" style="40" customWidth="1"/>
    <col min="13570" max="13570" width="13.7109375" style="40" customWidth="1"/>
    <col min="13571" max="13824" width="9.28515625" style="40"/>
    <col min="13825" max="13825" width="78.42578125" style="40" customWidth="1"/>
    <col min="13826" max="13826" width="13.7109375" style="40" customWidth="1"/>
    <col min="13827" max="14080" width="9.28515625" style="40"/>
    <col min="14081" max="14081" width="78.42578125" style="40" customWidth="1"/>
    <col min="14082" max="14082" width="13.7109375" style="40" customWidth="1"/>
    <col min="14083" max="14336" width="9.28515625" style="40"/>
    <col min="14337" max="14337" width="78.42578125" style="40" customWidth="1"/>
    <col min="14338" max="14338" width="13.7109375" style="40" customWidth="1"/>
    <col min="14339" max="14592" width="9.28515625" style="40"/>
    <col min="14593" max="14593" width="78.42578125" style="40" customWidth="1"/>
    <col min="14594" max="14594" width="13.7109375" style="40" customWidth="1"/>
    <col min="14595" max="14848" width="9.28515625" style="40"/>
    <col min="14849" max="14849" width="78.42578125" style="40" customWidth="1"/>
    <col min="14850" max="14850" width="13.7109375" style="40" customWidth="1"/>
    <col min="14851" max="15104" width="9.28515625" style="40"/>
    <col min="15105" max="15105" width="78.42578125" style="40" customWidth="1"/>
    <col min="15106" max="15106" width="13.7109375" style="40" customWidth="1"/>
    <col min="15107" max="15360" width="9.28515625" style="40"/>
    <col min="15361" max="15361" width="78.42578125" style="40" customWidth="1"/>
    <col min="15362" max="15362" width="13.7109375" style="40" customWidth="1"/>
    <col min="15363" max="15616" width="9.28515625" style="40"/>
    <col min="15617" max="15617" width="78.42578125" style="40" customWidth="1"/>
    <col min="15618" max="15618" width="13.7109375" style="40" customWidth="1"/>
    <col min="15619" max="15872" width="9.28515625" style="40"/>
    <col min="15873" max="15873" width="78.42578125" style="40" customWidth="1"/>
    <col min="15874" max="15874" width="13.7109375" style="40" customWidth="1"/>
    <col min="15875" max="16128" width="9.28515625" style="40"/>
    <col min="16129" max="16129" width="78.42578125" style="40" customWidth="1"/>
    <col min="16130" max="16130" width="13.7109375" style="40" customWidth="1"/>
    <col min="16131" max="16384" width="9.28515625" style="40"/>
  </cols>
  <sheetData>
    <row r="1" spans="1:2" x14ac:dyDescent="0.25">
      <c r="A1" s="1112" t="s">
        <v>0</v>
      </c>
      <c r="B1" s="1113"/>
    </row>
    <row r="2" spans="1:2" x14ac:dyDescent="0.25">
      <c r="A2" s="1114" t="s">
        <v>1</v>
      </c>
      <c r="B2" s="1115"/>
    </row>
    <row r="3" spans="1:2" ht="12.75" customHeight="1" x14ac:dyDescent="0.25">
      <c r="A3" s="641"/>
      <c r="B3" s="642"/>
    </row>
    <row r="4" spans="1:2" s="43" customFormat="1" ht="17.25" customHeight="1" x14ac:dyDescent="0.25">
      <c r="A4" s="1116" t="s">
        <v>153</v>
      </c>
      <c r="B4" s="1117"/>
    </row>
    <row r="5" spans="1:2" ht="12.75" customHeight="1" x14ac:dyDescent="0.25">
      <c r="A5" s="162"/>
      <c r="B5" s="643"/>
    </row>
    <row r="6" spans="1:2" x14ac:dyDescent="0.25">
      <c r="A6" s="1118" t="s">
        <v>164</v>
      </c>
      <c r="B6" s="1117"/>
    </row>
    <row r="7" spans="1:2" x14ac:dyDescent="0.25">
      <c r="A7" s="615" t="s">
        <v>30</v>
      </c>
      <c r="B7" s="149"/>
    </row>
    <row r="8" spans="1:2" x14ac:dyDescent="0.25">
      <c r="A8" s="1118" t="s">
        <v>78</v>
      </c>
      <c r="B8" s="1117"/>
    </row>
    <row r="9" spans="1:2" x14ac:dyDescent="0.25">
      <c r="A9" s="1118"/>
      <c r="B9" s="1117"/>
    </row>
    <row r="10" spans="1:2" ht="12.75" customHeight="1" x14ac:dyDescent="0.25">
      <c r="A10" s="167"/>
      <c r="B10" s="168"/>
    </row>
    <row r="11" spans="1:2" x14ac:dyDescent="0.25">
      <c r="A11" s="1110" t="s">
        <v>154</v>
      </c>
      <c r="B11" s="1111"/>
    </row>
    <row r="12" spans="1:2" x14ac:dyDescent="0.25">
      <c r="A12" s="152" t="s">
        <v>155</v>
      </c>
      <c r="B12" s="616"/>
    </row>
    <row r="13" spans="1:2" x14ac:dyDescent="0.25">
      <c r="A13" s="152" t="s">
        <v>2</v>
      </c>
      <c r="B13" s="616"/>
    </row>
    <row r="14" spans="1:2" x14ac:dyDescent="0.25">
      <c r="A14" s="152" t="s">
        <v>2</v>
      </c>
      <c r="B14" s="616"/>
    </row>
    <row r="15" spans="1:2" x14ac:dyDescent="0.25">
      <c r="A15" s="152"/>
      <c r="B15" s="616"/>
    </row>
    <row r="16" spans="1:2" ht="12.75" customHeight="1" thickBot="1" x14ac:dyDescent="0.3">
      <c r="A16" s="169"/>
      <c r="B16" s="170"/>
    </row>
    <row r="17" spans="1:4" x14ac:dyDescent="0.25">
      <c r="A17" s="644" t="s">
        <v>16</v>
      </c>
      <c r="B17" s="645" t="s">
        <v>2</v>
      </c>
    </row>
    <row r="18" spans="1:4" x14ac:dyDescent="0.25">
      <c r="A18" s="646" t="s">
        <v>3</v>
      </c>
      <c r="B18" s="645" t="s">
        <v>2</v>
      </c>
    </row>
    <row r="19" spans="1:4" x14ac:dyDescent="0.25">
      <c r="A19" s="646"/>
      <c r="B19" s="645"/>
    </row>
    <row r="20" spans="1:4" x14ac:dyDescent="0.25">
      <c r="A20" s="646" t="s">
        <v>5</v>
      </c>
      <c r="B20" s="645"/>
    </row>
    <row r="21" spans="1:4" ht="16.5" thickBot="1" x14ac:dyDescent="0.3">
      <c r="A21" s="171" t="s">
        <v>26</v>
      </c>
      <c r="B21" s="172"/>
    </row>
    <row r="22" spans="1:4" ht="16.5" thickTop="1" x14ac:dyDescent="0.25">
      <c r="A22" s="646" t="s">
        <v>6</v>
      </c>
      <c r="B22" s="647"/>
      <c r="D22" s="43"/>
    </row>
    <row r="23" spans="1:4" s="51" customFormat="1" ht="16.5" thickBot="1" x14ac:dyDescent="0.3">
      <c r="A23" s="99" t="s">
        <v>7</v>
      </c>
      <c r="B23" s="101">
        <f>SUM(B17:B21)-(B22)</f>
        <v>0</v>
      </c>
    </row>
    <row r="24" spans="1:4" ht="12.75" customHeight="1" x14ac:dyDescent="0.25">
      <c r="A24" s="162"/>
      <c r="B24" s="163"/>
    </row>
    <row r="25" spans="1:4" x14ac:dyDescent="0.25">
      <c r="A25" s="644" t="s">
        <v>17</v>
      </c>
      <c r="B25" s="645"/>
    </row>
    <row r="26" spans="1:4" x14ac:dyDescent="0.25">
      <c r="A26" s="646" t="s">
        <v>104</v>
      </c>
      <c r="B26" s="645"/>
    </row>
    <row r="27" spans="1:4" ht="16.5" customHeight="1" x14ac:dyDescent="0.25">
      <c r="A27" s="646" t="s">
        <v>22</v>
      </c>
      <c r="B27" s="645"/>
    </row>
    <row r="28" spans="1:4" x14ac:dyDescent="0.25">
      <c r="A28" s="646" t="s">
        <v>20</v>
      </c>
      <c r="B28" s="645"/>
    </row>
    <row r="29" spans="1:4" x14ac:dyDescent="0.25">
      <c r="A29" s="646" t="s">
        <v>8</v>
      </c>
      <c r="B29" s="645"/>
    </row>
    <row r="30" spans="1:4" x14ac:dyDescent="0.25">
      <c r="A30" s="646" t="s">
        <v>105</v>
      </c>
      <c r="B30" s="645">
        <v>100000</v>
      </c>
    </row>
    <row r="31" spans="1:4" x14ac:dyDescent="0.25">
      <c r="A31" s="646" t="s">
        <v>9</v>
      </c>
      <c r="B31" s="645"/>
    </row>
    <row r="32" spans="1:4" ht="16.5" thickBot="1" x14ac:dyDescent="0.3">
      <c r="A32" s="171" t="s">
        <v>10</v>
      </c>
      <c r="B32" s="117"/>
    </row>
    <row r="33" spans="1:2" s="51" customFormat="1" ht="17.25" thickTop="1" thickBot="1" x14ac:dyDescent="0.3">
      <c r="A33" s="173" t="s">
        <v>11</v>
      </c>
      <c r="B33" s="100">
        <f>SUM(B26:B32)</f>
        <v>100000</v>
      </c>
    </row>
    <row r="34" spans="1:2" ht="12.75" customHeight="1" x14ac:dyDescent="0.25">
      <c r="A34" s="162"/>
      <c r="B34" s="163"/>
    </row>
    <row r="35" spans="1:2" x14ac:dyDescent="0.25">
      <c r="A35" s="644" t="s">
        <v>18</v>
      </c>
      <c r="B35" s="645" t="s">
        <v>4</v>
      </c>
    </row>
    <row r="36" spans="1:2" x14ac:dyDescent="0.25">
      <c r="A36" s="646" t="s">
        <v>12</v>
      </c>
      <c r="B36" s="645"/>
    </row>
    <row r="37" spans="1:2" x14ac:dyDescent="0.25">
      <c r="A37" s="646" t="s">
        <v>13</v>
      </c>
      <c r="B37" s="645"/>
    </row>
    <row r="38" spans="1:2" x14ac:dyDescent="0.25">
      <c r="A38" s="646" t="s">
        <v>14</v>
      </c>
      <c r="B38" s="645"/>
    </row>
    <row r="39" spans="1:2" ht="16.5" thickBot="1" x14ac:dyDescent="0.3">
      <c r="A39" s="171" t="s">
        <v>15</v>
      </c>
      <c r="B39" s="117"/>
    </row>
    <row r="40" spans="1:2" s="51" customFormat="1" ht="17.25" thickTop="1" thickBot="1" x14ac:dyDescent="0.3">
      <c r="A40" s="173" t="s">
        <v>7</v>
      </c>
      <c r="B40" s="100">
        <f>SUM(B35:B39)</f>
        <v>0</v>
      </c>
    </row>
    <row r="41" spans="1:2" ht="12.75" customHeight="1" x14ac:dyDescent="0.25">
      <c r="A41" s="162"/>
      <c r="B41" s="163"/>
    </row>
    <row r="42" spans="1:2" ht="15" customHeight="1" x14ac:dyDescent="0.25">
      <c r="A42" s="97" t="s">
        <v>19</v>
      </c>
      <c r="B42" s="98"/>
    </row>
    <row r="43" spans="1:2" x14ac:dyDescent="0.25">
      <c r="A43" s="648" t="s">
        <v>103</v>
      </c>
      <c r="B43" s="98"/>
    </row>
    <row r="44" spans="1:2" x14ac:dyDescent="0.25">
      <c r="A44" s="648" t="s">
        <v>482</v>
      </c>
      <c r="B44" s="98"/>
    </row>
    <row r="45" spans="1:2" x14ac:dyDescent="0.25">
      <c r="A45" s="649" t="s">
        <v>128</v>
      </c>
      <c r="B45" s="98">
        <v>100000</v>
      </c>
    </row>
    <row r="46" spans="1:2" x14ac:dyDescent="0.25">
      <c r="A46" s="649" t="s">
        <v>157</v>
      </c>
      <c r="B46" s="98"/>
    </row>
    <row r="47" spans="1:2" x14ac:dyDescent="0.25">
      <c r="A47" s="649" t="s">
        <v>172</v>
      </c>
      <c r="B47" s="98"/>
    </row>
    <row r="48" spans="1:2" x14ac:dyDescent="0.25">
      <c r="A48" s="649" t="s">
        <v>205</v>
      </c>
      <c r="B48" s="98">
        <v>0</v>
      </c>
    </row>
    <row r="49" spans="1:2" ht="16.5" thickBot="1" x14ac:dyDescent="0.3">
      <c r="A49" s="650" t="s">
        <v>617</v>
      </c>
      <c r="B49" s="709">
        <v>0</v>
      </c>
    </row>
    <row r="50" spans="1:2" ht="17.25" thickTop="1" thickBot="1" x14ac:dyDescent="0.3">
      <c r="A50" s="99" t="s">
        <v>11</v>
      </c>
      <c r="B50" s="101">
        <f>SUM(B43:B49)</f>
        <v>100000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scale="9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13" zoomScale="85" zoomScaleNormal="85" workbookViewId="0">
      <selection activeCell="B50" sqref="B50"/>
    </sheetView>
  </sheetViews>
  <sheetFormatPr defaultColWidth="9.28515625" defaultRowHeight="15.75" x14ac:dyDescent="0.25"/>
  <cols>
    <col min="1" max="1" width="78.42578125" style="40" customWidth="1"/>
    <col min="2" max="2" width="13.7109375" style="63" customWidth="1"/>
    <col min="3" max="256" width="9.28515625" style="40"/>
    <col min="257" max="257" width="78.42578125" style="40" customWidth="1"/>
    <col min="258" max="258" width="13.7109375" style="40" customWidth="1"/>
    <col min="259" max="512" width="9.28515625" style="40"/>
    <col min="513" max="513" width="78.42578125" style="40" customWidth="1"/>
    <col min="514" max="514" width="13.7109375" style="40" customWidth="1"/>
    <col min="515" max="768" width="9.28515625" style="40"/>
    <col min="769" max="769" width="78.42578125" style="40" customWidth="1"/>
    <col min="770" max="770" width="13.7109375" style="40" customWidth="1"/>
    <col min="771" max="1024" width="9.28515625" style="40"/>
    <col min="1025" max="1025" width="78.42578125" style="40" customWidth="1"/>
    <col min="1026" max="1026" width="13.7109375" style="40" customWidth="1"/>
    <col min="1027" max="1280" width="9.28515625" style="40"/>
    <col min="1281" max="1281" width="78.42578125" style="40" customWidth="1"/>
    <col min="1282" max="1282" width="13.7109375" style="40" customWidth="1"/>
    <col min="1283" max="1536" width="9.28515625" style="40"/>
    <col min="1537" max="1537" width="78.42578125" style="40" customWidth="1"/>
    <col min="1538" max="1538" width="13.7109375" style="40" customWidth="1"/>
    <col min="1539" max="1792" width="9.28515625" style="40"/>
    <col min="1793" max="1793" width="78.42578125" style="40" customWidth="1"/>
    <col min="1794" max="1794" width="13.7109375" style="40" customWidth="1"/>
    <col min="1795" max="2048" width="9.28515625" style="40"/>
    <col min="2049" max="2049" width="78.42578125" style="40" customWidth="1"/>
    <col min="2050" max="2050" width="13.7109375" style="40" customWidth="1"/>
    <col min="2051" max="2304" width="9.28515625" style="40"/>
    <col min="2305" max="2305" width="78.42578125" style="40" customWidth="1"/>
    <col min="2306" max="2306" width="13.7109375" style="40" customWidth="1"/>
    <col min="2307" max="2560" width="9.28515625" style="40"/>
    <col min="2561" max="2561" width="78.42578125" style="40" customWidth="1"/>
    <col min="2562" max="2562" width="13.7109375" style="40" customWidth="1"/>
    <col min="2563" max="2816" width="9.28515625" style="40"/>
    <col min="2817" max="2817" width="78.42578125" style="40" customWidth="1"/>
    <col min="2818" max="2818" width="13.7109375" style="40" customWidth="1"/>
    <col min="2819" max="3072" width="9.28515625" style="40"/>
    <col min="3073" max="3073" width="78.42578125" style="40" customWidth="1"/>
    <col min="3074" max="3074" width="13.7109375" style="40" customWidth="1"/>
    <col min="3075" max="3328" width="9.28515625" style="40"/>
    <col min="3329" max="3329" width="78.42578125" style="40" customWidth="1"/>
    <col min="3330" max="3330" width="13.7109375" style="40" customWidth="1"/>
    <col min="3331" max="3584" width="9.28515625" style="40"/>
    <col min="3585" max="3585" width="78.42578125" style="40" customWidth="1"/>
    <col min="3586" max="3586" width="13.7109375" style="40" customWidth="1"/>
    <col min="3587" max="3840" width="9.28515625" style="40"/>
    <col min="3841" max="3841" width="78.42578125" style="40" customWidth="1"/>
    <col min="3842" max="3842" width="13.7109375" style="40" customWidth="1"/>
    <col min="3843" max="4096" width="9.28515625" style="40"/>
    <col min="4097" max="4097" width="78.42578125" style="40" customWidth="1"/>
    <col min="4098" max="4098" width="13.7109375" style="40" customWidth="1"/>
    <col min="4099" max="4352" width="9.28515625" style="40"/>
    <col min="4353" max="4353" width="78.42578125" style="40" customWidth="1"/>
    <col min="4354" max="4354" width="13.7109375" style="40" customWidth="1"/>
    <col min="4355" max="4608" width="9.28515625" style="40"/>
    <col min="4609" max="4609" width="78.42578125" style="40" customWidth="1"/>
    <col min="4610" max="4610" width="13.7109375" style="40" customWidth="1"/>
    <col min="4611" max="4864" width="9.28515625" style="40"/>
    <col min="4865" max="4865" width="78.42578125" style="40" customWidth="1"/>
    <col min="4866" max="4866" width="13.7109375" style="40" customWidth="1"/>
    <col min="4867" max="5120" width="9.28515625" style="40"/>
    <col min="5121" max="5121" width="78.42578125" style="40" customWidth="1"/>
    <col min="5122" max="5122" width="13.7109375" style="40" customWidth="1"/>
    <col min="5123" max="5376" width="9.28515625" style="40"/>
    <col min="5377" max="5377" width="78.42578125" style="40" customWidth="1"/>
    <col min="5378" max="5378" width="13.7109375" style="40" customWidth="1"/>
    <col min="5379" max="5632" width="9.28515625" style="40"/>
    <col min="5633" max="5633" width="78.42578125" style="40" customWidth="1"/>
    <col min="5634" max="5634" width="13.7109375" style="40" customWidth="1"/>
    <col min="5635" max="5888" width="9.28515625" style="40"/>
    <col min="5889" max="5889" width="78.42578125" style="40" customWidth="1"/>
    <col min="5890" max="5890" width="13.7109375" style="40" customWidth="1"/>
    <col min="5891" max="6144" width="9.28515625" style="40"/>
    <col min="6145" max="6145" width="78.42578125" style="40" customWidth="1"/>
    <col min="6146" max="6146" width="13.7109375" style="40" customWidth="1"/>
    <col min="6147" max="6400" width="9.28515625" style="40"/>
    <col min="6401" max="6401" width="78.42578125" style="40" customWidth="1"/>
    <col min="6402" max="6402" width="13.7109375" style="40" customWidth="1"/>
    <col min="6403" max="6656" width="9.28515625" style="40"/>
    <col min="6657" max="6657" width="78.42578125" style="40" customWidth="1"/>
    <col min="6658" max="6658" width="13.7109375" style="40" customWidth="1"/>
    <col min="6659" max="6912" width="9.28515625" style="40"/>
    <col min="6913" max="6913" width="78.42578125" style="40" customWidth="1"/>
    <col min="6914" max="6914" width="13.7109375" style="40" customWidth="1"/>
    <col min="6915" max="7168" width="9.28515625" style="40"/>
    <col min="7169" max="7169" width="78.42578125" style="40" customWidth="1"/>
    <col min="7170" max="7170" width="13.7109375" style="40" customWidth="1"/>
    <col min="7171" max="7424" width="9.28515625" style="40"/>
    <col min="7425" max="7425" width="78.42578125" style="40" customWidth="1"/>
    <col min="7426" max="7426" width="13.7109375" style="40" customWidth="1"/>
    <col min="7427" max="7680" width="9.28515625" style="40"/>
    <col min="7681" max="7681" width="78.42578125" style="40" customWidth="1"/>
    <col min="7682" max="7682" width="13.7109375" style="40" customWidth="1"/>
    <col min="7683" max="7936" width="9.28515625" style="40"/>
    <col min="7937" max="7937" width="78.42578125" style="40" customWidth="1"/>
    <col min="7938" max="7938" width="13.7109375" style="40" customWidth="1"/>
    <col min="7939" max="8192" width="9.28515625" style="40"/>
    <col min="8193" max="8193" width="78.42578125" style="40" customWidth="1"/>
    <col min="8194" max="8194" width="13.7109375" style="40" customWidth="1"/>
    <col min="8195" max="8448" width="9.28515625" style="40"/>
    <col min="8449" max="8449" width="78.42578125" style="40" customWidth="1"/>
    <col min="8450" max="8450" width="13.7109375" style="40" customWidth="1"/>
    <col min="8451" max="8704" width="9.28515625" style="40"/>
    <col min="8705" max="8705" width="78.42578125" style="40" customWidth="1"/>
    <col min="8706" max="8706" width="13.7109375" style="40" customWidth="1"/>
    <col min="8707" max="8960" width="9.28515625" style="40"/>
    <col min="8961" max="8961" width="78.42578125" style="40" customWidth="1"/>
    <col min="8962" max="8962" width="13.7109375" style="40" customWidth="1"/>
    <col min="8963" max="9216" width="9.28515625" style="40"/>
    <col min="9217" max="9217" width="78.42578125" style="40" customWidth="1"/>
    <col min="9218" max="9218" width="13.7109375" style="40" customWidth="1"/>
    <col min="9219" max="9472" width="9.28515625" style="40"/>
    <col min="9473" max="9473" width="78.42578125" style="40" customWidth="1"/>
    <col min="9474" max="9474" width="13.7109375" style="40" customWidth="1"/>
    <col min="9475" max="9728" width="9.28515625" style="40"/>
    <col min="9729" max="9729" width="78.42578125" style="40" customWidth="1"/>
    <col min="9730" max="9730" width="13.7109375" style="40" customWidth="1"/>
    <col min="9731" max="9984" width="9.28515625" style="40"/>
    <col min="9985" max="9985" width="78.42578125" style="40" customWidth="1"/>
    <col min="9986" max="9986" width="13.7109375" style="40" customWidth="1"/>
    <col min="9987" max="10240" width="9.28515625" style="40"/>
    <col min="10241" max="10241" width="78.42578125" style="40" customWidth="1"/>
    <col min="10242" max="10242" width="13.7109375" style="40" customWidth="1"/>
    <col min="10243" max="10496" width="9.28515625" style="40"/>
    <col min="10497" max="10497" width="78.42578125" style="40" customWidth="1"/>
    <col min="10498" max="10498" width="13.7109375" style="40" customWidth="1"/>
    <col min="10499" max="10752" width="9.28515625" style="40"/>
    <col min="10753" max="10753" width="78.42578125" style="40" customWidth="1"/>
    <col min="10754" max="10754" width="13.7109375" style="40" customWidth="1"/>
    <col min="10755" max="11008" width="9.28515625" style="40"/>
    <col min="11009" max="11009" width="78.42578125" style="40" customWidth="1"/>
    <col min="11010" max="11010" width="13.7109375" style="40" customWidth="1"/>
    <col min="11011" max="11264" width="9.28515625" style="40"/>
    <col min="11265" max="11265" width="78.42578125" style="40" customWidth="1"/>
    <col min="11266" max="11266" width="13.7109375" style="40" customWidth="1"/>
    <col min="11267" max="11520" width="9.28515625" style="40"/>
    <col min="11521" max="11521" width="78.42578125" style="40" customWidth="1"/>
    <col min="11522" max="11522" width="13.7109375" style="40" customWidth="1"/>
    <col min="11523" max="11776" width="9.28515625" style="40"/>
    <col min="11777" max="11777" width="78.42578125" style="40" customWidth="1"/>
    <col min="11778" max="11778" width="13.7109375" style="40" customWidth="1"/>
    <col min="11779" max="12032" width="9.28515625" style="40"/>
    <col min="12033" max="12033" width="78.42578125" style="40" customWidth="1"/>
    <col min="12034" max="12034" width="13.7109375" style="40" customWidth="1"/>
    <col min="12035" max="12288" width="9.28515625" style="40"/>
    <col min="12289" max="12289" width="78.42578125" style="40" customWidth="1"/>
    <col min="12290" max="12290" width="13.7109375" style="40" customWidth="1"/>
    <col min="12291" max="12544" width="9.28515625" style="40"/>
    <col min="12545" max="12545" width="78.42578125" style="40" customWidth="1"/>
    <col min="12546" max="12546" width="13.7109375" style="40" customWidth="1"/>
    <col min="12547" max="12800" width="9.28515625" style="40"/>
    <col min="12801" max="12801" width="78.42578125" style="40" customWidth="1"/>
    <col min="12802" max="12802" width="13.7109375" style="40" customWidth="1"/>
    <col min="12803" max="13056" width="9.28515625" style="40"/>
    <col min="13057" max="13057" width="78.42578125" style="40" customWidth="1"/>
    <col min="13058" max="13058" width="13.7109375" style="40" customWidth="1"/>
    <col min="13059" max="13312" width="9.28515625" style="40"/>
    <col min="13313" max="13313" width="78.42578125" style="40" customWidth="1"/>
    <col min="13314" max="13314" width="13.7109375" style="40" customWidth="1"/>
    <col min="13315" max="13568" width="9.28515625" style="40"/>
    <col min="13569" max="13569" width="78.42578125" style="40" customWidth="1"/>
    <col min="13570" max="13570" width="13.7109375" style="40" customWidth="1"/>
    <col min="13571" max="13824" width="9.28515625" style="40"/>
    <col min="13825" max="13825" width="78.42578125" style="40" customWidth="1"/>
    <col min="13826" max="13826" width="13.7109375" style="40" customWidth="1"/>
    <col min="13827" max="14080" width="9.28515625" style="40"/>
    <col min="14081" max="14081" width="78.42578125" style="40" customWidth="1"/>
    <col min="14082" max="14082" width="13.7109375" style="40" customWidth="1"/>
    <col min="14083" max="14336" width="9.28515625" style="40"/>
    <col min="14337" max="14337" width="78.42578125" style="40" customWidth="1"/>
    <col min="14338" max="14338" width="13.7109375" style="40" customWidth="1"/>
    <col min="14339" max="14592" width="9.28515625" style="40"/>
    <col min="14593" max="14593" width="78.42578125" style="40" customWidth="1"/>
    <col min="14594" max="14594" width="13.7109375" style="40" customWidth="1"/>
    <col min="14595" max="14848" width="9.28515625" style="40"/>
    <col min="14849" max="14849" width="78.42578125" style="40" customWidth="1"/>
    <col min="14850" max="14850" width="13.7109375" style="40" customWidth="1"/>
    <col min="14851" max="15104" width="9.28515625" style="40"/>
    <col min="15105" max="15105" width="78.42578125" style="40" customWidth="1"/>
    <col min="15106" max="15106" width="13.7109375" style="40" customWidth="1"/>
    <col min="15107" max="15360" width="9.28515625" style="40"/>
    <col min="15361" max="15361" width="78.42578125" style="40" customWidth="1"/>
    <col min="15362" max="15362" width="13.7109375" style="40" customWidth="1"/>
    <col min="15363" max="15616" width="9.28515625" style="40"/>
    <col min="15617" max="15617" width="78.42578125" style="40" customWidth="1"/>
    <col min="15618" max="15618" width="13.7109375" style="40" customWidth="1"/>
    <col min="15619" max="15872" width="9.28515625" style="40"/>
    <col min="15873" max="15873" width="78.42578125" style="40" customWidth="1"/>
    <col min="15874" max="15874" width="13.7109375" style="40" customWidth="1"/>
    <col min="15875" max="16128" width="9.28515625" style="40"/>
    <col min="16129" max="16129" width="78.42578125" style="40" customWidth="1"/>
    <col min="16130" max="16130" width="13.7109375" style="40" customWidth="1"/>
    <col min="16131" max="16384" width="9.28515625" style="40"/>
  </cols>
  <sheetData>
    <row r="1" spans="1:2" x14ac:dyDescent="0.25">
      <c r="A1" s="1112" t="s">
        <v>0</v>
      </c>
      <c r="B1" s="1113"/>
    </row>
    <row r="2" spans="1:2" x14ac:dyDescent="0.25">
      <c r="A2" s="1114" t="s">
        <v>1</v>
      </c>
      <c r="B2" s="1115"/>
    </row>
    <row r="3" spans="1:2" ht="12.75" customHeight="1" x14ac:dyDescent="0.25">
      <c r="A3" s="641"/>
      <c r="B3" s="642"/>
    </row>
    <row r="4" spans="1:2" s="43" customFormat="1" ht="17.25" customHeight="1" x14ac:dyDescent="0.25">
      <c r="A4" s="1116" t="s">
        <v>145</v>
      </c>
      <c r="B4" s="1117"/>
    </row>
    <row r="5" spans="1:2" ht="12.75" customHeight="1" x14ac:dyDescent="0.25">
      <c r="A5" s="162"/>
      <c r="B5" s="643"/>
    </row>
    <row r="6" spans="1:2" x14ac:dyDescent="0.25">
      <c r="A6" s="1118" t="s">
        <v>141</v>
      </c>
      <c r="B6" s="1117"/>
    </row>
    <row r="7" spans="1:2" x14ac:dyDescent="0.25">
      <c r="A7" s="615" t="s">
        <v>30</v>
      </c>
      <c r="B7" s="149"/>
    </row>
    <row r="8" spans="1:2" x14ac:dyDescent="0.25">
      <c r="A8" s="1118" t="s">
        <v>78</v>
      </c>
      <c r="B8" s="1117"/>
    </row>
    <row r="9" spans="1:2" x14ac:dyDescent="0.25">
      <c r="A9" s="1118"/>
      <c r="B9" s="1117"/>
    </row>
    <row r="10" spans="1:2" ht="12.75" customHeight="1" x14ac:dyDescent="0.25">
      <c r="A10" s="167"/>
      <c r="B10" s="168"/>
    </row>
    <row r="11" spans="1:2" x14ac:dyDescent="0.25">
      <c r="A11" s="1110" t="s">
        <v>146</v>
      </c>
      <c r="B11" s="1111"/>
    </row>
    <row r="12" spans="1:2" x14ac:dyDescent="0.25">
      <c r="A12" s="152" t="s">
        <v>2</v>
      </c>
      <c r="B12" s="616"/>
    </row>
    <row r="13" spans="1:2" x14ac:dyDescent="0.25">
      <c r="A13" s="152"/>
      <c r="B13" s="616"/>
    </row>
    <row r="14" spans="1:2" x14ac:dyDescent="0.25">
      <c r="A14" s="152" t="s">
        <v>147</v>
      </c>
      <c r="B14" s="616"/>
    </row>
    <row r="15" spans="1:2" x14ac:dyDescent="0.25">
      <c r="A15" s="152" t="s">
        <v>148</v>
      </c>
      <c r="B15" s="616"/>
    </row>
    <row r="16" spans="1:2" ht="12.75" customHeight="1" thickBot="1" x14ac:dyDescent="0.3">
      <c r="A16" s="169"/>
      <c r="B16" s="170"/>
    </row>
    <row r="17" spans="1:4" x14ac:dyDescent="0.25">
      <c r="A17" s="644" t="s">
        <v>16</v>
      </c>
      <c r="B17" s="645" t="s">
        <v>2</v>
      </c>
    </row>
    <row r="18" spans="1:4" x14ac:dyDescent="0.25">
      <c r="A18" s="646" t="s">
        <v>3</v>
      </c>
      <c r="B18" s="645" t="s">
        <v>2</v>
      </c>
    </row>
    <row r="19" spans="1:4" x14ac:dyDescent="0.25">
      <c r="A19" s="646"/>
      <c r="B19" s="645"/>
    </row>
    <row r="20" spans="1:4" x14ac:dyDescent="0.25">
      <c r="A20" s="646" t="s">
        <v>5</v>
      </c>
      <c r="B20" s="645"/>
    </row>
    <row r="21" spans="1:4" ht="16.5" thickBot="1" x14ac:dyDescent="0.3">
      <c r="A21" s="171" t="s">
        <v>26</v>
      </c>
      <c r="B21" s="172"/>
    </row>
    <row r="22" spans="1:4" ht="16.5" thickTop="1" x14ac:dyDescent="0.25">
      <c r="A22" s="646" t="s">
        <v>6</v>
      </c>
      <c r="B22" s="647"/>
      <c r="D22" s="43"/>
    </row>
    <row r="23" spans="1:4" s="51" customFormat="1" ht="16.5" thickBot="1" x14ac:dyDescent="0.3">
      <c r="A23" s="99" t="s">
        <v>7</v>
      </c>
      <c r="B23" s="101">
        <f>SUM(B17:B21)-(B22)</f>
        <v>0</v>
      </c>
    </row>
    <row r="24" spans="1:4" ht="12.75" customHeight="1" x14ac:dyDescent="0.25">
      <c r="A24" s="162"/>
      <c r="B24" s="163"/>
    </row>
    <row r="25" spans="1:4" x14ac:dyDescent="0.25">
      <c r="A25" s="644" t="s">
        <v>17</v>
      </c>
      <c r="B25" s="645"/>
    </row>
    <row r="26" spans="1:4" x14ac:dyDescent="0.25">
      <c r="A26" s="646" t="s">
        <v>104</v>
      </c>
      <c r="B26" s="645"/>
    </row>
    <row r="27" spans="1:4" ht="16.5" customHeight="1" x14ac:dyDescent="0.25">
      <c r="A27" s="646" t="s">
        <v>22</v>
      </c>
      <c r="B27" s="645"/>
    </row>
    <row r="28" spans="1:4" x14ac:dyDescent="0.25">
      <c r="A28" s="646" t="s">
        <v>20</v>
      </c>
      <c r="B28" s="645"/>
    </row>
    <row r="29" spans="1:4" x14ac:dyDescent="0.25">
      <c r="A29" s="646" t="s">
        <v>8</v>
      </c>
      <c r="B29" s="645"/>
    </row>
    <row r="30" spans="1:4" x14ac:dyDescent="0.25">
      <c r="A30" s="646" t="s">
        <v>105</v>
      </c>
      <c r="B30" s="645"/>
    </row>
    <row r="31" spans="1:4" x14ac:dyDescent="0.25">
      <c r="A31" s="646" t="s">
        <v>9</v>
      </c>
      <c r="B31" s="645">
        <v>6000000</v>
      </c>
    </row>
    <row r="32" spans="1:4" ht="16.5" thickBot="1" x14ac:dyDescent="0.3">
      <c r="A32" s="171" t="s">
        <v>10</v>
      </c>
      <c r="B32" s="117"/>
    </row>
    <row r="33" spans="1:2" s="51" customFormat="1" ht="17.25" thickTop="1" thickBot="1" x14ac:dyDescent="0.3">
      <c r="A33" s="173" t="s">
        <v>11</v>
      </c>
      <c r="B33" s="100">
        <f>SUM(B26:B32)</f>
        <v>6000000</v>
      </c>
    </row>
    <row r="34" spans="1:2" ht="12.75" customHeight="1" x14ac:dyDescent="0.25">
      <c r="A34" s="162"/>
      <c r="B34" s="163"/>
    </row>
    <row r="35" spans="1:2" x14ac:dyDescent="0.25">
      <c r="A35" s="644" t="s">
        <v>18</v>
      </c>
      <c r="B35" s="645" t="s">
        <v>4</v>
      </c>
    </row>
    <row r="36" spans="1:2" x14ac:dyDescent="0.25">
      <c r="A36" s="646" t="s">
        <v>12</v>
      </c>
      <c r="B36" s="645"/>
    </row>
    <row r="37" spans="1:2" x14ac:dyDescent="0.25">
      <c r="A37" s="646" t="s">
        <v>13</v>
      </c>
      <c r="B37" s="645"/>
    </row>
    <row r="38" spans="1:2" x14ac:dyDescent="0.25">
      <c r="A38" s="646" t="s">
        <v>14</v>
      </c>
      <c r="B38" s="645"/>
    </row>
    <row r="39" spans="1:2" ht="16.5" thickBot="1" x14ac:dyDescent="0.3">
      <c r="A39" s="171" t="s">
        <v>15</v>
      </c>
      <c r="B39" s="117"/>
    </row>
    <row r="40" spans="1:2" s="51" customFormat="1" ht="17.25" thickTop="1" thickBot="1" x14ac:dyDescent="0.3">
      <c r="A40" s="173" t="s">
        <v>7</v>
      </c>
      <c r="B40" s="100">
        <f>SUM(B35:B39)</f>
        <v>0</v>
      </c>
    </row>
    <row r="41" spans="1:2" ht="12.75" customHeight="1" x14ac:dyDescent="0.25">
      <c r="A41" s="162"/>
      <c r="B41" s="163"/>
    </row>
    <row r="42" spans="1:2" ht="15" customHeight="1" x14ac:dyDescent="0.25">
      <c r="A42" s="97" t="s">
        <v>19</v>
      </c>
      <c r="B42" s="98"/>
    </row>
    <row r="43" spans="1:2" x14ac:dyDescent="0.25">
      <c r="A43" s="648" t="s">
        <v>103</v>
      </c>
      <c r="B43" s="98" t="s">
        <v>2</v>
      </c>
    </row>
    <row r="44" spans="1:2" x14ac:dyDescent="0.25">
      <c r="A44" s="648" t="s">
        <v>482</v>
      </c>
      <c r="B44" s="98"/>
    </row>
    <row r="45" spans="1:2" x14ac:dyDescent="0.25">
      <c r="A45" s="649" t="s">
        <v>128</v>
      </c>
      <c r="B45" s="98"/>
    </row>
    <row r="46" spans="1:2" x14ac:dyDescent="0.25">
      <c r="A46" s="649" t="s">
        <v>157</v>
      </c>
      <c r="B46" s="98"/>
    </row>
    <row r="47" spans="1:2" x14ac:dyDescent="0.25">
      <c r="A47" s="649" t="s">
        <v>172</v>
      </c>
      <c r="B47" s="98"/>
    </row>
    <row r="48" spans="1:2" x14ac:dyDescent="0.25">
      <c r="A48" s="649" t="s">
        <v>205</v>
      </c>
      <c r="B48" s="98">
        <v>6000000</v>
      </c>
    </row>
    <row r="49" spans="1:2" ht="16.5" thickBot="1" x14ac:dyDescent="0.3">
      <c r="A49" s="650" t="s">
        <v>617</v>
      </c>
      <c r="B49" s="709">
        <v>0</v>
      </c>
    </row>
    <row r="50" spans="1:2" ht="17.25" thickTop="1" thickBot="1" x14ac:dyDescent="0.3">
      <c r="A50" s="99" t="s">
        <v>11</v>
      </c>
      <c r="B50" s="101">
        <f>SUM(B43:B49)</f>
        <v>6000000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scale="9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28" zoomScale="85" zoomScaleNormal="85" workbookViewId="0">
      <selection activeCell="A45" sqref="A45"/>
    </sheetView>
  </sheetViews>
  <sheetFormatPr defaultColWidth="9.28515625" defaultRowHeight="15.75" x14ac:dyDescent="0.25"/>
  <cols>
    <col min="1" max="1" width="78.42578125" style="40" customWidth="1"/>
    <col min="2" max="2" width="13.7109375" style="63" customWidth="1"/>
    <col min="3" max="256" width="9.28515625" style="40"/>
    <col min="257" max="257" width="78.42578125" style="40" customWidth="1"/>
    <col min="258" max="258" width="13.7109375" style="40" customWidth="1"/>
    <col min="259" max="512" width="9.28515625" style="40"/>
    <col min="513" max="513" width="78.42578125" style="40" customWidth="1"/>
    <col min="514" max="514" width="13.7109375" style="40" customWidth="1"/>
    <col min="515" max="768" width="9.28515625" style="40"/>
    <col min="769" max="769" width="78.42578125" style="40" customWidth="1"/>
    <col min="770" max="770" width="13.7109375" style="40" customWidth="1"/>
    <col min="771" max="1024" width="9.28515625" style="40"/>
    <col min="1025" max="1025" width="78.42578125" style="40" customWidth="1"/>
    <col min="1026" max="1026" width="13.7109375" style="40" customWidth="1"/>
    <col min="1027" max="1280" width="9.28515625" style="40"/>
    <col min="1281" max="1281" width="78.42578125" style="40" customWidth="1"/>
    <col min="1282" max="1282" width="13.7109375" style="40" customWidth="1"/>
    <col min="1283" max="1536" width="9.28515625" style="40"/>
    <col min="1537" max="1537" width="78.42578125" style="40" customWidth="1"/>
    <col min="1538" max="1538" width="13.7109375" style="40" customWidth="1"/>
    <col min="1539" max="1792" width="9.28515625" style="40"/>
    <col min="1793" max="1793" width="78.42578125" style="40" customWidth="1"/>
    <col min="1794" max="1794" width="13.7109375" style="40" customWidth="1"/>
    <col min="1795" max="2048" width="9.28515625" style="40"/>
    <col min="2049" max="2049" width="78.42578125" style="40" customWidth="1"/>
    <col min="2050" max="2050" width="13.7109375" style="40" customWidth="1"/>
    <col min="2051" max="2304" width="9.28515625" style="40"/>
    <col min="2305" max="2305" width="78.42578125" style="40" customWidth="1"/>
    <col min="2306" max="2306" width="13.7109375" style="40" customWidth="1"/>
    <col min="2307" max="2560" width="9.28515625" style="40"/>
    <col min="2561" max="2561" width="78.42578125" style="40" customWidth="1"/>
    <col min="2562" max="2562" width="13.7109375" style="40" customWidth="1"/>
    <col min="2563" max="2816" width="9.28515625" style="40"/>
    <col min="2817" max="2817" width="78.42578125" style="40" customWidth="1"/>
    <col min="2818" max="2818" width="13.7109375" style="40" customWidth="1"/>
    <col min="2819" max="3072" width="9.28515625" style="40"/>
    <col min="3073" max="3073" width="78.42578125" style="40" customWidth="1"/>
    <col min="3074" max="3074" width="13.7109375" style="40" customWidth="1"/>
    <col min="3075" max="3328" width="9.28515625" style="40"/>
    <col min="3329" max="3329" width="78.42578125" style="40" customWidth="1"/>
    <col min="3330" max="3330" width="13.7109375" style="40" customWidth="1"/>
    <col min="3331" max="3584" width="9.28515625" style="40"/>
    <col min="3585" max="3585" width="78.42578125" style="40" customWidth="1"/>
    <col min="3586" max="3586" width="13.7109375" style="40" customWidth="1"/>
    <col min="3587" max="3840" width="9.28515625" style="40"/>
    <col min="3841" max="3841" width="78.42578125" style="40" customWidth="1"/>
    <col min="3842" max="3842" width="13.7109375" style="40" customWidth="1"/>
    <col min="3843" max="4096" width="9.28515625" style="40"/>
    <col min="4097" max="4097" width="78.42578125" style="40" customWidth="1"/>
    <col min="4098" max="4098" width="13.7109375" style="40" customWidth="1"/>
    <col min="4099" max="4352" width="9.28515625" style="40"/>
    <col min="4353" max="4353" width="78.42578125" style="40" customWidth="1"/>
    <col min="4354" max="4354" width="13.7109375" style="40" customWidth="1"/>
    <col min="4355" max="4608" width="9.28515625" style="40"/>
    <col min="4609" max="4609" width="78.42578125" style="40" customWidth="1"/>
    <col min="4610" max="4610" width="13.7109375" style="40" customWidth="1"/>
    <col min="4611" max="4864" width="9.28515625" style="40"/>
    <col min="4865" max="4865" width="78.42578125" style="40" customWidth="1"/>
    <col min="4866" max="4866" width="13.7109375" style="40" customWidth="1"/>
    <col min="4867" max="5120" width="9.28515625" style="40"/>
    <col min="5121" max="5121" width="78.42578125" style="40" customWidth="1"/>
    <col min="5122" max="5122" width="13.7109375" style="40" customWidth="1"/>
    <col min="5123" max="5376" width="9.28515625" style="40"/>
    <col min="5377" max="5377" width="78.42578125" style="40" customWidth="1"/>
    <col min="5378" max="5378" width="13.7109375" style="40" customWidth="1"/>
    <col min="5379" max="5632" width="9.28515625" style="40"/>
    <col min="5633" max="5633" width="78.42578125" style="40" customWidth="1"/>
    <col min="5634" max="5634" width="13.7109375" style="40" customWidth="1"/>
    <col min="5635" max="5888" width="9.28515625" style="40"/>
    <col min="5889" max="5889" width="78.42578125" style="40" customWidth="1"/>
    <col min="5890" max="5890" width="13.7109375" style="40" customWidth="1"/>
    <col min="5891" max="6144" width="9.28515625" style="40"/>
    <col min="6145" max="6145" width="78.42578125" style="40" customWidth="1"/>
    <col min="6146" max="6146" width="13.7109375" style="40" customWidth="1"/>
    <col min="6147" max="6400" width="9.28515625" style="40"/>
    <col min="6401" max="6401" width="78.42578125" style="40" customWidth="1"/>
    <col min="6402" max="6402" width="13.7109375" style="40" customWidth="1"/>
    <col min="6403" max="6656" width="9.28515625" style="40"/>
    <col min="6657" max="6657" width="78.42578125" style="40" customWidth="1"/>
    <col min="6658" max="6658" width="13.7109375" style="40" customWidth="1"/>
    <col min="6659" max="6912" width="9.28515625" style="40"/>
    <col min="6913" max="6913" width="78.42578125" style="40" customWidth="1"/>
    <col min="6914" max="6914" width="13.7109375" style="40" customWidth="1"/>
    <col min="6915" max="7168" width="9.28515625" style="40"/>
    <col min="7169" max="7169" width="78.42578125" style="40" customWidth="1"/>
    <col min="7170" max="7170" width="13.7109375" style="40" customWidth="1"/>
    <col min="7171" max="7424" width="9.28515625" style="40"/>
    <col min="7425" max="7425" width="78.42578125" style="40" customWidth="1"/>
    <col min="7426" max="7426" width="13.7109375" style="40" customWidth="1"/>
    <col min="7427" max="7680" width="9.28515625" style="40"/>
    <col min="7681" max="7681" width="78.42578125" style="40" customWidth="1"/>
    <col min="7682" max="7682" width="13.7109375" style="40" customWidth="1"/>
    <col min="7683" max="7936" width="9.28515625" style="40"/>
    <col min="7937" max="7937" width="78.42578125" style="40" customWidth="1"/>
    <col min="7938" max="7938" width="13.7109375" style="40" customWidth="1"/>
    <col min="7939" max="8192" width="9.28515625" style="40"/>
    <col min="8193" max="8193" width="78.42578125" style="40" customWidth="1"/>
    <col min="8194" max="8194" width="13.7109375" style="40" customWidth="1"/>
    <col min="8195" max="8448" width="9.28515625" style="40"/>
    <col min="8449" max="8449" width="78.42578125" style="40" customWidth="1"/>
    <col min="8450" max="8450" width="13.7109375" style="40" customWidth="1"/>
    <col min="8451" max="8704" width="9.28515625" style="40"/>
    <col min="8705" max="8705" width="78.42578125" style="40" customWidth="1"/>
    <col min="8706" max="8706" width="13.7109375" style="40" customWidth="1"/>
    <col min="8707" max="8960" width="9.28515625" style="40"/>
    <col min="8961" max="8961" width="78.42578125" style="40" customWidth="1"/>
    <col min="8962" max="8962" width="13.7109375" style="40" customWidth="1"/>
    <col min="8963" max="9216" width="9.28515625" style="40"/>
    <col min="9217" max="9217" width="78.42578125" style="40" customWidth="1"/>
    <col min="9218" max="9218" width="13.7109375" style="40" customWidth="1"/>
    <col min="9219" max="9472" width="9.28515625" style="40"/>
    <col min="9473" max="9473" width="78.42578125" style="40" customWidth="1"/>
    <col min="9474" max="9474" width="13.7109375" style="40" customWidth="1"/>
    <col min="9475" max="9728" width="9.28515625" style="40"/>
    <col min="9729" max="9729" width="78.42578125" style="40" customWidth="1"/>
    <col min="9730" max="9730" width="13.7109375" style="40" customWidth="1"/>
    <col min="9731" max="9984" width="9.28515625" style="40"/>
    <col min="9985" max="9985" width="78.42578125" style="40" customWidth="1"/>
    <col min="9986" max="9986" width="13.7109375" style="40" customWidth="1"/>
    <col min="9987" max="10240" width="9.28515625" style="40"/>
    <col min="10241" max="10241" width="78.42578125" style="40" customWidth="1"/>
    <col min="10242" max="10242" width="13.7109375" style="40" customWidth="1"/>
    <col min="10243" max="10496" width="9.28515625" style="40"/>
    <col min="10497" max="10497" width="78.42578125" style="40" customWidth="1"/>
    <col min="10498" max="10498" width="13.7109375" style="40" customWidth="1"/>
    <col min="10499" max="10752" width="9.28515625" style="40"/>
    <col min="10753" max="10753" width="78.42578125" style="40" customWidth="1"/>
    <col min="10754" max="10754" width="13.7109375" style="40" customWidth="1"/>
    <col min="10755" max="11008" width="9.28515625" style="40"/>
    <col min="11009" max="11009" width="78.42578125" style="40" customWidth="1"/>
    <col min="11010" max="11010" width="13.7109375" style="40" customWidth="1"/>
    <col min="11011" max="11264" width="9.28515625" style="40"/>
    <col min="11265" max="11265" width="78.42578125" style="40" customWidth="1"/>
    <col min="11266" max="11266" width="13.7109375" style="40" customWidth="1"/>
    <col min="11267" max="11520" width="9.28515625" style="40"/>
    <col min="11521" max="11521" width="78.42578125" style="40" customWidth="1"/>
    <col min="11522" max="11522" width="13.7109375" style="40" customWidth="1"/>
    <col min="11523" max="11776" width="9.28515625" style="40"/>
    <col min="11777" max="11777" width="78.42578125" style="40" customWidth="1"/>
    <col min="11778" max="11778" width="13.7109375" style="40" customWidth="1"/>
    <col min="11779" max="12032" width="9.28515625" style="40"/>
    <col min="12033" max="12033" width="78.42578125" style="40" customWidth="1"/>
    <col min="12034" max="12034" width="13.7109375" style="40" customWidth="1"/>
    <col min="12035" max="12288" width="9.28515625" style="40"/>
    <col min="12289" max="12289" width="78.42578125" style="40" customWidth="1"/>
    <col min="12290" max="12290" width="13.7109375" style="40" customWidth="1"/>
    <col min="12291" max="12544" width="9.28515625" style="40"/>
    <col min="12545" max="12545" width="78.42578125" style="40" customWidth="1"/>
    <col min="12546" max="12546" width="13.7109375" style="40" customWidth="1"/>
    <col min="12547" max="12800" width="9.28515625" style="40"/>
    <col min="12801" max="12801" width="78.42578125" style="40" customWidth="1"/>
    <col min="12802" max="12802" width="13.7109375" style="40" customWidth="1"/>
    <col min="12803" max="13056" width="9.28515625" style="40"/>
    <col min="13057" max="13057" width="78.42578125" style="40" customWidth="1"/>
    <col min="13058" max="13058" width="13.7109375" style="40" customWidth="1"/>
    <col min="13059" max="13312" width="9.28515625" style="40"/>
    <col min="13313" max="13313" width="78.42578125" style="40" customWidth="1"/>
    <col min="13314" max="13314" width="13.7109375" style="40" customWidth="1"/>
    <col min="13315" max="13568" width="9.28515625" style="40"/>
    <col min="13569" max="13569" width="78.42578125" style="40" customWidth="1"/>
    <col min="13570" max="13570" width="13.7109375" style="40" customWidth="1"/>
    <col min="13571" max="13824" width="9.28515625" style="40"/>
    <col min="13825" max="13825" width="78.42578125" style="40" customWidth="1"/>
    <col min="13826" max="13826" width="13.7109375" style="40" customWidth="1"/>
    <col min="13827" max="14080" width="9.28515625" style="40"/>
    <col min="14081" max="14081" width="78.42578125" style="40" customWidth="1"/>
    <col min="14082" max="14082" width="13.7109375" style="40" customWidth="1"/>
    <col min="14083" max="14336" width="9.28515625" style="40"/>
    <col min="14337" max="14337" width="78.42578125" style="40" customWidth="1"/>
    <col min="14338" max="14338" width="13.7109375" style="40" customWidth="1"/>
    <col min="14339" max="14592" width="9.28515625" style="40"/>
    <col min="14593" max="14593" width="78.42578125" style="40" customWidth="1"/>
    <col min="14594" max="14594" width="13.7109375" style="40" customWidth="1"/>
    <col min="14595" max="14848" width="9.28515625" style="40"/>
    <col min="14849" max="14849" width="78.42578125" style="40" customWidth="1"/>
    <col min="14850" max="14850" width="13.7109375" style="40" customWidth="1"/>
    <col min="14851" max="15104" width="9.28515625" style="40"/>
    <col min="15105" max="15105" width="78.42578125" style="40" customWidth="1"/>
    <col min="15106" max="15106" width="13.7109375" style="40" customWidth="1"/>
    <col min="15107" max="15360" width="9.28515625" style="40"/>
    <col min="15361" max="15361" width="78.42578125" style="40" customWidth="1"/>
    <col min="15362" max="15362" width="13.7109375" style="40" customWidth="1"/>
    <col min="15363" max="15616" width="9.28515625" style="40"/>
    <col min="15617" max="15617" width="78.42578125" style="40" customWidth="1"/>
    <col min="15618" max="15618" width="13.7109375" style="40" customWidth="1"/>
    <col min="15619" max="15872" width="9.28515625" style="40"/>
    <col min="15873" max="15873" width="78.42578125" style="40" customWidth="1"/>
    <col min="15874" max="15874" width="13.7109375" style="40" customWidth="1"/>
    <col min="15875" max="16128" width="9.28515625" style="40"/>
    <col min="16129" max="16129" width="78.42578125" style="40" customWidth="1"/>
    <col min="16130" max="16130" width="13.7109375" style="40" customWidth="1"/>
    <col min="16131" max="16384" width="9.28515625" style="40"/>
  </cols>
  <sheetData>
    <row r="1" spans="1:2" x14ac:dyDescent="0.25">
      <c r="A1" s="1112" t="s">
        <v>0</v>
      </c>
      <c r="B1" s="1113"/>
    </row>
    <row r="2" spans="1:2" x14ac:dyDescent="0.25">
      <c r="A2" s="1114" t="s">
        <v>1</v>
      </c>
      <c r="B2" s="1115"/>
    </row>
    <row r="3" spans="1:2" ht="12.75" customHeight="1" x14ac:dyDescent="0.25">
      <c r="A3" s="641"/>
      <c r="B3" s="642"/>
    </row>
    <row r="4" spans="1:2" s="43" customFormat="1" ht="17.25" customHeight="1" x14ac:dyDescent="0.25">
      <c r="A4" s="1116" t="s">
        <v>167</v>
      </c>
      <c r="B4" s="1117"/>
    </row>
    <row r="5" spans="1:2" ht="12.75" customHeight="1" x14ac:dyDescent="0.25">
      <c r="A5" s="162"/>
      <c r="B5" s="643"/>
    </row>
    <row r="6" spans="1:2" x14ac:dyDescent="0.25">
      <c r="A6" s="1118" t="s">
        <v>43</v>
      </c>
      <c r="B6" s="1117"/>
    </row>
    <row r="7" spans="1:2" x14ac:dyDescent="0.25">
      <c r="A7" s="615" t="s">
        <v>30</v>
      </c>
      <c r="B7" s="149"/>
    </row>
    <row r="8" spans="1:2" x14ac:dyDescent="0.25">
      <c r="A8" s="1118" t="s">
        <v>78</v>
      </c>
      <c r="B8" s="1117"/>
    </row>
    <row r="9" spans="1:2" x14ac:dyDescent="0.25">
      <c r="A9" s="1118"/>
      <c r="B9" s="1117"/>
    </row>
    <row r="10" spans="1:2" ht="12.75" customHeight="1" x14ac:dyDescent="0.25">
      <c r="A10" s="167"/>
      <c r="B10" s="168"/>
    </row>
    <row r="11" spans="1:2" ht="37.5" customHeight="1" x14ac:dyDescent="0.25">
      <c r="A11" s="1165" t="s">
        <v>168</v>
      </c>
      <c r="B11" s="1175"/>
    </row>
    <row r="12" spans="1:2" ht="12.75" customHeight="1" thickBot="1" x14ac:dyDescent="0.3">
      <c r="A12" s="169"/>
      <c r="B12" s="170"/>
    </row>
    <row r="13" spans="1:2" x14ac:dyDescent="0.25">
      <c r="A13" s="644" t="s">
        <v>16</v>
      </c>
      <c r="B13" s="645" t="s">
        <v>2</v>
      </c>
    </row>
    <row r="14" spans="1:2" x14ac:dyDescent="0.25">
      <c r="A14" s="646" t="s">
        <v>3</v>
      </c>
      <c r="B14" s="645">
        <v>200000</v>
      </c>
    </row>
    <row r="15" spans="1:2" x14ac:dyDescent="0.25">
      <c r="A15" s="646"/>
      <c r="B15" s="645"/>
    </row>
    <row r="16" spans="1:2" x14ac:dyDescent="0.25">
      <c r="A16" s="646" t="s">
        <v>5</v>
      </c>
      <c r="B16" s="645"/>
    </row>
    <row r="17" spans="1:4" ht="16.5" thickBot="1" x14ac:dyDescent="0.3">
      <c r="A17" s="171" t="s">
        <v>26</v>
      </c>
      <c r="B17" s="172"/>
    </row>
    <row r="18" spans="1:4" ht="16.5" thickTop="1" x14ac:dyDescent="0.25">
      <c r="A18" s="646" t="s">
        <v>6</v>
      </c>
      <c r="B18" s="647"/>
      <c r="D18" s="43"/>
    </row>
    <row r="19" spans="1:4" s="51" customFormat="1" ht="16.5" thickBot="1" x14ac:dyDescent="0.3">
      <c r="A19" s="99" t="s">
        <v>7</v>
      </c>
      <c r="B19" s="101">
        <f>SUM(B13:B17)-(B18)</f>
        <v>200000</v>
      </c>
    </row>
    <row r="20" spans="1:4" ht="12.75" customHeight="1" x14ac:dyDescent="0.25">
      <c r="A20" s="162"/>
      <c r="B20" s="163"/>
    </row>
    <row r="21" spans="1:4" x14ac:dyDescent="0.25">
      <c r="A21" s="644" t="s">
        <v>17</v>
      </c>
      <c r="B21" s="645"/>
    </row>
    <row r="22" spans="1:4" x14ac:dyDescent="0.25">
      <c r="A22" s="646" t="s">
        <v>104</v>
      </c>
      <c r="B22" s="645"/>
    </row>
    <row r="23" spans="1:4" ht="16.5" customHeight="1" x14ac:dyDescent="0.25">
      <c r="A23" s="646" t="s">
        <v>22</v>
      </c>
      <c r="B23" s="645"/>
    </row>
    <row r="24" spans="1:4" x14ac:dyDescent="0.25">
      <c r="A24" s="646" t="s">
        <v>20</v>
      </c>
      <c r="B24" s="645"/>
    </row>
    <row r="25" spans="1:4" x14ac:dyDescent="0.25">
      <c r="A25" s="646" t="s">
        <v>8</v>
      </c>
      <c r="B25" s="645"/>
    </row>
    <row r="26" spans="1:4" x14ac:dyDescent="0.25">
      <c r="A26" s="646" t="s">
        <v>105</v>
      </c>
      <c r="B26" s="645"/>
    </row>
    <row r="27" spans="1:4" x14ac:dyDescent="0.25">
      <c r="A27" s="646" t="s">
        <v>9</v>
      </c>
      <c r="B27" s="645"/>
    </row>
    <row r="28" spans="1:4" ht="16.5" thickBot="1" x14ac:dyDescent="0.3">
      <c r="A28" s="171" t="s">
        <v>10</v>
      </c>
      <c r="B28" s="117">
        <v>200000</v>
      </c>
    </row>
    <row r="29" spans="1:4" s="51" customFormat="1" ht="17.25" thickTop="1" thickBot="1" x14ac:dyDescent="0.3">
      <c r="A29" s="173" t="s">
        <v>11</v>
      </c>
      <c r="B29" s="100">
        <f>SUM(B22:B28)</f>
        <v>200000</v>
      </c>
    </row>
    <row r="30" spans="1:4" ht="12.75" customHeight="1" x14ac:dyDescent="0.25">
      <c r="A30" s="162"/>
      <c r="B30" s="163"/>
    </row>
    <row r="31" spans="1:4" x14ac:dyDescent="0.25">
      <c r="A31" s="644" t="s">
        <v>18</v>
      </c>
      <c r="B31" s="645" t="s">
        <v>4</v>
      </c>
    </row>
    <row r="32" spans="1:4" x14ac:dyDescent="0.25">
      <c r="A32" s="646" t="s">
        <v>12</v>
      </c>
      <c r="B32" s="645"/>
    </row>
    <row r="33" spans="1:2" x14ac:dyDescent="0.25">
      <c r="A33" s="646" t="s">
        <v>13</v>
      </c>
      <c r="B33" s="645"/>
    </row>
    <row r="34" spans="1:2" x14ac:dyDescent="0.25">
      <c r="A34" s="646" t="s">
        <v>14</v>
      </c>
      <c r="B34" s="645"/>
    </row>
    <row r="35" spans="1:2" ht="16.5" thickBot="1" x14ac:dyDescent="0.3">
      <c r="A35" s="171" t="s">
        <v>15</v>
      </c>
      <c r="B35" s="117"/>
    </row>
    <row r="36" spans="1:2" s="51" customFormat="1" ht="17.25" thickTop="1" thickBot="1" x14ac:dyDescent="0.3">
      <c r="A36" s="670" t="s">
        <v>7</v>
      </c>
      <c r="B36" s="100">
        <f>SUM(B31:B35)</f>
        <v>0</v>
      </c>
    </row>
    <row r="37" spans="1:2" ht="12.75" customHeight="1" x14ac:dyDescent="0.25">
      <c r="A37" s="671"/>
      <c r="B37" s="643"/>
    </row>
    <row r="38" spans="1:2" ht="15" customHeight="1" x14ac:dyDescent="0.25">
      <c r="A38" s="109" t="s">
        <v>19</v>
      </c>
      <c r="B38" s="174"/>
    </row>
    <row r="39" spans="1:2" x14ac:dyDescent="0.25">
      <c r="A39" s="648" t="s">
        <v>103</v>
      </c>
      <c r="B39" s="174" t="s">
        <v>2</v>
      </c>
    </row>
    <row r="40" spans="1:2" x14ac:dyDescent="0.25">
      <c r="A40" s="648" t="s">
        <v>482</v>
      </c>
      <c r="B40" s="174"/>
    </row>
    <row r="41" spans="1:2" x14ac:dyDescent="0.25">
      <c r="A41" s="649" t="s">
        <v>128</v>
      </c>
      <c r="B41" s="174"/>
    </row>
    <row r="42" spans="1:2" x14ac:dyDescent="0.25">
      <c r="A42" s="649" t="s">
        <v>157</v>
      </c>
      <c r="B42" s="174">
        <v>200000</v>
      </c>
    </row>
    <row r="43" spans="1:2" x14ac:dyDescent="0.25">
      <c r="A43" s="649" t="s">
        <v>172</v>
      </c>
      <c r="B43" s="174"/>
    </row>
    <row r="44" spans="1:2" x14ac:dyDescent="0.25">
      <c r="A44" s="649" t="s">
        <v>205</v>
      </c>
      <c r="B44" s="174"/>
    </row>
    <row r="45" spans="1:2" ht="16.5" thickBot="1" x14ac:dyDescent="0.3">
      <c r="A45" s="650" t="s">
        <v>617</v>
      </c>
      <c r="B45" s="174"/>
    </row>
    <row r="46" spans="1:2" ht="17.25" thickTop="1" thickBot="1" x14ac:dyDescent="0.3">
      <c r="A46" s="99" t="s">
        <v>11</v>
      </c>
      <c r="B46" s="100">
        <f>SUM(B39:B45)</f>
        <v>200000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topLeftCell="A13" zoomScaleNormal="100" workbookViewId="0">
      <selection activeCell="A17" sqref="A17:B19"/>
    </sheetView>
  </sheetViews>
  <sheetFormatPr defaultColWidth="8.85546875" defaultRowHeight="15" x14ac:dyDescent="0.25"/>
  <cols>
    <col min="1" max="1" width="79" style="108" customWidth="1"/>
    <col min="2" max="2" width="13.7109375" style="108" customWidth="1"/>
    <col min="3" max="16384" width="8.85546875" style="108"/>
  </cols>
  <sheetData>
    <row r="1" spans="1:2" ht="15.75" x14ac:dyDescent="0.25">
      <c r="A1" s="1178" t="s">
        <v>0</v>
      </c>
      <c r="B1" s="1178"/>
    </row>
    <row r="2" spans="1:2" ht="15.75" x14ac:dyDescent="0.25">
      <c r="A2" s="1179" t="s">
        <v>1</v>
      </c>
      <c r="B2" s="1179"/>
    </row>
    <row r="3" spans="1:2" ht="15.75" x14ac:dyDescent="0.25">
      <c r="A3" s="1180"/>
      <c r="B3" s="1180"/>
    </row>
    <row r="4" spans="1:2" ht="15.75" x14ac:dyDescent="0.25">
      <c r="A4" s="1176" t="s">
        <v>176</v>
      </c>
      <c r="B4" s="1176"/>
    </row>
    <row r="5" spans="1:2" x14ac:dyDescent="0.25">
      <c r="A5" s="1181"/>
      <c r="B5" s="1181"/>
    </row>
    <row r="6" spans="1:2" ht="15.75" x14ac:dyDescent="0.25">
      <c r="A6" s="1176" t="s">
        <v>487</v>
      </c>
      <c r="B6" s="1177"/>
    </row>
    <row r="7" spans="1:2" ht="15.75" x14ac:dyDescent="0.25">
      <c r="A7" s="1177"/>
      <c r="B7" s="1177"/>
    </row>
    <row r="8" spans="1:2" ht="15.75" x14ac:dyDescent="0.25">
      <c r="A8" s="1176" t="s">
        <v>81</v>
      </c>
      <c r="B8" s="1176"/>
    </row>
    <row r="9" spans="1:2" ht="15.75" x14ac:dyDescent="0.25">
      <c r="A9" s="1176" t="s">
        <v>640</v>
      </c>
      <c r="B9" s="1177"/>
    </row>
    <row r="10" spans="1:2" ht="15.75" x14ac:dyDescent="0.25">
      <c r="A10" s="1176" t="s">
        <v>82</v>
      </c>
      <c r="B10" s="1176"/>
    </row>
    <row r="11" spans="1:2" ht="15.75" customHeight="1" x14ac:dyDescent="0.25">
      <c r="A11" s="1189"/>
      <c r="B11" s="1189"/>
    </row>
    <row r="12" spans="1:2" x14ac:dyDescent="0.25">
      <c r="A12" s="1190" t="s">
        <v>177</v>
      </c>
      <c r="B12" s="1191"/>
    </row>
    <row r="13" spans="1:2" x14ac:dyDescent="0.25">
      <c r="A13" s="1192"/>
      <c r="B13" s="1193"/>
    </row>
    <row r="14" spans="1:2" ht="15.6" customHeight="1" x14ac:dyDescent="0.25">
      <c r="A14" s="1189"/>
      <c r="B14" s="1189"/>
    </row>
    <row r="15" spans="1:2" ht="15.75" x14ac:dyDescent="0.25">
      <c r="A15" s="1176" t="s">
        <v>491</v>
      </c>
      <c r="B15" s="1177"/>
    </row>
    <row r="16" spans="1:2" ht="15.75" x14ac:dyDescent="0.25">
      <c r="A16" s="1177"/>
      <c r="B16" s="1177"/>
    </row>
    <row r="17" spans="1:2" x14ac:dyDescent="0.25">
      <c r="A17" s="1182" t="s">
        <v>792</v>
      </c>
      <c r="B17" s="1183"/>
    </row>
    <row r="18" spans="1:2" x14ac:dyDescent="0.25">
      <c r="A18" s="1184"/>
      <c r="B18" s="1185"/>
    </row>
    <row r="19" spans="1:2" ht="402" customHeight="1" x14ac:dyDescent="0.25">
      <c r="A19" s="1184"/>
      <c r="B19" s="1185"/>
    </row>
    <row r="20" spans="1:2" ht="14.25" customHeight="1" x14ac:dyDescent="0.25">
      <c r="A20" s="1186"/>
      <c r="B20" s="1187"/>
    </row>
    <row r="21" spans="1:2" ht="15.75" x14ac:dyDescent="0.25">
      <c r="A21" s="1188"/>
      <c r="B21" s="1188"/>
    </row>
    <row r="22" spans="1:2" ht="15.75" x14ac:dyDescent="0.25">
      <c r="A22" s="445" t="s">
        <v>83</v>
      </c>
      <c r="B22" s="450">
        <v>750000</v>
      </c>
    </row>
    <row r="23" spans="1:2" ht="15.75" x14ac:dyDescent="0.25">
      <c r="A23" s="446" t="s">
        <v>84</v>
      </c>
      <c r="B23" s="442">
        <v>0</v>
      </c>
    </row>
    <row r="24" spans="1:2" ht="15.75" x14ac:dyDescent="0.25">
      <c r="A24" s="446" t="s">
        <v>85</v>
      </c>
      <c r="B24" s="442">
        <v>0</v>
      </c>
    </row>
    <row r="25" spans="1:2" ht="15.75" x14ac:dyDescent="0.25">
      <c r="A25" s="446" t="s">
        <v>5</v>
      </c>
      <c r="B25" s="442">
        <v>0</v>
      </c>
    </row>
    <row r="26" spans="1:2" ht="15.75" x14ac:dyDescent="0.25">
      <c r="A26" s="446" t="s">
        <v>26</v>
      </c>
      <c r="B26" s="442">
        <v>0</v>
      </c>
    </row>
    <row r="27" spans="1:2" ht="15.75" x14ac:dyDescent="0.25">
      <c r="A27" s="446" t="s">
        <v>86</v>
      </c>
      <c r="B27" s="442">
        <v>0</v>
      </c>
    </row>
    <row r="28" spans="1:2" ht="15.75" x14ac:dyDescent="0.25">
      <c r="A28" s="446" t="s">
        <v>87</v>
      </c>
      <c r="B28" s="440">
        <v>0</v>
      </c>
    </row>
    <row r="29" spans="1:2" ht="15.75" x14ac:dyDescent="0.25">
      <c r="A29" s="446" t="s">
        <v>7</v>
      </c>
      <c r="B29" s="442">
        <f>SUM(B23:B28)</f>
        <v>0</v>
      </c>
    </row>
    <row r="30" spans="1:2" ht="15.75" x14ac:dyDescent="0.25">
      <c r="A30" s="446"/>
      <c r="B30" s="442"/>
    </row>
    <row r="31" spans="1:2" ht="15.75" x14ac:dyDescent="0.25">
      <c r="A31" s="445" t="s">
        <v>88</v>
      </c>
      <c r="B31" s="442"/>
    </row>
    <row r="32" spans="1:2" ht="15.75" x14ac:dyDescent="0.25">
      <c r="A32" s="449" t="s">
        <v>89</v>
      </c>
      <c r="B32" s="442">
        <v>0</v>
      </c>
    </row>
    <row r="33" spans="1:3" ht="15.75" x14ac:dyDescent="0.25">
      <c r="A33" s="449" t="s">
        <v>90</v>
      </c>
      <c r="B33" s="442">
        <v>0</v>
      </c>
    </row>
    <row r="34" spans="1:3" ht="15.75" x14ac:dyDescent="0.25">
      <c r="A34" s="442" t="s">
        <v>91</v>
      </c>
      <c r="B34" s="442">
        <v>0</v>
      </c>
    </row>
    <row r="35" spans="1:3" ht="15.75" x14ac:dyDescent="0.25">
      <c r="A35" s="442" t="s">
        <v>92</v>
      </c>
      <c r="B35" s="442">
        <v>0</v>
      </c>
    </row>
    <row r="36" spans="1:3" ht="15.75" x14ac:dyDescent="0.25">
      <c r="A36" s="442" t="s">
        <v>93</v>
      </c>
      <c r="B36" s="442">
        <v>750000</v>
      </c>
    </row>
    <row r="37" spans="1:3" ht="15.75" x14ac:dyDescent="0.25">
      <c r="A37" s="442" t="s">
        <v>94</v>
      </c>
      <c r="B37" s="440">
        <v>0</v>
      </c>
    </row>
    <row r="38" spans="1:3" ht="17.25" x14ac:dyDescent="0.35">
      <c r="A38" s="442" t="s">
        <v>95</v>
      </c>
      <c r="B38" s="443">
        <v>0</v>
      </c>
    </row>
    <row r="39" spans="1:3" ht="15.75" x14ac:dyDescent="0.25">
      <c r="A39" s="439" t="s">
        <v>7</v>
      </c>
      <c r="B39" s="440">
        <f>SUM(B32:B38)</f>
        <v>750000</v>
      </c>
    </row>
    <row r="40" spans="1:3" ht="15.75" x14ac:dyDescent="0.25">
      <c r="A40" s="448"/>
      <c r="B40" s="447"/>
    </row>
    <row r="41" spans="1:3" ht="15.75" x14ac:dyDescent="0.25">
      <c r="A41" s="445" t="s">
        <v>96</v>
      </c>
      <c r="B41" s="442" t="s">
        <v>2</v>
      </c>
    </row>
    <row r="42" spans="1:3" ht="15.75" x14ac:dyDescent="0.25">
      <c r="A42" s="446" t="s">
        <v>12</v>
      </c>
      <c r="B42" s="442">
        <v>0</v>
      </c>
    </row>
    <row r="43" spans="1:3" ht="15.75" x14ac:dyDescent="0.25">
      <c r="A43" s="446" t="s">
        <v>13</v>
      </c>
      <c r="B43" s="442">
        <v>0</v>
      </c>
    </row>
    <row r="44" spans="1:3" ht="15.75" x14ac:dyDescent="0.25">
      <c r="A44" s="446" t="s">
        <v>14</v>
      </c>
      <c r="B44" s="442">
        <v>0</v>
      </c>
    </row>
    <row r="45" spans="1:3" ht="15.75" x14ac:dyDescent="0.25">
      <c r="A45" s="446" t="s">
        <v>15</v>
      </c>
      <c r="B45" s="440">
        <v>0</v>
      </c>
      <c r="C45" s="189"/>
    </row>
    <row r="46" spans="1:3" ht="15.75" x14ac:dyDescent="0.25">
      <c r="A46" s="445" t="s">
        <v>7</v>
      </c>
      <c r="B46" s="440">
        <f>SUM(B42:B45)</f>
        <v>0</v>
      </c>
    </row>
    <row r="47" spans="1:3" ht="15.75" x14ac:dyDescent="0.25">
      <c r="A47" s="1189"/>
      <c r="B47" s="1189"/>
    </row>
    <row r="48" spans="1:3" ht="15.75" x14ac:dyDescent="0.25">
      <c r="A48" s="439" t="s">
        <v>97</v>
      </c>
      <c r="B48" s="444"/>
    </row>
    <row r="49" spans="1:2" ht="15.75" x14ac:dyDescent="0.25">
      <c r="A49" s="441" t="s">
        <v>482</v>
      </c>
      <c r="B49" s="442"/>
    </row>
    <row r="50" spans="1:2" ht="15.75" x14ac:dyDescent="0.25">
      <c r="A50" s="441" t="s">
        <v>481</v>
      </c>
      <c r="B50" s="442"/>
    </row>
    <row r="51" spans="1:2" ht="15.75" x14ac:dyDescent="0.25">
      <c r="A51" s="441" t="s">
        <v>480</v>
      </c>
      <c r="B51" s="442">
        <v>750000</v>
      </c>
    </row>
    <row r="52" spans="1:2" ht="15.75" x14ac:dyDescent="0.25">
      <c r="A52" s="441" t="s">
        <v>479</v>
      </c>
      <c r="B52" s="440"/>
    </row>
    <row r="53" spans="1:2" ht="15.75" x14ac:dyDescent="0.25">
      <c r="A53" s="441" t="s">
        <v>204</v>
      </c>
      <c r="B53" s="440"/>
    </row>
    <row r="54" spans="1:2" ht="16.5" thickBot="1" x14ac:dyDescent="0.3">
      <c r="A54" s="650" t="s">
        <v>617</v>
      </c>
      <c r="B54" s="440"/>
    </row>
    <row r="55" spans="1:2" ht="16.5" thickTop="1" x14ac:dyDescent="0.25">
      <c r="A55" s="439" t="s">
        <v>7</v>
      </c>
      <c r="B55" s="438">
        <f>SUM(B49:B51)</f>
        <v>750000</v>
      </c>
    </row>
    <row r="56" spans="1:2" x14ac:dyDescent="0.25">
      <c r="A56"/>
      <c r="B56"/>
    </row>
    <row r="57" spans="1:2" x14ac:dyDescent="0.25">
      <c r="A57"/>
      <c r="B57"/>
    </row>
  </sheetData>
  <mergeCells count="19">
    <mergeCell ref="A17:B19"/>
    <mergeCell ref="A20:B20"/>
    <mergeCell ref="A21:B21"/>
    <mergeCell ref="A47:B47"/>
    <mergeCell ref="A11:B11"/>
    <mergeCell ref="A14:B14"/>
    <mergeCell ref="A15:B15"/>
    <mergeCell ref="A12:B13"/>
    <mergeCell ref="A16:B16"/>
    <mergeCell ref="A1:B1"/>
    <mergeCell ref="A2:B2"/>
    <mergeCell ref="A3:B3"/>
    <mergeCell ref="A4:B4"/>
    <mergeCell ref="A5:B5"/>
    <mergeCell ref="A6:B6"/>
    <mergeCell ref="A7:B7"/>
    <mergeCell ref="A8:B8"/>
    <mergeCell ref="A9:B9"/>
    <mergeCell ref="A10:B10"/>
  </mergeCells>
  <printOptions horizontalCentered="1" verticalCentered="1"/>
  <pageMargins left="0.66" right="0.67" top="0.31" bottom="0.21" header="0.3" footer="0.3"/>
  <pageSetup scale="62" orientation="portrait" horizontalDpi="4294967294" verticalDpi="4294967294"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37" zoomScale="85" workbookViewId="0">
      <selection activeCell="A56" sqref="A56"/>
    </sheetView>
  </sheetViews>
  <sheetFormatPr defaultColWidth="8" defaultRowHeight="15.75" x14ac:dyDescent="0.25"/>
  <cols>
    <col min="1" max="1" width="68.7109375" style="65" customWidth="1"/>
    <col min="2" max="2" width="12" style="70" customWidth="1"/>
    <col min="3" max="16384" width="8" style="65"/>
  </cols>
  <sheetData>
    <row r="1" spans="1:2" x14ac:dyDescent="0.25">
      <c r="A1" s="1168" t="s">
        <v>0</v>
      </c>
      <c r="B1" s="1169"/>
    </row>
    <row r="2" spans="1:2" x14ac:dyDescent="0.25">
      <c r="A2" s="1170" t="s">
        <v>1</v>
      </c>
      <c r="B2" s="1171"/>
    </row>
    <row r="3" spans="1:2" ht="12.75" customHeight="1" x14ac:dyDescent="0.25">
      <c r="A3" s="119"/>
      <c r="B3" s="120"/>
    </row>
    <row r="4" spans="1:2" s="66" customFormat="1" ht="17.25" customHeight="1" x14ac:dyDescent="0.25">
      <c r="A4" s="1172" t="s">
        <v>163</v>
      </c>
      <c r="B4" s="1173"/>
    </row>
    <row r="5" spans="1:2" ht="12.75" customHeight="1" x14ac:dyDescent="0.25">
      <c r="A5" s="121"/>
      <c r="B5" s="122"/>
    </row>
    <row r="6" spans="1:2" x14ac:dyDescent="0.25">
      <c r="A6" s="1174" t="s">
        <v>132</v>
      </c>
      <c r="B6" s="1173"/>
    </row>
    <row r="7" spans="1:2" x14ac:dyDescent="0.25">
      <c r="A7" s="846" t="s">
        <v>40</v>
      </c>
      <c r="B7" s="123"/>
    </row>
    <row r="8" spans="1:2" x14ac:dyDescent="0.25">
      <c r="A8" s="1174" t="s">
        <v>107</v>
      </c>
      <c r="B8" s="1173"/>
    </row>
    <row r="9" spans="1:2" x14ac:dyDescent="0.25">
      <c r="A9" s="1174"/>
      <c r="B9" s="1173"/>
    </row>
    <row r="10" spans="1:2" ht="12.75" customHeight="1" x14ac:dyDescent="0.25">
      <c r="A10" s="124"/>
      <c r="B10" s="125"/>
    </row>
    <row r="11" spans="1:2" x14ac:dyDescent="0.25">
      <c r="A11" s="1166" t="s">
        <v>35</v>
      </c>
      <c r="B11" s="1167"/>
    </row>
    <row r="12" spans="1:2" ht="12.75" customHeight="1" thickBot="1" x14ac:dyDescent="0.3">
      <c r="A12" s="126"/>
      <c r="B12" s="127"/>
    </row>
    <row r="13" spans="1:2" x14ac:dyDescent="0.25">
      <c r="A13" s="128" t="s">
        <v>16</v>
      </c>
      <c r="B13" s="129" t="s">
        <v>2</v>
      </c>
    </row>
    <row r="14" spans="1:2" x14ac:dyDescent="0.25">
      <c r="A14" s="130" t="s">
        <v>3</v>
      </c>
      <c r="B14" s="129">
        <v>50000</v>
      </c>
    </row>
    <row r="15" spans="1:2" x14ac:dyDescent="0.25">
      <c r="A15" s="130" t="s">
        <v>36</v>
      </c>
      <c r="B15" s="129">
        <v>50000</v>
      </c>
    </row>
    <row r="16" spans="1:2" x14ac:dyDescent="0.25">
      <c r="A16" s="130" t="s">
        <v>5</v>
      </c>
      <c r="B16" s="129">
        <v>400000</v>
      </c>
    </row>
    <row r="17" spans="1:4" ht="16.5" thickBot="1" x14ac:dyDescent="0.3">
      <c r="A17" s="131" t="s">
        <v>37</v>
      </c>
      <c r="B17" s="132"/>
    </row>
    <row r="18" spans="1:4" ht="16.5" thickTop="1" x14ac:dyDescent="0.25">
      <c r="A18" s="130" t="s">
        <v>6</v>
      </c>
      <c r="B18" s="133"/>
      <c r="D18" s="66"/>
    </row>
    <row r="19" spans="1:4" s="68" customFormat="1" ht="16.5" thickBot="1" x14ac:dyDescent="0.3">
      <c r="A19" s="134" t="s">
        <v>7</v>
      </c>
      <c r="B19" s="135">
        <f>SUM(B14:B17)-B18</f>
        <v>500000</v>
      </c>
    </row>
    <row r="20" spans="1:4" ht="12.75" customHeight="1" x14ac:dyDescent="0.25">
      <c r="A20" s="121"/>
      <c r="B20" s="136"/>
    </row>
    <row r="21" spans="1:4" x14ac:dyDescent="0.25">
      <c r="A21" s="128" t="s">
        <v>17</v>
      </c>
      <c r="B21" s="129"/>
    </row>
    <row r="22" spans="1:4" x14ac:dyDescent="0.25">
      <c r="A22" s="130" t="s">
        <v>21</v>
      </c>
      <c r="B22" s="129"/>
    </row>
    <row r="23" spans="1:4" ht="16.5" customHeight="1" x14ac:dyDescent="0.25">
      <c r="A23" s="130" t="s">
        <v>22</v>
      </c>
      <c r="B23" s="129"/>
    </row>
    <row r="24" spans="1:4" x14ac:dyDescent="0.25">
      <c r="A24" s="130" t="s">
        <v>39</v>
      </c>
      <c r="B24" s="129"/>
    </row>
    <row r="25" spans="1:4" x14ac:dyDescent="0.25">
      <c r="A25" s="130" t="s">
        <v>8</v>
      </c>
      <c r="B25" s="129"/>
    </row>
    <row r="26" spans="1:4" x14ac:dyDescent="0.25">
      <c r="A26" s="130" t="s">
        <v>23</v>
      </c>
      <c r="B26" s="129">
        <v>500000</v>
      </c>
    </row>
    <row r="27" spans="1:4" x14ac:dyDescent="0.25">
      <c r="A27" s="130" t="s">
        <v>9</v>
      </c>
      <c r="B27" s="129"/>
    </row>
    <row r="28" spans="1:4" ht="16.5" thickBot="1" x14ac:dyDescent="0.3">
      <c r="A28" s="131" t="s">
        <v>10</v>
      </c>
      <c r="B28" s="137"/>
    </row>
    <row r="29" spans="1:4" s="68" customFormat="1" ht="17.25" thickTop="1" thickBot="1" x14ac:dyDescent="0.3">
      <c r="A29" s="138" t="s">
        <v>11</v>
      </c>
      <c r="B29" s="139">
        <f>SUM(B22:B28)</f>
        <v>500000</v>
      </c>
    </row>
    <row r="30" spans="1:4" ht="12.75" customHeight="1" x14ac:dyDescent="0.25">
      <c r="A30" s="121"/>
      <c r="B30" s="136"/>
    </row>
    <row r="31" spans="1:4" x14ac:dyDescent="0.25">
      <c r="A31" s="128" t="s">
        <v>18</v>
      </c>
      <c r="B31" s="129" t="s">
        <v>4</v>
      </c>
    </row>
    <row r="32" spans="1:4" x14ac:dyDescent="0.25">
      <c r="A32" s="130" t="s">
        <v>12</v>
      </c>
      <c r="B32" s="129"/>
    </row>
    <row r="33" spans="1:2" x14ac:dyDescent="0.25">
      <c r="A33" s="130" t="s">
        <v>13</v>
      </c>
      <c r="B33" s="129"/>
    </row>
    <row r="34" spans="1:2" x14ac:dyDescent="0.25">
      <c r="A34" s="130" t="s">
        <v>14</v>
      </c>
      <c r="B34" s="129"/>
    </row>
    <row r="35" spans="1:2" ht="16.5" thickBot="1" x14ac:dyDescent="0.3">
      <c r="A35" s="131" t="s">
        <v>15</v>
      </c>
      <c r="B35" s="137"/>
    </row>
    <row r="36" spans="1:2" s="68" customFormat="1" ht="17.25" thickTop="1" thickBot="1" x14ac:dyDescent="0.3">
      <c r="A36" s="138" t="s">
        <v>7</v>
      </c>
      <c r="B36" s="139">
        <f>SUM(B31:B35)</f>
        <v>0</v>
      </c>
    </row>
    <row r="37" spans="1:2" ht="12.75" customHeight="1" x14ac:dyDescent="0.25">
      <c r="A37" s="121"/>
      <c r="B37" s="136"/>
    </row>
    <row r="38" spans="1:2" x14ac:dyDescent="0.25">
      <c r="A38" s="141" t="s">
        <v>19</v>
      </c>
      <c r="B38" s="142"/>
    </row>
    <row r="39" spans="1:2" x14ac:dyDescent="0.25">
      <c r="A39" s="648" t="s">
        <v>103</v>
      </c>
      <c r="B39" s="98"/>
    </row>
    <row r="40" spans="1:2" x14ac:dyDescent="0.25">
      <c r="A40" s="649" t="s">
        <v>111</v>
      </c>
      <c r="B40" s="98"/>
    </row>
    <row r="41" spans="1:2" x14ac:dyDescent="0.25">
      <c r="A41" s="649" t="s">
        <v>128</v>
      </c>
      <c r="B41" s="98">
        <v>500000</v>
      </c>
    </row>
    <row r="42" spans="1:2" x14ac:dyDescent="0.25">
      <c r="A42" s="649" t="s">
        <v>157</v>
      </c>
      <c r="B42" s="98"/>
    </row>
    <row r="43" spans="1:2" x14ac:dyDescent="0.25">
      <c r="A43" s="649" t="s">
        <v>172</v>
      </c>
      <c r="B43" s="98"/>
    </row>
    <row r="44" spans="1:2" x14ac:dyDescent="0.25">
      <c r="A44" s="649" t="s">
        <v>205</v>
      </c>
      <c r="B44" s="98"/>
    </row>
    <row r="45" spans="1:2" ht="16.5" thickBot="1" x14ac:dyDescent="0.3">
      <c r="A45" s="669" t="s">
        <v>617</v>
      </c>
      <c r="B45" s="98"/>
    </row>
    <row r="46" spans="1:2" ht="16.5" thickBot="1" x14ac:dyDescent="0.3">
      <c r="A46" s="134" t="s">
        <v>11</v>
      </c>
      <c r="B46" s="135">
        <f>SUM(B39:B44)</f>
        <v>500000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4" zoomScale="85" workbookViewId="0">
      <selection activeCell="E42" sqref="E42"/>
    </sheetView>
  </sheetViews>
  <sheetFormatPr defaultColWidth="8" defaultRowHeight="15.75" x14ac:dyDescent="0.25"/>
  <cols>
    <col min="1" max="1" width="68.7109375" style="65" customWidth="1"/>
    <col min="2" max="2" width="12" style="70" customWidth="1"/>
    <col min="3" max="3" width="8" style="65"/>
    <col min="4" max="4" width="11.7109375" style="65" bestFit="1" customWidth="1"/>
    <col min="5" max="16384" width="8" style="65"/>
  </cols>
  <sheetData>
    <row r="1" spans="1:4" x14ac:dyDescent="0.25">
      <c r="A1" s="1168" t="s">
        <v>0</v>
      </c>
      <c r="B1" s="1169"/>
    </row>
    <row r="2" spans="1:4" x14ac:dyDescent="0.25">
      <c r="A2" s="1170" t="s">
        <v>1</v>
      </c>
      <c r="B2" s="1171"/>
    </row>
    <row r="3" spans="1:4" ht="12.75" customHeight="1" x14ac:dyDescent="0.25">
      <c r="A3" s="119"/>
      <c r="B3" s="120"/>
    </row>
    <row r="4" spans="1:4" s="66" customFormat="1" ht="17.25" customHeight="1" x14ac:dyDescent="0.25">
      <c r="A4" s="1172" t="s">
        <v>38</v>
      </c>
      <c r="B4" s="1173"/>
    </row>
    <row r="5" spans="1:4" ht="12.75" customHeight="1" x14ac:dyDescent="0.25">
      <c r="A5" s="121"/>
      <c r="B5" s="122"/>
    </row>
    <row r="6" spans="1:4" x14ac:dyDescent="0.25">
      <c r="A6" s="1174" t="s">
        <v>29</v>
      </c>
      <c r="B6" s="1173"/>
    </row>
    <row r="7" spans="1:4" x14ac:dyDescent="0.25">
      <c r="A7" s="721" t="s">
        <v>40</v>
      </c>
      <c r="B7" s="123"/>
    </row>
    <row r="8" spans="1:4" x14ac:dyDescent="0.25">
      <c r="A8" s="1174" t="s">
        <v>42</v>
      </c>
      <c r="B8" s="1173"/>
    </row>
    <row r="9" spans="1:4" x14ac:dyDescent="0.25">
      <c r="A9" s="1174" t="s">
        <v>41</v>
      </c>
      <c r="B9" s="1173"/>
    </row>
    <row r="10" spans="1:4" ht="12.75" customHeight="1" x14ac:dyDescent="0.25">
      <c r="A10" s="124"/>
      <c r="B10" s="125"/>
    </row>
    <row r="11" spans="1:4" x14ac:dyDescent="0.25">
      <c r="A11" s="1166" t="s">
        <v>35</v>
      </c>
      <c r="B11" s="1167"/>
    </row>
    <row r="12" spans="1:4" ht="12.75" customHeight="1" thickBot="1" x14ac:dyDescent="0.3">
      <c r="A12" s="126"/>
      <c r="B12" s="127"/>
    </row>
    <row r="13" spans="1:4" x14ac:dyDescent="0.25">
      <c r="A13" s="128" t="s">
        <v>16</v>
      </c>
      <c r="B13" s="129" t="s">
        <v>2</v>
      </c>
    </row>
    <row r="14" spans="1:4" x14ac:dyDescent="0.25">
      <c r="A14" s="130" t="s">
        <v>108</v>
      </c>
      <c r="B14" s="129">
        <v>1600000</v>
      </c>
      <c r="D14" s="112" t="s">
        <v>181</v>
      </c>
    </row>
    <row r="15" spans="1:4" x14ac:dyDescent="0.25">
      <c r="A15" s="130" t="s">
        <v>36</v>
      </c>
      <c r="B15" s="129"/>
      <c r="D15" s="112" t="s">
        <v>181</v>
      </c>
    </row>
    <row r="16" spans="1:4" x14ac:dyDescent="0.25">
      <c r="A16" s="130" t="s">
        <v>5</v>
      </c>
      <c r="B16" s="129">
        <v>20520000</v>
      </c>
      <c r="D16" s="113" t="s">
        <v>181</v>
      </c>
    </row>
    <row r="17" spans="1:4" ht="16.5" thickBot="1" x14ac:dyDescent="0.3">
      <c r="A17" s="131" t="s">
        <v>37</v>
      </c>
      <c r="B17" s="132"/>
      <c r="D17" s="113" t="s">
        <v>181</v>
      </c>
    </row>
    <row r="18" spans="1:4" ht="16.5" thickTop="1" x14ac:dyDescent="0.25">
      <c r="A18" s="130" t="s">
        <v>6</v>
      </c>
      <c r="B18" s="133"/>
      <c r="D18" s="66"/>
    </row>
    <row r="19" spans="1:4" s="68" customFormat="1" ht="16.5" thickBot="1" x14ac:dyDescent="0.3">
      <c r="A19" s="134" t="s">
        <v>7</v>
      </c>
      <c r="B19" s="135">
        <f>SUM(B14:B17)-B18</f>
        <v>22120000</v>
      </c>
    </row>
    <row r="20" spans="1:4" ht="12.75" customHeight="1" x14ac:dyDescent="0.25">
      <c r="A20" s="121"/>
      <c r="B20" s="136"/>
    </row>
    <row r="21" spans="1:4" x14ac:dyDescent="0.25">
      <c r="A21" s="128" t="s">
        <v>17</v>
      </c>
      <c r="B21" s="129"/>
    </row>
    <row r="22" spans="1:4" x14ac:dyDescent="0.25">
      <c r="A22" s="130" t="s">
        <v>21</v>
      </c>
      <c r="B22" s="129"/>
    </row>
    <row r="23" spans="1:4" ht="16.5" customHeight="1" x14ac:dyDescent="0.25">
      <c r="A23" s="130" t="s">
        <v>22</v>
      </c>
      <c r="B23" s="129"/>
    </row>
    <row r="24" spans="1:4" x14ac:dyDescent="0.25">
      <c r="A24" s="130" t="s">
        <v>39</v>
      </c>
      <c r="B24" s="129"/>
    </row>
    <row r="25" spans="1:4" x14ac:dyDescent="0.25">
      <c r="A25" s="130" t="s">
        <v>8</v>
      </c>
      <c r="B25" s="129"/>
    </row>
    <row r="26" spans="1:4" x14ac:dyDescent="0.25">
      <c r="A26" s="130" t="s">
        <v>23</v>
      </c>
      <c r="B26" s="129"/>
    </row>
    <row r="27" spans="1:4" x14ac:dyDescent="0.25">
      <c r="A27" s="130" t="s">
        <v>9</v>
      </c>
      <c r="B27" s="129">
        <v>22120000</v>
      </c>
    </row>
    <row r="28" spans="1:4" ht="16.5" thickBot="1" x14ac:dyDescent="0.3">
      <c r="A28" s="131" t="s">
        <v>10</v>
      </c>
      <c r="B28" s="137"/>
    </row>
    <row r="29" spans="1:4" s="68" customFormat="1" ht="17.25" thickTop="1" thickBot="1" x14ac:dyDescent="0.3">
      <c r="A29" s="138" t="s">
        <v>11</v>
      </c>
      <c r="B29" s="139">
        <f>SUM(B21:B28)</f>
        <v>22120000</v>
      </c>
    </row>
    <row r="30" spans="1:4" ht="12.75" customHeight="1" x14ac:dyDescent="0.25">
      <c r="A30" s="121"/>
      <c r="B30" s="136"/>
    </row>
    <row r="31" spans="1:4" x14ac:dyDescent="0.25">
      <c r="A31" s="128" t="s">
        <v>18</v>
      </c>
      <c r="B31" s="129" t="s">
        <v>4</v>
      </c>
    </row>
    <row r="32" spans="1:4" x14ac:dyDescent="0.25">
      <c r="A32" s="130" t="s">
        <v>12</v>
      </c>
      <c r="B32" s="129">
        <v>0</v>
      </c>
    </row>
    <row r="33" spans="1:2" x14ac:dyDescent="0.25">
      <c r="A33" s="130" t="s">
        <v>13</v>
      </c>
      <c r="B33" s="129"/>
    </row>
    <row r="34" spans="1:2" x14ac:dyDescent="0.25">
      <c r="A34" s="130" t="s">
        <v>14</v>
      </c>
      <c r="B34" s="129"/>
    </row>
    <row r="35" spans="1:2" ht="16.5" thickBot="1" x14ac:dyDescent="0.3">
      <c r="A35" s="131" t="s">
        <v>15</v>
      </c>
      <c r="B35" s="137"/>
    </row>
    <row r="36" spans="1:2" s="68" customFormat="1" ht="17.25" thickTop="1" thickBot="1" x14ac:dyDescent="0.3">
      <c r="A36" s="138" t="s">
        <v>7</v>
      </c>
      <c r="B36" s="139">
        <f>SUM(B31:B35)</f>
        <v>0</v>
      </c>
    </row>
    <row r="37" spans="1:2" ht="12.75" customHeight="1" x14ac:dyDescent="0.25">
      <c r="A37" s="140"/>
      <c r="B37" s="122"/>
    </row>
    <row r="38" spans="1:2" x14ac:dyDescent="0.25">
      <c r="A38" s="141" t="s">
        <v>19</v>
      </c>
      <c r="B38" s="142"/>
    </row>
    <row r="39" spans="1:2" x14ac:dyDescent="0.25">
      <c r="A39" s="648" t="s">
        <v>103</v>
      </c>
      <c r="B39" s="143">
        <v>22120000</v>
      </c>
    </row>
    <row r="40" spans="1:2" x14ac:dyDescent="0.25">
      <c r="A40" s="649" t="s">
        <v>111</v>
      </c>
      <c r="B40" s="143"/>
    </row>
    <row r="41" spans="1:2" x14ac:dyDescent="0.25">
      <c r="A41" s="649" t="s">
        <v>128</v>
      </c>
      <c r="B41" s="143"/>
    </row>
    <row r="42" spans="1:2" x14ac:dyDescent="0.25">
      <c r="A42" s="649" t="s">
        <v>157</v>
      </c>
      <c r="B42" s="143"/>
    </row>
    <row r="43" spans="1:2" x14ac:dyDescent="0.25">
      <c r="A43" s="649" t="s">
        <v>172</v>
      </c>
      <c r="B43" s="143"/>
    </row>
    <row r="44" spans="1:2" x14ac:dyDescent="0.25">
      <c r="A44" s="649" t="s">
        <v>205</v>
      </c>
      <c r="B44" s="143"/>
    </row>
    <row r="45" spans="1:2" ht="16.5" thickBot="1" x14ac:dyDescent="0.3">
      <c r="A45" s="669" t="s">
        <v>617</v>
      </c>
      <c r="B45" s="143"/>
    </row>
    <row r="46" spans="1:2" ht="16.5" thickBot="1" x14ac:dyDescent="0.3">
      <c r="A46" s="134" t="s">
        <v>11</v>
      </c>
      <c r="B46" s="135">
        <f>SUM(B39:B45)</f>
        <v>22120000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opLeftCell="A31" zoomScaleNormal="100" workbookViewId="0">
      <selection activeCell="A25" sqref="A25"/>
    </sheetView>
  </sheetViews>
  <sheetFormatPr defaultColWidth="9.28515625" defaultRowHeight="15.75" x14ac:dyDescent="0.25"/>
  <cols>
    <col min="1" max="1" width="78.42578125" style="40" customWidth="1"/>
    <col min="2" max="2" width="13.7109375" style="63" customWidth="1"/>
    <col min="3" max="3" width="9.28515625" style="40"/>
    <col min="4" max="4" width="50.42578125" style="40" bestFit="1" customWidth="1"/>
    <col min="5" max="5" width="11.140625" style="40" bestFit="1" customWidth="1"/>
    <col min="6" max="256" width="9.28515625" style="40"/>
    <col min="257" max="257" width="78.42578125" style="40" customWidth="1"/>
    <col min="258" max="258" width="13.7109375" style="40" customWidth="1"/>
    <col min="259" max="512" width="9.28515625" style="40"/>
    <col min="513" max="513" width="78.42578125" style="40" customWidth="1"/>
    <col min="514" max="514" width="13.7109375" style="40" customWidth="1"/>
    <col min="515" max="768" width="9.28515625" style="40"/>
    <col min="769" max="769" width="78.42578125" style="40" customWidth="1"/>
    <col min="770" max="770" width="13.7109375" style="40" customWidth="1"/>
    <col min="771" max="1024" width="9.28515625" style="40"/>
    <col min="1025" max="1025" width="78.42578125" style="40" customWidth="1"/>
    <col min="1026" max="1026" width="13.7109375" style="40" customWidth="1"/>
    <col min="1027" max="1280" width="9.28515625" style="40"/>
    <col min="1281" max="1281" width="78.42578125" style="40" customWidth="1"/>
    <col min="1282" max="1282" width="13.7109375" style="40" customWidth="1"/>
    <col min="1283" max="1536" width="9.28515625" style="40"/>
    <col min="1537" max="1537" width="78.42578125" style="40" customWidth="1"/>
    <col min="1538" max="1538" width="13.7109375" style="40" customWidth="1"/>
    <col min="1539" max="1792" width="9.28515625" style="40"/>
    <col min="1793" max="1793" width="78.42578125" style="40" customWidth="1"/>
    <col min="1794" max="1794" width="13.7109375" style="40" customWidth="1"/>
    <col min="1795" max="2048" width="9.28515625" style="40"/>
    <col min="2049" max="2049" width="78.42578125" style="40" customWidth="1"/>
    <col min="2050" max="2050" width="13.7109375" style="40" customWidth="1"/>
    <col min="2051" max="2304" width="9.28515625" style="40"/>
    <col min="2305" max="2305" width="78.42578125" style="40" customWidth="1"/>
    <col min="2306" max="2306" width="13.7109375" style="40" customWidth="1"/>
    <col min="2307" max="2560" width="9.28515625" style="40"/>
    <col min="2561" max="2561" width="78.42578125" style="40" customWidth="1"/>
    <col min="2562" max="2562" width="13.7109375" style="40" customWidth="1"/>
    <col min="2563" max="2816" width="9.28515625" style="40"/>
    <col min="2817" max="2817" width="78.42578125" style="40" customWidth="1"/>
    <col min="2818" max="2818" width="13.7109375" style="40" customWidth="1"/>
    <col min="2819" max="3072" width="9.28515625" style="40"/>
    <col min="3073" max="3073" width="78.42578125" style="40" customWidth="1"/>
    <col min="3074" max="3074" width="13.7109375" style="40" customWidth="1"/>
    <col min="3075" max="3328" width="9.28515625" style="40"/>
    <col min="3329" max="3329" width="78.42578125" style="40" customWidth="1"/>
    <col min="3330" max="3330" width="13.7109375" style="40" customWidth="1"/>
    <col min="3331" max="3584" width="9.28515625" style="40"/>
    <col min="3585" max="3585" width="78.42578125" style="40" customWidth="1"/>
    <col min="3586" max="3586" width="13.7109375" style="40" customWidth="1"/>
    <col min="3587" max="3840" width="9.28515625" style="40"/>
    <col min="3841" max="3841" width="78.42578125" style="40" customWidth="1"/>
    <col min="3842" max="3842" width="13.7109375" style="40" customWidth="1"/>
    <col min="3843" max="4096" width="9.28515625" style="40"/>
    <col min="4097" max="4097" width="78.42578125" style="40" customWidth="1"/>
    <col min="4098" max="4098" width="13.7109375" style="40" customWidth="1"/>
    <col min="4099" max="4352" width="9.28515625" style="40"/>
    <col min="4353" max="4353" width="78.42578125" style="40" customWidth="1"/>
    <col min="4354" max="4354" width="13.7109375" style="40" customWidth="1"/>
    <col min="4355" max="4608" width="9.28515625" style="40"/>
    <col min="4609" max="4609" width="78.42578125" style="40" customWidth="1"/>
    <col min="4610" max="4610" width="13.7109375" style="40" customWidth="1"/>
    <col min="4611" max="4864" width="9.28515625" style="40"/>
    <col min="4865" max="4865" width="78.42578125" style="40" customWidth="1"/>
    <col min="4866" max="4866" width="13.7109375" style="40" customWidth="1"/>
    <col min="4867" max="5120" width="9.28515625" style="40"/>
    <col min="5121" max="5121" width="78.42578125" style="40" customWidth="1"/>
    <col min="5122" max="5122" width="13.7109375" style="40" customWidth="1"/>
    <col min="5123" max="5376" width="9.28515625" style="40"/>
    <col min="5377" max="5377" width="78.42578125" style="40" customWidth="1"/>
    <col min="5378" max="5378" width="13.7109375" style="40" customWidth="1"/>
    <col min="5379" max="5632" width="9.28515625" style="40"/>
    <col min="5633" max="5633" width="78.42578125" style="40" customWidth="1"/>
    <col min="5634" max="5634" width="13.7109375" style="40" customWidth="1"/>
    <col min="5635" max="5888" width="9.28515625" style="40"/>
    <col min="5889" max="5889" width="78.42578125" style="40" customWidth="1"/>
    <col min="5890" max="5890" width="13.7109375" style="40" customWidth="1"/>
    <col min="5891" max="6144" width="9.28515625" style="40"/>
    <col min="6145" max="6145" width="78.42578125" style="40" customWidth="1"/>
    <col min="6146" max="6146" width="13.7109375" style="40" customWidth="1"/>
    <col min="6147" max="6400" width="9.28515625" style="40"/>
    <col min="6401" max="6401" width="78.42578125" style="40" customWidth="1"/>
    <col min="6402" max="6402" width="13.7109375" style="40" customWidth="1"/>
    <col min="6403" max="6656" width="9.28515625" style="40"/>
    <col min="6657" max="6657" width="78.42578125" style="40" customWidth="1"/>
    <col min="6658" max="6658" width="13.7109375" style="40" customWidth="1"/>
    <col min="6659" max="6912" width="9.28515625" style="40"/>
    <col min="6913" max="6913" width="78.42578125" style="40" customWidth="1"/>
    <col min="6914" max="6914" width="13.7109375" style="40" customWidth="1"/>
    <col min="6915" max="7168" width="9.28515625" style="40"/>
    <col min="7169" max="7169" width="78.42578125" style="40" customWidth="1"/>
    <col min="7170" max="7170" width="13.7109375" style="40" customWidth="1"/>
    <col min="7171" max="7424" width="9.28515625" style="40"/>
    <col min="7425" max="7425" width="78.42578125" style="40" customWidth="1"/>
    <col min="7426" max="7426" width="13.7109375" style="40" customWidth="1"/>
    <col min="7427" max="7680" width="9.28515625" style="40"/>
    <col min="7681" max="7681" width="78.42578125" style="40" customWidth="1"/>
    <col min="7682" max="7682" width="13.7109375" style="40" customWidth="1"/>
    <col min="7683" max="7936" width="9.28515625" style="40"/>
    <col min="7937" max="7937" width="78.42578125" style="40" customWidth="1"/>
    <col min="7938" max="7938" width="13.7109375" style="40" customWidth="1"/>
    <col min="7939" max="8192" width="9.28515625" style="40"/>
    <col min="8193" max="8193" width="78.42578125" style="40" customWidth="1"/>
    <col min="8194" max="8194" width="13.7109375" style="40" customWidth="1"/>
    <col min="8195" max="8448" width="9.28515625" style="40"/>
    <col min="8449" max="8449" width="78.42578125" style="40" customWidth="1"/>
    <col min="8450" max="8450" width="13.7109375" style="40" customWidth="1"/>
    <col min="8451" max="8704" width="9.28515625" style="40"/>
    <col min="8705" max="8705" width="78.42578125" style="40" customWidth="1"/>
    <col min="8706" max="8706" width="13.7109375" style="40" customWidth="1"/>
    <col min="8707" max="8960" width="9.28515625" style="40"/>
    <col min="8961" max="8961" width="78.42578125" style="40" customWidth="1"/>
    <col min="8962" max="8962" width="13.7109375" style="40" customWidth="1"/>
    <col min="8963" max="9216" width="9.28515625" style="40"/>
    <col min="9217" max="9217" width="78.42578125" style="40" customWidth="1"/>
    <col min="9218" max="9218" width="13.7109375" style="40" customWidth="1"/>
    <col min="9219" max="9472" width="9.28515625" style="40"/>
    <col min="9473" max="9473" width="78.42578125" style="40" customWidth="1"/>
    <col min="9474" max="9474" width="13.7109375" style="40" customWidth="1"/>
    <col min="9475" max="9728" width="9.28515625" style="40"/>
    <col min="9729" max="9729" width="78.42578125" style="40" customWidth="1"/>
    <col min="9730" max="9730" width="13.7109375" style="40" customWidth="1"/>
    <col min="9731" max="9984" width="9.28515625" style="40"/>
    <col min="9985" max="9985" width="78.42578125" style="40" customWidth="1"/>
    <col min="9986" max="9986" width="13.7109375" style="40" customWidth="1"/>
    <col min="9987" max="10240" width="9.28515625" style="40"/>
    <col min="10241" max="10241" width="78.42578125" style="40" customWidth="1"/>
    <col min="10242" max="10242" width="13.7109375" style="40" customWidth="1"/>
    <col min="10243" max="10496" width="9.28515625" style="40"/>
    <col min="10497" max="10497" width="78.42578125" style="40" customWidth="1"/>
    <col min="10498" max="10498" width="13.7109375" style="40" customWidth="1"/>
    <col min="10499" max="10752" width="9.28515625" style="40"/>
    <col min="10753" max="10753" width="78.42578125" style="40" customWidth="1"/>
    <col min="10754" max="10754" width="13.7109375" style="40" customWidth="1"/>
    <col min="10755" max="11008" width="9.28515625" style="40"/>
    <col min="11009" max="11009" width="78.42578125" style="40" customWidth="1"/>
    <col min="11010" max="11010" width="13.7109375" style="40" customWidth="1"/>
    <col min="11011" max="11264" width="9.28515625" style="40"/>
    <col min="11265" max="11265" width="78.42578125" style="40" customWidth="1"/>
    <col min="11266" max="11266" width="13.7109375" style="40" customWidth="1"/>
    <col min="11267" max="11520" width="9.28515625" style="40"/>
    <col min="11521" max="11521" width="78.42578125" style="40" customWidth="1"/>
    <col min="11522" max="11522" width="13.7109375" style="40" customWidth="1"/>
    <col min="11523" max="11776" width="9.28515625" style="40"/>
    <col min="11777" max="11777" width="78.42578125" style="40" customWidth="1"/>
    <col min="11778" max="11778" width="13.7109375" style="40" customWidth="1"/>
    <col min="11779" max="12032" width="9.28515625" style="40"/>
    <col min="12033" max="12033" width="78.42578125" style="40" customWidth="1"/>
    <col min="12034" max="12034" width="13.7109375" style="40" customWidth="1"/>
    <col min="12035" max="12288" width="9.28515625" style="40"/>
    <col min="12289" max="12289" width="78.42578125" style="40" customWidth="1"/>
    <col min="12290" max="12290" width="13.7109375" style="40" customWidth="1"/>
    <col min="12291" max="12544" width="9.28515625" style="40"/>
    <col min="12545" max="12545" width="78.42578125" style="40" customWidth="1"/>
    <col min="12546" max="12546" width="13.7109375" style="40" customWidth="1"/>
    <col min="12547" max="12800" width="9.28515625" style="40"/>
    <col min="12801" max="12801" width="78.42578125" style="40" customWidth="1"/>
    <col min="12802" max="12802" width="13.7109375" style="40" customWidth="1"/>
    <col min="12803" max="13056" width="9.28515625" style="40"/>
    <col min="13057" max="13057" width="78.42578125" style="40" customWidth="1"/>
    <col min="13058" max="13058" width="13.7109375" style="40" customWidth="1"/>
    <col min="13059" max="13312" width="9.28515625" style="40"/>
    <col min="13313" max="13313" width="78.42578125" style="40" customWidth="1"/>
    <col min="13314" max="13314" width="13.7109375" style="40" customWidth="1"/>
    <col min="13315" max="13568" width="9.28515625" style="40"/>
    <col min="13569" max="13569" width="78.42578125" style="40" customWidth="1"/>
    <col min="13570" max="13570" width="13.7109375" style="40" customWidth="1"/>
    <col min="13571" max="13824" width="9.28515625" style="40"/>
    <col min="13825" max="13825" width="78.42578125" style="40" customWidth="1"/>
    <col min="13826" max="13826" width="13.7109375" style="40" customWidth="1"/>
    <col min="13827" max="14080" width="9.28515625" style="40"/>
    <col min="14081" max="14081" width="78.42578125" style="40" customWidth="1"/>
    <col min="14082" max="14082" width="13.7109375" style="40" customWidth="1"/>
    <col min="14083" max="14336" width="9.28515625" style="40"/>
    <col min="14337" max="14337" width="78.42578125" style="40" customWidth="1"/>
    <col min="14338" max="14338" width="13.7109375" style="40" customWidth="1"/>
    <col min="14339" max="14592" width="9.28515625" style="40"/>
    <col min="14593" max="14593" width="78.42578125" style="40" customWidth="1"/>
    <col min="14594" max="14594" width="13.7109375" style="40" customWidth="1"/>
    <col min="14595" max="14848" width="9.28515625" style="40"/>
    <col min="14849" max="14849" width="78.42578125" style="40" customWidth="1"/>
    <col min="14850" max="14850" width="13.7109375" style="40" customWidth="1"/>
    <col min="14851" max="15104" width="9.28515625" style="40"/>
    <col min="15105" max="15105" width="78.42578125" style="40" customWidth="1"/>
    <col min="15106" max="15106" width="13.7109375" style="40" customWidth="1"/>
    <col min="15107" max="15360" width="9.28515625" style="40"/>
    <col min="15361" max="15361" width="78.42578125" style="40" customWidth="1"/>
    <col min="15362" max="15362" width="13.7109375" style="40" customWidth="1"/>
    <col min="15363" max="15616" width="9.28515625" style="40"/>
    <col min="15617" max="15617" width="78.42578125" style="40" customWidth="1"/>
    <col min="15618" max="15618" width="13.7109375" style="40" customWidth="1"/>
    <col min="15619" max="15872" width="9.28515625" style="40"/>
    <col min="15873" max="15873" width="78.42578125" style="40" customWidth="1"/>
    <col min="15874" max="15874" width="13.7109375" style="40" customWidth="1"/>
    <col min="15875" max="16128" width="9.28515625" style="40"/>
    <col min="16129" max="16129" width="78.42578125" style="40" customWidth="1"/>
    <col min="16130" max="16130" width="13.7109375" style="40" customWidth="1"/>
    <col min="16131" max="16384" width="9.28515625" style="40"/>
  </cols>
  <sheetData>
    <row r="1" spans="1:5" x14ac:dyDescent="0.25">
      <c r="A1" s="1112" t="s">
        <v>0</v>
      </c>
      <c r="B1" s="1113"/>
    </row>
    <row r="2" spans="1:5" x14ac:dyDescent="0.25">
      <c r="A2" s="1197" t="s">
        <v>1</v>
      </c>
      <c r="B2" s="1198"/>
    </row>
    <row r="3" spans="1:5" ht="12.75" customHeight="1" x14ac:dyDescent="0.25">
      <c r="A3" s="144"/>
      <c r="B3" s="145"/>
      <c r="D3" s="1194" t="s">
        <v>751</v>
      </c>
      <c r="E3" s="1194"/>
    </row>
    <row r="4" spans="1:5" s="43" customFormat="1" ht="17.25" customHeight="1" x14ac:dyDescent="0.25">
      <c r="A4" s="1199" t="s">
        <v>752</v>
      </c>
      <c r="B4" s="1200"/>
      <c r="D4" s="1194" t="s">
        <v>753</v>
      </c>
      <c r="E4" s="1194"/>
    </row>
    <row r="5" spans="1:5" ht="12.75" customHeight="1" x14ac:dyDescent="0.25">
      <c r="A5" s="146"/>
      <c r="B5" s="147"/>
      <c r="D5" s="926"/>
      <c r="E5" s="927"/>
    </row>
    <row r="6" spans="1:5" x14ac:dyDescent="0.25">
      <c r="A6" s="1201" t="s">
        <v>133</v>
      </c>
      <c r="B6" s="1202"/>
      <c r="D6" s="1194" t="s">
        <v>754</v>
      </c>
      <c r="E6" s="1194"/>
    </row>
    <row r="7" spans="1:5" x14ac:dyDescent="0.25">
      <c r="A7" s="844" t="s">
        <v>30</v>
      </c>
      <c r="B7" s="149"/>
      <c r="D7"/>
      <c r="E7" s="927"/>
    </row>
    <row r="8" spans="1:5" ht="30" x14ac:dyDescent="0.25">
      <c r="A8" s="1118" t="s">
        <v>134</v>
      </c>
      <c r="B8" s="1117"/>
      <c r="D8" s="928"/>
      <c r="E8" s="929" t="s">
        <v>755</v>
      </c>
    </row>
    <row r="9" spans="1:5" x14ac:dyDescent="0.25">
      <c r="A9" s="1203"/>
      <c r="B9" s="1204"/>
      <c r="D9" s="930" t="s">
        <v>756</v>
      </c>
      <c r="E9" s="931"/>
    </row>
    <row r="10" spans="1:5" ht="12.75" customHeight="1" x14ac:dyDescent="0.25">
      <c r="A10" s="150"/>
      <c r="B10" s="151"/>
      <c r="D10" s="932" t="s">
        <v>757</v>
      </c>
      <c r="E10" s="931">
        <v>2600000</v>
      </c>
    </row>
    <row r="11" spans="1:5" x14ac:dyDescent="0.25">
      <c r="A11" s="1195" t="s">
        <v>758</v>
      </c>
      <c r="B11" s="1196"/>
      <c r="D11" s="932" t="s">
        <v>759</v>
      </c>
      <c r="E11" s="931">
        <v>880000</v>
      </c>
    </row>
    <row r="12" spans="1:5" x14ac:dyDescent="0.25">
      <c r="A12" s="152"/>
      <c r="B12" s="843"/>
      <c r="D12" s="932" t="s">
        <v>760</v>
      </c>
      <c r="E12" s="931">
        <v>425000</v>
      </c>
    </row>
    <row r="13" spans="1:5" x14ac:dyDescent="0.25">
      <c r="A13" s="154"/>
      <c r="B13" s="155"/>
      <c r="D13" s="932" t="s">
        <v>761</v>
      </c>
      <c r="E13" s="931">
        <v>1885000</v>
      </c>
    </row>
    <row r="14" spans="1:5" ht="12.75" customHeight="1" x14ac:dyDescent="0.25">
      <c r="A14" s="156"/>
      <c r="B14" s="157"/>
      <c r="D14" s="932" t="s">
        <v>762</v>
      </c>
      <c r="E14" s="931">
        <v>1000000</v>
      </c>
    </row>
    <row r="15" spans="1:5" x14ac:dyDescent="0.25">
      <c r="A15" s="97" t="s">
        <v>16</v>
      </c>
      <c r="B15" s="98" t="s">
        <v>2</v>
      </c>
      <c r="D15" s="933" t="s">
        <v>763</v>
      </c>
      <c r="E15" s="934">
        <f>SUM(E10:E14)</f>
        <v>6790000</v>
      </c>
    </row>
    <row r="16" spans="1:5" x14ac:dyDescent="0.25">
      <c r="A16" s="118" t="s">
        <v>3</v>
      </c>
      <c r="B16" s="98">
        <f>+E28</f>
        <v>250000</v>
      </c>
      <c r="D16" s="935"/>
      <c r="E16" s="936"/>
    </row>
    <row r="17" spans="1:5" x14ac:dyDescent="0.25">
      <c r="A17" s="158" t="s">
        <v>764</v>
      </c>
      <c r="B17" s="98">
        <f>+E27</f>
        <v>347000</v>
      </c>
      <c r="D17" s="930" t="s">
        <v>765</v>
      </c>
      <c r="E17" s="931"/>
    </row>
    <row r="18" spans="1:5" ht="31.5" x14ac:dyDescent="0.25">
      <c r="A18" s="937" t="s">
        <v>766</v>
      </c>
      <c r="B18" s="98">
        <f>+E24+E25+E26</f>
        <v>9716000</v>
      </c>
      <c r="D18" s="932" t="s">
        <v>767</v>
      </c>
      <c r="E18" s="931">
        <v>1800000</v>
      </c>
    </row>
    <row r="19" spans="1:5" x14ac:dyDescent="0.25">
      <c r="A19" s="118" t="s">
        <v>26</v>
      </c>
      <c r="B19" s="159"/>
      <c r="D19" s="932" t="s">
        <v>768</v>
      </c>
      <c r="E19" s="931">
        <v>85000</v>
      </c>
    </row>
    <row r="20" spans="1:5" x14ac:dyDescent="0.25">
      <c r="A20" s="118" t="s">
        <v>6</v>
      </c>
      <c r="B20" s="160"/>
      <c r="D20" s="933" t="s">
        <v>769</v>
      </c>
      <c r="E20" s="934">
        <f>SUM(E18:E19)</f>
        <v>1885000</v>
      </c>
    </row>
    <row r="21" spans="1:5" s="51" customFormat="1" x14ac:dyDescent="0.25">
      <c r="A21" s="97" t="s">
        <v>7</v>
      </c>
      <c r="B21" s="161">
        <f>SUM(B15:B19)-(B20)</f>
        <v>10313000</v>
      </c>
      <c r="D21" s="935"/>
      <c r="E21" s="936"/>
    </row>
    <row r="22" spans="1:5" ht="12.75" customHeight="1" x14ac:dyDescent="0.25">
      <c r="A22" s="156"/>
      <c r="B22" s="157"/>
      <c r="D22" s="933" t="s">
        <v>770</v>
      </c>
      <c r="E22" s="934">
        <f>E15+E20</f>
        <v>8675000</v>
      </c>
    </row>
    <row r="23" spans="1:5" x14ac:dyDescent="0.25">
      <c r="A23" s="97" t="s">
        <v>17</v>
      </c>
      <c r="B23" s="98"/>
      <c r="D23" s="938"/>
      <c r="E23" s="939"/>
    </row>
    <row r="24" spans="1:5" x14ac:dyDescent="0.25">
      <c r="A24" s="118" t="s">
        <v>21</v>
      </c>
      <c r="B24" s="98">
        <v>4300000</v>
      </c>
      <c r="D24" s="933" t="s">
        <v>771</v>
      </c>
      <c r="E24" s="931">
        <f>+E22*1.05</f>
        <v>9108750</v>
      </c>
    </row>
    <row r="25" spans="1:5" ht="16.5" customHeight="1" x14ac:dyDescent="0.25">
      <c r="A25" s="118" t="s">
        <v>22</v>
      </c>
      <c r="B25" s="98"/>
      <c r="D25" s="940" t="s">
        <v>772</v>
      </c>
      <c r="E25" s="931">
        <f>+E22*0.05</f>
        <v>433750</v>
      </c>
    </row>
    <row r="26" spans="1:5" x14ac:dyDescent="0.25">
      <c r="A26" s="118" t="s">
        <v>20</v>
      </c>
      <c r="B26" s="98"/>
      <c r="D26" s="933" t="s">
        <v>773</v>
      </c>
      <c r="E26" s="931">
        <f>+E22*0.02</f>
        <v>173500</v>
      </c>
    </row>
    <row r="27" spans="1:5" x14ac:dyDescent="0.25">
      <c r="A27" s="118" t="s">
        <v>8</v>
      </c>
      <c r="B27" s="98"/>
      <c r="D27" s="940" t="s">
        <v>774</v>
      </c>
      <c r="E27" s="931">
        <f>+E22*0.04</f>
        <v>347000</v>
      </c>
    </row>
    <row r="28" spans="1:5" x14ac:dyDescent="0.25">
      <c r="A28" s="118" t="s">
        <v>105</v>
      </c>
      <c r="B28" s="98"/>
      <c r="D28" s="940" t="s">
        <v>775</v>
      </c>
      <c r="E28" s="931">
        <v>250000</v>
      </c>
    </row>
    <row r="29" spans="1:5" x14ac:dyDescent="0.25">
      <c r="A29" s="118" t="s">
        <v>776</v>
      </c>
      <c r="B29" s="98">
        <f>+B21-B24</f>
        <v>6013000</v>
      </c>
      <c r="D29" s="935"/>
      <c r="E29" s="936"/>
    </row>
    <row r="30" spans="1:5" x14ac:dyDescent="0.25">
      <c r="A30" s="118" t="s">
        <v>10</v>
      </c>
      <c r="B30" s="98"/>
      <c r="D30" s="940" t="s">
        <v>777</v>
      </c>
      <c r="E30" s="931">
        <f>SUM(E24:E29)</f>
        <v>10313000</v>
      </c>
    </row>
    <row r="31" spans="1:5" s="51" customFormat="1" x14ac:dyDescent="0.25">
      <c r="A31" s="97" t="s">
        <v>11</v>
      </c>
      <c r="B31" s="161">
        <f>SUM(B24:B30)</f>
        <v>10313000</v>
      </c>
    </row>
    <row r="32" spans="1:5" ht="12.75" customHeight="1" x14ac:dyDescent="0.25">
      <c r="A32" s="156"/>
      <c r="B32" s="157"/>
    </row>
    <row r="33" spans="1:2" x14ac:dyDescent="0.25">
      <c r="A33" s="97" t="s">
        <v>18</v>
      </c>
      <c r="B33" s="98" t="s">
        <v>4</v>
      </c>
    </row>
    <row r="34" spans="1:2" x14ac:dyDescent="0.25">
      <c r="A34" s="118" t="s">
        <v>12</v>
      </c>
      <c r="B34" s="98"/>
    </row>
    <row r="35" spans="1:2" x14ac:dyDescent="0.25">
      <c r="A35" s="118" t="s">
        <v>13</v>
      </c>
      <c r="B35" s="98"/>
    </row>
    <row r="36" spans="1:2" x14ac:dyDescent="0.25">
      <c r="A36" s="118" t="s">
        <v>14</v>
      </c>
      <c r="B36" s="98"/>
    </row>
    <row r="37" spans="1:2" x14ac:dyDescent="0.25">
      <c r="A37" s="118" t="s">
        <v>15</v>
      </c>
      <c r="B37" s="98"/>
    </row>
    <row r="38" spans="1:2" s="51" customFormat="1" ht="16.5" thickBot="1" x14ac:dyDescent="0.3">
      <c r="A38" s="625" t="s">
        <v>7</v>
      </c>
      <c r="B38" s="805">
        <f>SUM(B33:B37)</f>
        <v>0</v>
      </c>
    </row>
    <row r="39" spans="1:2" ht="12.75" customHeight="1" x14ac:dyDescent="0.25">
      <c r="A39" s="692"/>
      <c r="B39" s="693"/>
    </row>
    <row r="40" spans="1:2" ht="15" customHeight="1" x14ac:dyDescent="0.25">
      <c r="A40" s="141" t="s">
        <v>19</v>
      </c>
      <c r="B40" s="98"/>
    </row>
    <row r="41" spans="1:2" x14ac:dyDescent="0.25">
      <c r="A41" s="648" t="s">
        <v>632</v>
      </c>
      <c r="B41" s="941" t="s">
        <v>181</v>
      </c>
    </row>
    <row r="42" spans="1:2" x14ac:dyDescent="0.25">
      <c r="A42" s="648" t="s">
        <v>103</v>
      </c>
      <c r="B42" s="143">
        <v>0</v>
      </c>
    </row>
    <row r="43" spans="1:2" x14ac:dyDescent="0.25">
      <c r="A43" s="649" t="s">
        <v>111</v>
      </c>
      <c r="B43" s="143">
        <f>+B31</f>
        <v>10313000</v>
      </c>
    </row>
    <row r="44" spans="1:2" x14ac:dyDescent="0.25">
      <c r="A44" s="649" t="s">
        <v>128</v>
      </c>
      <c r="B44" s="143">
        <v>0</v>
      </c>
    </row>
    <row r="45" spans="1:2" x14ac:dyDescent="0.25">
      <c r="A45" s="649" t="s">
        <v>157</v>
      </c>
      <c r="B45" s="143">
        <v>0</v>
      </c>
    </row>
    <row r="46" spans="1:2" x14ac:dyDescent="0.25">
      <c r="A46" s="118" t="s">
        <v>172</v>
      </c>
      <c r="B46" s="143">
        <v>0</v>
      </c>
    </row>
    <row r="47" spans="1:2" ht="16.5" thickBot="1" x14ac:dyDescent="0.3">
      <c r="A47" s="650" t="s">
        <v>205</v>
      </c>
      <c r="B47" s="164">
        <v>0</v>
      </c>
    </row>
    <row r="48" spans="1:2" ht="17.25" thickTop="1" thickBot="1" x14ac:dyDescent="0.3">
      <c r="A48" s="134" t="s">
        <v>11</v>
      </c>
      <c r="B48" s="166">
        <f>SUM(B41:B47)</f>
        <v>10313000</v>
      </c>
    </row>
  </sheetData>
  <mergeCells count="10">
    <mergeCell ref="D3:E3"/>
    <mergeCell ref="D4:E4"/>
    <mergeCell ref="D6:E6"/>
    <mergeCell ref="A11:B11"/>
    <mergeCell ref="A1:B1"/>
    <mergeCell ref="A2:B2"/>
    <mergeCell ref="A4:B4"/>
    <mergeCell ref="A6:B6"/>
    <mergeCell ref="A8:B8"/>
    <mergeCell ref="A9:B9"/>
  </mergeCells>
  <pageMargins left="0.7" right="0.7" top="0.75" bottom="0.75" header="0.3" footer="0.3"/>
  <pageSetup scale="9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22" zoomScaleNormal="100" workbookViewId="0">
      <selection activeCell="B43" sqref="B43"/>
    </sheetView>
  </sheetViews>
  <sheetFormatPr defaultColWidth="9.28515625" defaultRowHeight="15.75" x14ac:dyDescent="0.25"/>
  <cols>
    <col min="1" max="1" width="78.42578125" style="40" customWidth="1"/>
    <col min="2" max="2" width="13.7109375" style="63" customWidth="1"/>
    <col min="3" max="256" width="9.28515625" style="40"/>
    <col min="257" max="257" width="78.42578125" style="40" customWidth="1"/>
    <col min="258" max="258" width="13.7109375" style="40" customWidth="1"/>
    <col min="259" max="512" width="9.28515625" style="40"/>
    <col min="513" max="513" width="78.42578125" style="40" customWidth="1"/>
    <col min="514" max="514" width="13.7109375" style="40" customWidth="1"/>
    <col min="515" max="768" width="9.28515625" style="40"/>
    <col min="769" max="769" width="78.42578125" style="40" customWidth="1"/>
    <col min="770" max="770" width="13.7109375" style="40" customWidth="1"/>
    <col min="771" max="1024" width="9.28515625" style="40"/>
    <col min="1025" max="1025" width="78.42578125" style="40" customWidth="1"/>
    <col min="1026" max="1026" width="13.7109375" style="40" customWidth="1"/>
    <col min="1027" max="1280" width="9.28515625" style="40"/>
    <col min="1281" max="1281" width="78.42578125" style="40" customWidth="1"/>
    <col min="1282" max="1282" width="13.7109375" style="40" customWidth="1"/>
    <col min="1283" max="1536" width="9.28515625" style="40"/>
    <col min="1537" max="1537" width="78.42578125" style="40" customWidth="1"/>
    <col min="1538" max="1538" width="13.7109375" style="40" customWidth="1"/>
    <col min="1539" max="1792" width="9.28515625" style="40"/>
    <col min="1793" max="1793" width="78.42578125" style="40" customWidth="1"/>
    <col min="1794" max="1794" width="13.7109375" style="40" customWidth="1"/>
    <col min="1795" max="2048" width="9.28515625" style="40"/>
    <col min="2049" max="2049" width="78.42578125" style="40" customWidth="1"/>
    <col min="2050" max="2050" width="13.7109375" style="40" customWidth="1"/>
    <col min="2051" max="2304" width="9.28515625" style="40"/>
    <col min="2305" max="2305" width="78.42578125" style="40" customWidth="1"/>
    <col min="2306" max="2306" width="13.7109375" style="40" customWidth="1"/>
    <col min="2307" max="2560" width="9.28515625" style="40"/>
    <col min="2561" max="2561" width="78.42578125" style="40" customWidth="1"/>
    <col min="2562" max="2562" width="13.7109375" style="40" customWidth="1"/>
    <col min="2563" max="2816" width="9.28515625" style="40"/>
    <col min="2817" max="2817" width="78.42578125" style="40" customWidth="1"/>
    <col min="2818" max="2818" width="13.7109375" style="40" customWidth="1"/>
    <col min="2819" max="3072" width="9.28515625" style="40"/>
    <col min="3073" max="3073" width="78.42578125" style="40" customWidth="1"/>
    <col min="3074" max="3074" width="13.7109375" style="40" customWidth="1"/>
    <col min="3075" max="3328" width="9.28515625" style="40"/>
    <col min="3329" max="3329" width="78.42578125" style="40" customWidth="1"/>
    <col min="3330" max="3330" width="13.7109375" style="40" customWidth="1"/>
    <col min="3331" max="3584" width="9.28515625" style="40"/>
    <col min="3585" max="3585" width="78.42578125" style="40" customWidth="1"/>
    <col min="3586" max="3586" width="13.7109375" style="40" customWidth="1"/>
    <col min="3587" max="3840" width="9.28515625" style="40"/>
    <col min="3841" max="3841" width="78.42578125" style="40" customWidth="1"/>
    <col min="3842" max="3842" width="13.7109375" style="40" customWidth="1"/>
    <col min="3843" max="4096" width="9.28515625" style="40"/>
    <col min="4097" max="4097" width="78.42578125" style="40" customWidth="1"/>
    <col min="4098" max="4098" width="13.7109375" style="40" customWidth="1"/>
    <col min="4099" max="4352" width="9.28515625" style="40"/>
    <col min="4353" max="4353" width="78.42578125" style="40" customWidth="1"/>
    <col min="4354" max="4354" width="13.7109375" style="40" customWidth="1"/>
    <col min="4355" max="4608" width="9.28515625" style="40"/>
    <col min="4609" max="4609" width="78.42578125" style="40" customWidth="1"/>
    <col min="4610" max="4610" width="13.7109375" style="40" customWidth="1"/>
    <col min="4611" max="4864" width="9.28515625" style="40"/>
    <col min="4865" max="4865" width="78.42578125" style="40" customWidth="1"/>
    <col min="4866" max="4866" width="13.7109375" style="40" customWidth="1"/>
    <col min="4867" max="5120" width="9.28515625" style="40"/>
    <col min="5121" max="5121" width="78.42578125" style="40" customWidth="1"/>
    <col min="5122" max="5122" width="13.7109375" style="40" customWidth="1"/>
    <col min="5123" max="5376" width="9.28515625" style="40"/>
    <col min="5377" max="5377" width="78.42578125" style="40" customWidth="1"/>
    <col min="5378" max="5378" width="13.7109375" style="40" customWidth="1"/>
    <col min="5379" max="5632" width="9.28515625" style="40"/>
    <col min="5633" max="5633" width="78.42578125" style="40" customWidth="1"/>
    <col min="5634" max="5634" width="13.7109375" style="40" customWidth="1"/>
    <col min="5635" max="5888" width="9.28515625" style="40"/>
    <col min="5889" max="5889" width="78.42578125" style="40" customWidth="1"/>
    <col min="5890" max="5890" width="13.7109375" style="40" customWidth="1"/>
    <col min="5891" max="6144" width="9.28515625" style="40"/>
    <col min="6145" max="6145" width="78.42578125" style="40" customWidth="1"/>
    <col min="6146" max="6146" width="13.7109375" style="40" customWidth="1"/>
    <col min="6147" max="6400" width="9.28515625" style="40"/>
    <col min="6401" max="6401" width="78.42578125" style="40" customWidth="1"/>
    <col min="6402" max="6402" width="13.7109375" style="40" customWidth="1"/>
    <col min="6403" max="6656" width="9.28515625" style="40"/>
    <col min="6657" max="6657" width="78.42578125" style="40" customWidth="1"/>
    <col min="6658" max="6658" width="13.7109375" style="40" customWidth="1"/>
    <col min="6659" max="6912" width="9.28515625" style="40"/>
    <col min="6913" max="6913" width="78.42578125" style="40" customWidth="1"/>
    <col min="6914" max="6914" width="13.7109375" style="40" customWidth="1"/>
    <col min="6915" max="7168" width="9.28515625" style="40"/>
    <col min="7169" max="7169" width="78.42578125" style="40" customWidth="1"/>
    <col min="7170" max="7170" width="13.7109375" style="40" customWidth="1"/>
    <col min="7171" max="7424" width="9.28515625" style="40"/>
    <col min="7425" max="7425" width="78.42578125" style="40" customWidth="1"/>
    <col min="7426" max="7426" width="13.7109375" style="40" customWidth="1"/>
    <col min="7427" max="7680" width="9.28515625" style="40"/>
    <col min="7681" max="7681" width="78.42578125" style="40" customWidth="1"/>
    <col min="7682" max="7682" width="13.7109375" style="40" customWidth="1"/>
    <col min="7683" max="7936" width="9.28515625" style="40"/>
    <col min="7937" max="7937" width="78.42578125" style="40" customWidth="1"/>
    <col min="7938" max="7938" width="13.7109375" style="40" customWidth="1"/>
    <col min="7939" max="8192" width="9.28515625" style="40"/>
    <col min="8193" max="8193" width="78.42578125" style="40" customWidth="1"/>
    <col min="8194" max="8194" width="13.7109375" style="40" customWidth="1"/>
    <col min="8195" max="8448" width="9.28515625" style="40"/>
    <col min="8449" max="8449" width="78.42578125" style="40" customWidth="1"/>
    <col min="8450" max="8450" width="13.7109375" style="40" customWidth="1"/>
    <col min="8451" max="8704" width="9.28515625" style="40"/>
    <col min="8705" max="8705" width="78.42578125" style="40" customWidth="1"/>
    <col min="8706" max="8706" width="13.7109375" style="40" customWidth="1"/>
    <col min="8707" max="8960" width="9.28515625" style="40"/>
    <col min="8961" max="8961" width="78.42578125" style="40" customWidth="1"/>
    <col min="8962" max="8962" width="13.7109375" style="40" customWidth="1"/>
    <col min="8963" max="9216" width="9.28515625" style="40"/>
    <col min="9217" max="9217" width="78.42578125" style="40" customWidth="1"/>
    <col min="9218" max="9218" width="13.7109375" style="40" customWidth="1"/>
    <col min="9219" max="9472" width="9.28515625" style="40"/>
    <col min="9473" max="9473" width="78.42578125" style="40" customWidth="1"/>
    <col min="9474" max="9474" width="13.7109375" style="40" customWidth="1"/>
    <col min="9475" max="9728" width="9.28515625" style="40"/>
    <col min="9729" max="9729" width="78.42578125" style="40" customWidth="1"/>
    <col min="9730" max="9730" width="13.7109375" style="40" customWidth="1"/>
    <col min="9731" max="9984" width="9.28515625" style="40"/>
    <col min="9985" max="9985" width="78.42578125" style="40" customWidth="1"/>
    <col min="9986" max="9986" width="13.7109375" style="40" customWidth="1"/>
    <col min="9987" max="10240" width="9.28515625" style="40"/>
    <col min="10241" max="10241" width="78.42578125" style="40" customWidth="1"/>
    <col min="10242" max="10242" width="13.7109375" style="40" customWidth="1"/>
    <col min="10243" max="10496" width="9.28515625" style="40"/>
    <col min="10497" max="10497" width="78.42578125" style="40" customWidth="1"/>
    <col min="10498" max="10498" width="13.7109375" style="40" customWidth="1"/>
    <col min="10499" max="10752" width="9.28515625" style="40"/>
    <col min="10753" max="10753" width="78.42578125" style="40" customWidth="1"/>
    <col min="10754" max="10754" width="13.7109375" style="40" customWidth="1"/>
    <col min="10755" max="11008" width="9.28515625" style="40"/>
    <col min="11009" max="11009" width="78.42578125" style="40" customWidth="1"/>
    <col min="11010" max="11010" width="13.7109375" style="40" customWidth="1"/>
    <col min="11011" max="11264" width="9.28515625" style="40"/>
    <col min="11265" max="11265" width="78.42578125" style="40" customWidth="1"/>
    <col min="11266" max="11266" width="13.7109375" style="40" customWidth="1"/>
    <col min="11267" max="11520" width="9.28515625" style="40"/>
    <col min="11521" max="11521" width="78.42578125" style="40" customWidth="1"/>
    <col min="11522" max="11522" width="13.7109375" style="40" customWidth="1"/>
    <col min="11523" max="11776" width="9.28515625" style="40"/>
    <col min="11777" max="11777" width="78.42578125" style="40" customWidth="1"/>
    <col min="11778" max="11778" width="13.7109375" style="40" customWidth="1"/>
    <col min="11779" max="12032" width="9.28515625" style="40"/>
    <col min="12033" max="12033" width="78.42578125" style="40" customWidth="1"/>
    <col min="12034" max="12034" width="13.7109375" style="40" customWidth="1"/>
    <col min="12035" max="12288" width="9.28515625" style="40"/>
    <col min="12289" max="12289" width="78.42578125" style="40" customWidth="1"/>
    <col min="12290" max="12290" width="13.7109375" style="40" customWidth="1"/>
    <col min="12291" max="12544" width="9.28515625" style="40"/>
    <col min="12545" max="12545" width="78.42578125" style="40" customWidth="1"/>
    <col min="12546" max="12546" width="13.7109375" style="40" customWidth="1"/>
    <col min="12547" max="12800" width="9.28515625" style="40"/>
    <col min="12801" max="12801" width="78.42578125" style="40" customWidth="1"/>
    <col min="12802" max="12802" width="13.7109375" style="40" customWidth="1"/>
    <col min="12803" max="13056" width="9.28515625" style="40"/>
    <col min="13057" max="13057" width="78.42578125" style="40" customWidth="1"/>
    <col min="13058" max="13058" width="13.7109375" style="40" customWidth="1"/>
    <col min="13059" max="13312" width="9.28515625" style="40"/>
    <col min="13313" max="13313" width="78.42578125" style="40" customWidth="1"/>
    <col min="13314" max="13314" width="13.7109375" style="40" customWidth="1"/>
    <col min="13315" max="13568" width="9.28515625" style="40"/>
    <col min="13569" max="13569" width="78.42578125" style="40" customWidth="1"/>
    <col min="13570" max="13570" width="13.7109375" style="40" customWidth="1"/>
    <col min="13571" max="13824" width="9.28515625" style="40"/>
    <col min="13825" max="13825" width="78.42578125" style="40" customWidth="1"/>
    <col min="13826" max="13826" width="13.7109375" style="40" customWidth="1"/>
    <col min="13827" max="14080" width="9.28515625" style="40"/>
    <col min="14081" max="14081" width="78.42578125" style="40" customWidth="1"/>
    <col min="14082" max="14082" width="13.7109375" style="40" customWidth="1"/>
    <col min="14083" max="14336" width="9.28515625" style="40"/>
    <col min="14337" max="14337" width="78.42578125" style="40" customWidth="1"/>
    <col min="14338" max="14338" width="13.7109375" style="40" customWidth="1"/>
    <col min="14339" max="14592" width="9.28515625" style="40"/>
    <col min="14593" max="14593" width="78.42578125" style="40" customWidth="1"/>
    <col min="14594" max="14594" width="13.7109375" style="40" customWidth="1"/>
    <col min="14595" max="14848" width="9.28515625" style="40"/>
    <col min="14849" max="14849" width="78.42578125" style="40" customWidth="1"/>
    <col min="14850" max="14850" width="13.7109375" style="40" customWidth="1"/>
    <col min="14851" max="15104" width="9.28515625" style="40"/>
    <col min="15105" max="15105" width="78.42578125" style="40" customWidth="1"/>
    <col min="15106" max="15106" width="13.7109375" style="40" customWidth="1"/>
    <col min="15107" max="15360" width="9.28515625" style="40"/>
    <col min="15361" max="15361" width="78.42578125" style="40" customWidth="1"/>
    <col min="15362" max="15362" width="13.7109375" style="40" customWidth="1"/>
    <col min="15363" max="15616" width="9.28515625" style="40"/>
    <col min="15617" max="15617" width="78.42578125" style="40" customWidth="1"/>
    <col min="15618" max="15618" width="13.7109375" style="40" customWidth="1"/>
    <col min="15619" max="15872" width="9.28515625" style="40"/>
    <col min="15873" max="15873" width="78.42578125" style="40" customWidth="1"/>
    <col min="15874" max="15874" width="13.7109375" style="40" customWidth="1"/>
    <col min="15875" max="16128" width="9.28515625" style="40"/>
    <col min="16129" max="16129" width="78.42578125" style="40" customWidth="1"/>
    <col min="16130" max="16130" width="13.7109375" style="40" customWidth="1"/>
    <col min="16131" max="16384" width="9.28515625" style="40"/>
  </cols>
  <sheetData>
    <row r="1" spans="1:2" x14ac:dyDescent="0.25">
      <c r="A1" s="1112" t="s">
        <v>0</v>
      </c>
      <c r="B1" s="1113"/>
    </row>
    <row r="2" spans="1:2" ht="16.5" thickBot="1" x14ac:dyDescent="0.3">
      <c r="A2" s="1114" t="s">
        <v>1</v>
      </c>
      <c r="B2" s="1115"/>
    </row>
    <row r="3" spans="1:2" ht="12.75" customHeight="1" thickBot="1" x14ac:dyDescent="0.3">
      <c r="A3" s="175"/>
      <c r="B3" s="176"/>
    </row>
    <row r="4" spans="1:2" s="43" customFormat="1" ht="17.25" customHeight="1" x14ac:dyDescent="0.25">
      <c r="A4" s="1116" t="s">
        <v>198</v>
      </c>
      <c r="B4" s="1117"/>
    </row>
    <row r="5" spans="1:2" ht="12.75" customHeight="1" thickBot="1" x14ac:dyDescent="0.3">
      <c r="A5" s="169"/>
      <c r="B5" s="170"/>
    </row>
    <row r="6" spans="1:2" x14ac:dyDescent="0.25">
      <c r="A6" s="1118" t="s">
        <v>27</v>
      </c>
      <c r="B6" s="1117"/>
    </row>
    <row r="7" spans="1:2" x14ac:dyDescent="0.25">
      <c r="A7" s="720" t="s">
        <v>30</v>
      </c>
      <c r="B7" s="149"/>
    </row>
    <row r="8" spans="1:2" x14ac:dyDescent="0.25">
      <c r="A8" s="1118" t="s">
        <v>78</v>
      </c>
      <c r="B8" s="1117"/>
    </row>
    <row r="9" spans="1:2" ht="16.5" thickBot="1" x14ac:dyDescent="0.3">
      <c r="A9" s="1207"/>
      <c r="B9" s="1208"/>
    </row>
    <row r="10" spans="1:2" ht="12.75" customHeight="1" x14ac:dyDescent="0.25">
      <c r="A10" s="167"/>
      <c r="B10" s="168"/>
    </row>
    <row r="11" spans="1:2" ht="43.5" customHeight="1" thickBot="1" x14ac:dyDescent="0.3">
      <c r="A11" s="1205" t="s">
        <v>182</v>
      </c>
      <c r="B11" s="1206"/>
    </row>
    <row r="12" spans="1:2" ht="12.75" customHeight="1" thickBot="1" x14ac:dyDescent="0.3">
      <c r="A12" s="169"/>
      <c r="B12" s="170"/>
    </row>
    <row r="13" spans="1:2" ht="16.5" thickBot="1" x14ac:dyDescent="0.3">
      <c r="A13" s="99" t="s">
        <v>183</v>
      </c>
      <c r="B13" s="177" t="s">
        <v>2</v>
      </c>
    </row>
    <row r="14" spans="1:2" ht="16.5" thickBot="1" x14ac:dyDescent="0.3">
      <c r="A14" s="178" t="s">
        <v>3</v>
      </c>
      <c r="B14" s="177">
        <v>50000</v>
      </c>
    </row>
    <row r="15" spans="1:2" ht="16.5" thickBot="1" x14ac:dyDescent="0.3">
      <c r="A15" s="178"/>
      <c r="B15" s="177"/>
    </row>
    <row r="16" spans="1:2" ht="16.5" thickBot="1" x14ac:dyDescent="0.3">
      <c r="A16" s="178" t="s">
        <v>5</v>
      </c>
      <c r="B16" s="177">
        <v>500000</v>
      </c>
    </row>
    <row r="17" spans="1:4" ht="16.5" thickBot="1" x14ac:dyDescent="0.3">
      <c r="A17" s="178" t="s">
        <v>26</v>
      </c>
      <c r="B17" s="179"/>
    </row>
    <row r="18" spans="1:4" ht="16.5" thickBot="1" x14ac:dyDescent="0.3">
      <c r="A18" s="178" t="s">
        <v>6</v>
      </c>
      <c r="B18" s="180"/>
      <c r="D18" s="43"/>
    </row>
    <row r="19" spans="1:4" s="51" customFormat="1" ht="16.5" thickBot="1" x14ac:dyDescent="0.3">
      <c r="A19" s="99" t="s">
        <v>7</v>
      </c>
      <c r="B19" s="101">
        <f>SUM(B13:B17)-(B18)</f>
        <v>550000</v>
      </c>
    </row>
    <row r="20" spans="1:4" ht="12.75" customHeight="1" thickBot="1" x14ac:dyDescent="0.3">
      <c r="A20" s="169"/>
      <c r="B20" s="181"/>
    </row>
    <row r="21" spans="1:4" ht="16.5" thickBot="1" x14ac:dyDescent="0.3">
      <c r="A21" s="99" t="s">
        <v>17</v>
      </c>
      <c r="B21" s="177"/>
    </row>
    <row r="22" spans="1:4" ht="16.5" thickBot="1" x14ac:dyDescent="0.3">
      <c r="A22" s="178" t="s">
        <v>104</v>
      </c>
      <c r="B22" s="177"/>
    </row>
    <row r="23" spans="1:4" ht="16.5" customHeight="1" thickBot="1" x14ac:dyDescent="0.3">
      <c r="A23" s="178" t="s">
        <v>22</v>
      </c>
      <c r="B23" s="177"/>
    </row>
    <row r="24" spans="1:4" ht="16.5" thickBot="1" x14ac:dyDescent="0.3">
      <c r="A24" s="178" t="s">
        <v>20</v>
      </c>
      <c r="B24" s="177">
        <v>500000</v>
      </c>
    </row>
    <row r="25" spans="1:4" ht="16.5" thickBot="1" x14ac:dyDescent="0.3">
      <c r="A25" s="178" t="s">
        <v>8</v>
      </c>
      <c r="B25" s="177"/>
    </row>
    <row r="26" spans="1:4" ht="16.5" thickBot="1" x14ac:dyDescent="0.3">
      <c r="A26" s="178" t="s">
        <v>105</v>
      </c>
      <c r="B26" s="177">
        <v>50000</v>
      </c>
    </row>
    <row r="27" spans="1:4" ht="16.5" thickBot="1" x14ac:dyDescent="0.3">
      <c r="A27" s="178" t="s">
        <v>9</v>
      </c>
      <c r="B27" s="177"/>
    </row>
    <row r="28" spans="1:4" ht="16.5" thickBot="1" x14ac:dyDescent="0.3">
      <c r="A28" s="178" t="s">
        <v>10</v>
      </c>
      <c r="B28" s="177"/>
    </row>
    <row r="29" spans="1:4" s="51" customFormat="1" ht="16.5" thickBot="1" x14ac:dyDescent="0.3">
      <c r="A29" s="99" t="s">
        <v>11</v>
      </c>
      <c r="B29" s="101">
        <f>SUM(B22:B28)</f>
        <v>550000</v>
      </c>
    </row>
    <row r="30" spans="1:4" ht="12.75" customHeight="1" thickBot="1" x14ac:dyDescent="0.3">
      <c r="A30" s="169"/>
      <c r="B30" s="181"/>
    </row>
    <row r="31" spans="1:4" ht="16.5" thickBot="1" x14ac:dyDescent="0.3">
      <c r="A31" s="99" t="s">
        <v>18</v>
      </c>
      <c r="B31" s="177" t="s">
        <v>4</v>
      </c>
    </row>
    <row r="32" spans="1:4" ht="16.5" thickBot="1" x14ac:dyDescent="0.3">
      <c r="A32" s="178" t="s">
        <v>12</v>
      </c>
      <c r="B32" s="177"/>
    </row>
    <row r="33" spans="1:2" ht="16.5" thickBot="1" x14ac:dyDescent="0.3">
      <c r="A33" s="178" t="s">
        <v>13</v>
      </c>
      <c r="B33" s="177"/>
    </row>
    <row r="34" spans="1:2" ht="16.5" thickBot="1" x14ac:dyDescent="0.3">
      <c r="A34" s="178" t="s">
        <v>14</v>
      </c>
      <c r="B34" s="177"/>
    </row>
    <row r="35" spans="1:2" ht="16.5" thickBot="1" x14ac:dyDescent="0.3">
      <c r="A35" s="178" t="s">
        <v>15</v>
      </c>
      <c r="B35" s="177"/>
    </row>
    <row r="36" spans="1:2" s="51" customFormat="1" ht="16.5" thickBot="1" x14ac:dyDescent="0.3">
      <c r="A36" s="99" t="s">
        <v>7</v>
      </c>
      <c r="B36" s="101">
        <f>SUM(B31:B35)</f>
        <v>0</v>
      </c>
    </row>
    <row r="37" spans="1:2" ht="12.75" customHeight="1" thickBot="1" x14ac:dyDescent="0.3">
      <c r="A37" s="169"/>
      <c r="B37" s="181"/>
    </row>
    <row r="38" spans="1:2" ht="15" customHeight="1" x14ac:dyDescent="0.25">
      <c r="A38" s="141" t="s">
        <v>19</v>
      </c>
      <c r="B38" s="142"/>
    </row>
    <row r="39" spans="1:2" x14ac:dyDescent="0.25">
      <c r="A39" s="648" t="s">
        <v>103</v>
      </c>
      <c r="B39" s="98"/>
    </row>
    <row r="40" spans="1:2" x14ac:dyDescent="0.25">
      <c r="A40" s="649" t="s">
        <v>111</v>
      </c>
      <c r="B40" s="98">
        <v>50000</v>
      </c>
    </row>
    <row r="41" spans="1:2" x14ac:dyDescent="0.25">
      <c r="A41" s="649" t="s">
        <v>128</v>
      </c>
      <c r="B41" s="98"/>
    </row>
    <row r="42" spans="1:2" x14ac:dyDescent="0.25">
      <c r="A42" s="649" t="s">
        <v>157</v>
      </c>
      <c r="B42" s="98"/>
    </row>
    <row r="43" spans="1:2" x14ac:dyDescent="0.25">
      <c r="A43" s="649" t="s">
        <v>172</v>
      </c>
      <c r="B43" s="98">
        <v>500000</v>
      </c>
    </row>
    <row r="44" spans="1:2" x14ac:dyDescent="0.25">
      <c r="A44" s="649" t="s">
        <v>205</v>
      </c>
      <c r="B44" s="98"/>
    </row>
    <row r="45" spans="1:2" ht="16.5" thickBot="1" x14ac:dyDescent="0.3">
      <c r="A45" s="669" t="s">
        <v>617</v>
      </c>
      <c r="B45" s="98"/>
    </row>
    <row r="46" spans="1:2" ht="16.5" thickBot="1" x14ac:dyDescent="0.3">
      <c r="A46" s="134" t="s">
        <v>11</v>
      </c>
      <c r="B46" s="135">
        <f>SUM(B39:B44)</f>
        <v>550000</v>
      </c>
    </row>
  </sheetData>
  <mergeCells count="7">
    <mergeCell ref="A11:B11"/>
    <mergeCell ref="A1:B1"/>
    <mergeCell ref="A2:B2"/>
    <mergeCell ref="A4:B4"/>
    <mergeCell ref="A6:B6"/>
    <mergeCell ref="A8:B8"/>
    <mergeCell ref="A9:B9"/>
  </mergeCells>
  <pageMargins left="0.7" right="0.7" top="0.25" bottom="0" header="0.3" footer="0.3"/>
  <pageSetup scale="98"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opLeftCell="A22" zoomScaleNormal="100" workbookViewId="0">
      <selection activeCell="I48" sqref="I48"/>
    </sheetView>
  </sheetViews>
  <sheetFormatPr defaultColWidth="9.28515625" defaultRowHeight="15.75" x14ac:dyDescent="0.25"/>
  <cols>
    <col min="1" max="1" width="78.42578125" style="40" customWidth="1"/>
    <col min="2" max="2" width="13.7109375" style="63" customWidth="1"/>
    <col min="3" max="256" width="9.28515625" style="40"/>
    <col min="257" max="257" width="78.42578125" style="40" customWidth="1"/>
    <col min="258" max="258" width="13.7109375" style="40" customWidth="1"/>
    <col min="259" max="512" width="9.28515625" style="40"/>
    <col min="513" max="513" width="78.42578125" style="40" customWidth="1"/>
    <col min="514" max="514" width="13.7109375" style="40" customWidth="1"/>
    <col min="515" max="768" width="9.28515625" style="40"/>
    <col min="769" max="769" width="78.42578125" style="40" customWidth="1"/>
    <col min="770" max="770" width="13.7109375" style="40" customWidth="1"/>
    <col min="771" max="1024" width="9.28515625" style="40"/>
    <col min="1025" max="1025" width="78.42578125" style="40" customWidth="1"/>
    <col min="1026" max="1026" width="13.7109375" style="40" customWidth="1"/>
    <col min="1027" max="1280" width="9.28515625" style="40"/>
    <col min="1281" max="1281" width="78.42578125" style="40" customWidth="1"/>
    <col min="1282" max="1282" width="13.7109375" style="40" customWidth="1"/>
    <col min="1283" max="1536" width="9.28515625" style="40"/>
    <col min="1537" max="1537" width="78.42578125" style="40" customWidth="1"/>
    <col min="1538" max="1538" width="13.7109375" style="40" customWidth="1"/>
    <col min="1539" max="1792" width="9.28515625" style="40"/>
    <col min="1793" max="1793" width="78.42578125" style="40" customWidth="1"/>
    <col min="1794" max="1794" width="13.7109375" style="40" customWidth="1"/>
    <col min="1795" max="2048" width="9.28515625" style="40"/>
    <col min="2049" max="2049" width="78.42578125" style="40" customWidth="1"/>
    <col min="2050" max="2050" width="13.7109375" style="40" customWidth="1"/>
    <col min="2051" max="2304" width="9.28515625" style="40"/>
    <col min="2305" max="2305" width="78.42578125" style="40" customWidth="1"/>
    <col min="2306" max="2306" width="13.7109375" style="40" customWidth="1"/>
    <col min="2307" max="2560" width="9.28515625" style="40"/>
    <col min="2561" max="2561" width="78.42578125" style="40" customWidth="1"/>
    <col min="2562" max="2562" width="13.7109375" style="40" customWidth="1"/>
    <col min="2563" max="2816" width="9.28515625" style="40"/>
    <col min="2817" max="2817" width="78.42578125" style="40" customWidth="1"/>
    <col min="2818" max="2818" width="13.7109375" style="40" customWidth="1"/>
    <col min="2819" max="3072" width="9.28515625" style="40"/>
    <col min="3073" max="3073" width="78.42578125" style="40" customWidth="1"/>
    <col min="3074" max="3074" width="13.7109375" style="40" customWidth="1"/>
    <col min="3075" max="3328" width="9.28515625" style="40"/>
    <col min="3329" max="3329" width="78.42578125" style="40" customWidth="1"/>
    <col min="3330" max="3330" width="13.7109375" style="40" customWidth="1"/>
    <col min="3331" max="3584" width="9.28515625" style="40"/>
    <col min="3585" max="3585" width="78.42578125" style="40" customWidth="1"/>
    <col min="3586" max="3586" width="13.7109375" style="40" customWidth="1"/>
    <col min="3587" max="3840" width="9.28515625" style="40"/>
    <col min="3841" max="3841" width="78.42578125" style="40" customWidth="1"/>
    <col min="3842" max="3842" width="13.7109375" style="40" customWidth="1"/>
    <col min="3843" max="4096" width="9.28515625" style="40"/>
    <col min="4097" max="4097" width="78.42578125" style="40" customWidth="1"/>
    <col min="4098" max="4098" width="13.7109375" style="40" customWidth="1"/>
    <col min="4099" max="4352" width="9.28515625" style="40"/>
    <col min="4353" max="4353" width="78.42578125" style="40" customWidth="1"/>
    <col min="4354" max="4354" width="13.7109375" style="40" customWidth="1"/>
    <col min="4355" max="4608" width="9.28515625" style="40"/>
    <col min="4609" max="4609" width="78.42578125" style="40" customWidth="1"/>
    <col min="4610" max="4610" width="13.7109375" style="40" customWidth="1"/>
    <col min="4611" max="4864" width="9.28515625" style="40"/>
    <col min="4865" max="4865" width="78.42578125" style="40" customWidth="1"/>
    <col min="4866" max="4866" width="13.7109375" style="40" customWidth="1"/>
    <col min="4867" max="5120" width="9.28515625" style="40"/>
    <col min="5121" max="5121" width="78.42578125" style="40" customWidth="1"/>
    <col min="5122" max="5122" width="13.7109375" style="40" customWidth="1"/>
    <col min="5123" max="5376" width="9.28515625" style="40"/>
    <col min="5377" max="5377" width="78.42578125" style="40" customWidth="1"/>
    <col min="5378" max="5378" width="13.7109375" style="40" customWidth="1"/>
    <col min="5379" max="5632" width="9.28515625" style="40"/>
    <col min="5633" max="5633" width="78.42578125" style="40" customWidth="1"/>
    <col min="5634" max="5634" width="13.7109375" style="40" customWidth="1"/>
    <col min="5635" max="5888" width="9.28515625" style="40"/>
    <col min="5889" max="5889" width="78.42578125" style="40" customWidth="1"/>
    <col min="5890" max="5890" width="13.7109375" style="40" customWidth="1"/>
    <col min="5891" max="6144" width="9.28515625" style="40"/>
    <col min="6145" max="6145" width="78.42578125" style="40" customWidth="1"/>
    <col min="6146" max="6146" width="13.7109375" style="40" customWidth="1"/>
    <col min="6147" max="6400" width="9.28515625" style="40"/>
    <col min="6401" max="6401" width="78.42578125" style="40" customWidth="1"/>
    <col min="6402" max="6402" width="13.7109375" style="40" customWidth="1"/>
    <col min="6403" max="6656" width="9.28515625" style="40"/>
    <col min="6657" max="6657" width="78.42578125" style="40" customWidth="1"/>
    <col min="6658" max="6658" width="13.7109375" style="40" customWidth="1"/>
    <col min="6659" max="6912" width="9.28515625" style="40"/>
    <col min="6913" max="6913" width="78.42578125" style="40" customWidth="1"/>
    <col min="6914" max="6914" width="13.7109375" style="40" customWidth="1"/>
    <col min="6915" max="7168" width="9.28515625" style="40"/>
    <col min="7169" max="7169" width="78.42578125" style="40" customWidth="1"/>
    <col min="7170" max="7170" width="13.7109375" style="40" customWidth="1"/>
    <col min="7171" max="7424" width="9.28515625" style="40"/>
    <col min="7425" max="7425" width="78.42578125" style="40" customWidth="1"/>
    <col min="7426" max="7426" width="13.7109375" style="40" customWidth="1"/>
    <col min="7427" max="7680" width="9.28515625" style="40"/>
    <col min="7681" max="7681" width="78.42578125" style="40" customWidth="1"/>
    <col min="7682" max="7682" width="13.7109375" style="40" customWidth="1"/>
    <col min="7683" max="7936" width="9.28515625" style="40"/>
    <col min="7937" max="7937" width="78.42578125" style="40" customWidth="1"/>
    <col min="7938" max="7938" width="13.7109375" style="40" customWidth="1"/>
    <col min="7939" max="8192" width="9.28515625" style="40"/>
    <col min="8193" max="8193" width="78.42578125" style="40" customWidth="1"/>
    <col min="8194" max="8194" width="13.7109375" style="40" customWidth="1"/>
    <col min="8195" max="8448" width="9.28515625" style="40"/>
    <col min="8449" max="8449" width="78.42578125" style="40" customWidth="1"/>
    <col min="8450" max="8450" width="13.7109375" style="40" customWidth="1"/>
    <col min="8451" max="8704" width="9.28515625" style="40"/>
    <col min="8705" max="8705" width="78.42578125" style="40" customWidth="1"/>
    <col min="8706" max="8706" width="13.7109375" style="40" customWidth="1"/>
    <col min="8707" max="8960" width="9.28515625" style="40"/>
    <col min="8961" max="8961" width="78.42578125" style="40" customWidth="1"/>
    <col min="8962" max="8962" width="13.7109375" style="40" customWidth="1"/>
    <col min="8963" max="9216" width="9.28515625" style="40"/>
    <col min="9217" max="9217" width="78.42578125" style="40" customWidth="1"/>
    <col min="9218" max="9218" width="13.7109375" style="40" customWidth="1"/>
    <col min="9219" max="9472" width="9.28515625" style="40"/>
    <col min="9473" max="9473" width="78.42578125" style="40" customWidth="1"/>
    <col min="9474" max="9474" width="13.7109375" style="40" customWidth="1"/>
    <col min="9475" max="9728" width="9.28515625" style="40"/>
    <col min="9729" max="9729" width="78.42578125" style="40" customWidth="1"/>
    <col min="9730" max="9730" width="13.7109375" style="40" customWidth="1"/>
    <col min="9731" max="9984" width="9.28515625" style="40"/>
    <col min="9985" max="9985" width="78.42578125" style="40" customWidth="1"/>
    <col min="9986" max="9986" width="13.7109375" style="40" customWidth="1"/>
    <col min="9987" max="10240" width="9.28515625" style="40"/>
    <col min="10241" max="10241" width="78.42578125" style="40" customWidth="1"/>
    <col min="10242" max="10242" width="13.7109375" style="40" customWidth="1"/>
    <col min="10243" max="10496" width="9.28515625" style="40"/>
    <col min="10497" max="10497" width="78.42578125" style="40" customWidth="1"/>
    <col min="10498" max="10498" width="13.7109375" style="40" customWidth="1"/>
    <col min="10499" max="10752" width="9.28515625" style="40"/>
    <col min="10753" max="10753" width="78.42578125" style="40" customWidth="1"/>
    <col min="10754" max="10754" width="13.7109375" style="40" customWidth="1"/>
    <col min="10755" max="11008" width="9.28515625" style="40"/>
    <col min="11009" max="11009" width="78.42578125" style="40" customWidth="1"/>
    <col min="11010" max="11010" width="13.7109375" style="40" customWidth="1"/>
    <col min="11011" max="11264" width="9.28515625" style="40"/>
    <col min="11265" max="11265" width="78.42578125" style="40" customWidth="1"/>
    <col min="11266" max="11266" width="13.7109375" style="40" customWidth="1"/>
    <col min="11267" max="11520" width="9.28515625" style="40"/>
    <col min="11521" max="11521" width="78.42578125" style="40" customWidth="1"/>
    <col min="11522" max="11522" width="13.7109375" style="40" customWidth="1"/>
    <col min="11523" max="11776" width="9.28515625" style="40"/>
    <col min="11777" max="11777" width="78.42578125" style="40" customWidth="1"/>
    <col min="11778" max="11778" width="13.7109375" style="40" customWidth="1"/>
    <col min="11779" max="12032" width="9.28515625" style="40"/>
    <col min="12033" max="12033" width="78.42578125" style="40" customWidth="1"/>
    <col min="12034" max="12034" width="13.7109375" style="40" customWidth="1"/>
    <col min="12035" max="12288" width="9.28515625" style="40"/>
    <col min="12289" max="12289" width="78.42578125" style="40" customWidth="1"/>
    <col min="12290" max="12290" width="13.7109375" style="40" customWidth="1"/>
    <col min="12291" max="12544" width="9.28515625" style="40"/>
    <col min="12545" max="12545" width="78.42578125" style="40" customWidth="1"/>
    <col min="12546" max="12546" width="13.7109375" style="40" customWidth="1"/>
    <col min="12547" max="12800" width="9.28515625" style="40"/>
    <col min="12801" max="12801" width="78.42578125" style="40" customWidth="1"/>
    <col min="12802" max="12802" width="13.7109375" style="40" customWidth="1"/>
    <col min="12803" max="13056" width="9.28515625" style="40"/>
    <col min="13057" max="13057" width="78.42578125" style="40" customWidth="1"/>
    <col min="13058" max="13058" width="13.7109375" style="40" customWidth="1"/>
    <col min="13059" max="13312" width="9.28515625" style="40"/>
    <col min="13313" max="13313" width="78.42578125" style="40" customWidth="1"/>
    <col min="13314" max="13314" width="13.7109375" style="40" customWidth="1"/>
    <col min="13315" max="13568" width="9.28515625" style="40"/>
    <col min="13569" max="13569" width="78.42578125" style="40" customWidth="1"/>
    <col min="13570" max="13570" width="13.7109375" style="40" customWidth="1"/>
    <col min="13571" max="13824" width="9.28515625" style="40"/>
    <col min="13825" max="13825" width="78.42578125" style="40" customWidth="1"/>
    <col min="13826" max="13826" width="13.7109375" style="40" customWidth="1"/>
    <col min="13827" max="14080" width="9.28515625" style="40"/>
    <col min="14081" max="14081" width="78.42578125" style="40" customWidth="1"/>
    <col min="14082" max="14082" width="13.7109375" style="40" customWidth="1"/>
    <col min="14083" max="14336" width="9.28515625" style="40"/>
    <col min="14337" max="14337" width="78.42578125" style="40" customWidth="1"/>
    <col min="14338" max="14338" width="13.7109375" style="40" customWidth="1"/>
    <col min="14339" max="14592" width="9.28515625" style="40"/>
    <col min="14593" max="14593" width="78.42578125" style="40" customWidth="1"/>
    <col min="14594" max="14594" width="13.7109375" style="40" customWidth="1"/>
    <col min="14595" max="14848" width="9.28515625" style="40"/>
    <col min="14849" max="14849" width="78.42578125" style="40" customWidth="1"/>
    <col min="14850" max="14850" width="13.7109375" style="40" customWidth="1"/>
    <col min="14851" max="15104" width="9.28515625" style="40"/>
    <col min="15105" max="15105" width="78.42578125" style="40" customWidth="1"/>
    <col min="15106" max="15106" width="13.7109375" style="40" customWidth="1"/>
    <col min="15107" max="15360" width="9.28515625" style="40"/>
    <col min="15361" max="15361" width="78.42578125" style="40" customWidth="1"/>
    <col min="15362" max="15362" width="13.7109375" style="40" customWidth="1"/>
    <col min="15363" max="15616" width="9.28515625" style="40"/>
    <col min="15617" max="15617" width="78.42578125" style="40" customWidth="1"/>
    <col min="15618" max="15618" width="13.7109375" style="40" customWidth="1"/>
    <col min="15619" max="15872" width="9.28515625" style="40"/>
    <col min="15873" max="15873" width="78.42578125" style="40" customWidth="1"/>
    <col min="15874" max="15874" width="13.7109375" style="40" customWidth="1"/>
    <col min="15875" max="16128" width="9.28515625" style="40"/>
    <col min="16129" max="16129" width="78.42578125" style="40" customWidth="1"/>
    <col min="16130" max="16130" width="13.7109375" style="40" customWidth="1"/>
    <col min="16131" max="16384" width="9.28515625" style="40"/>
  </cols>
  <sheetData>
    <row r="1" spans="1:2" x14ac:dyDescent="0.25">
      <c r="A1" s="1112" t="s">
        <v>0</v>
      </c>
      <c r="B1" s="1113"/>
    </row>
    <row r="2" spans="1:2" ht="16.5" thickBot="1" x14ac:dyDescent="0.3">
      <c r="A2" s="1209" t="s">
        <v>1</v>
      </c>
      <c r="B2" s="1210"/>
    </row>
    <row r="3" spans="1:2" ht="12.75" customHeight="1" thickBot="1" x14ac:dyDescent="0.3">
      <c r="A3" s="187"/>
      <c r="B3" s="188"/>
    </row>
    <row r="4" spans="1:2" s="43" customFormat="1" ht="17.25" customHeight="1" thickBot="1" x14ac:dyDescent="0.3">
      <c r="A4" s="1211" t="s">
        <v>199</v>
      </c>
      <c r="B4" s="1208"/>
    </row>
    <row r="5" spans="1:2" ht="12.75" customHeight="1" thickBot="1" x14ac:dyDescent="0.3">
      <c r="A5" s="169"/>
      <c r="B5" s="170"/>
    </row>
    <row r="6" spans="1:2" x14ac:dyDescent="0.25">
      <c r="A6" s="1118" t="s">
        <v>27</v>
      </c>
      <c r="B6" s="1117"/>
    </row>
    <row r="7" spans="1:2" x14ac:dyDescent="0.25">
      <c r="A7" s="720" t="s">
        <v>30</v>
      </c>
      <c r="B7" s="149"/>
    </row>
    <row r="8" spans="1:2" x14ac:dyDescent="0.25">
      <c r="A8" s="1118" t="s">
        <v>78</v>
      </c>
      <c r="B8" s="1117"/>
    </row>
    <row r="9" spans="1:2" ht="16.5" thickBot="1" x14ac:dyDescent="0.3">
      <c r="A9" s="1207"/>
      <c r="B9" s="1208"/>
    </row>
    <row r="10" spans="1:2" ht="12.75" customHeight="1" x14ac:dyDescent="0.25">
      <c r="A10" s="167"/>
      <c r="B10" s="168"/>
    </row>
    <row r="11" spans="1:2" ht="64.5" customHeight="1" thickBot="1" x14ac:dyDescent="0.3">
      <c r="A11" s="1205" t="s">
        <v>184</v>
      </c>
      <c r="B11" s="1206"/>
    </row>
    <row r="12" spans="1:2" ht="12.75" customHeight="1" thickBot="1" x14ac:dyDescent="0.3">
      <c r="A12" s="169"/>
      <c r="B12" s="170"/>
    </row>
    <row r="13" spans="1:2" ht="16.5" thickBot="1" x14ac:dyDescent="0.3">
      <c r="A13" s="99" t="s">
        <v>183</v>
      </c>
      <c r="B13" s="177" t="s">
        <v>2</v>
      </c>
    </row>
    <row r="14" spans="1:2" ht="16.5" thickBot="1" x14ac:dyDescent="0.3">
      <c r="A14" s="178" t="s">
        <v>3</v>
      </c>
      <c r="B14" s="186" t="s">
        <v>181</v>
      </c>
    </row>
    <row r="15" spans="1:2" ht="16.5" thickBot="1" x14ac:dyDescent="0.3">
      <c r="A15" s="178"/>
      <c r="B15" s="177"/>
    </row>
    <row r="16" spans="1:2" ht="16.5" thickBot="1" x14ac:dyDescent="0.3">
      <c r="A16" s="178" t="s">
        <v>5</v>
      </c>
      <c r="B16" s="186">
        <v>125000</v>
      </c>
    </row>
    <row r="17" spans="1:4" ht="16.5" thickBot="1" x14ac:dyDescent="0.3">
      <c r="A17" s="171" t="s">
        <v>26</v>
      </c>
      <c r="B17" s="172">
        <v>125000</v>
      </c>
    </row>
    <row r="18" spans="1:4" ht="17.25" thickTop="1" thickBot="1" x14ac:dyDescent="0.3">
      <c r="A18" s="178" t="s">
        <v>6</v>
      </c>
      <c r="B18" s="180"/>
      <c r="D18" s="43"/>
    </row>
    <row r="19" spans="1:4" s="51" customFormat="1" ht="16.5" thickBot="1" x14ac:dyDescent="0.3">
      <c r="A19" s="99" t="s">
        <v>7</v>
      </c>
      <c r="B19" s="101">
        <f>SUM(B13:B17)-(B18)</f>
        <v>250000</v>
      </c>
    </row>
    <row r="20" spans="1:4" ht="12.75" customHeight="1" x14ac:dyDescent="0.25">
      <c r="A20" s="162"/>
      <c r="B20" s="163"/>
    </row>
    <row r="21" spans="1:4" ht="16.5" thickBot="1" x14ac:dyDescent="0.3">
      <c r="A21" s="99" t="s">
        <v>17</v>
      </c>
      <c r="B21" s="177"/>
    </row>
    <row r="22" spans="1:4" ht="16.5" thickBot="1" x14ac:dyDescent="0.3">
      <c r="A22" s="178" t="s">
        <v>104</v>
      </c>
      <c r="B22" s="177"/>
    </row>
    <row r="23" spans="1:4" ht="16.5" customHeight="1" thickBot="1" x14ac:dyDescent="0.3">
      <c r="A23" s="178" t="s">
        <v>22</v>
      </c>
      <c r="B23" s="177"/>
    </row>
    <row r="24" spans="1:4" ht="16.5" thickBot="1" x14ac:dyDescent="0.3">
      <c r="A24" s="178" t="s">
        <v>20</v>
      </c>
      <c r="B24" s="177"/>
    </row>
    <row r="25" spans="1:4" ht="16.5" thickBot="1" x14ac:dyDescent="0.3">
      <c r="A25" s="178" t="s">
        <v>8</v>
      </c>
      <c r="B25" s="177"/>
    </row>
    <row r="26" spans="1:4" ht="16.5" thickBot="1" x14ac:dyDescent="0.3">
      <c r="A26" s="178" t="s">
        <v>105</v>
      </c>
      <c r="B26" s="177">
        <v>25000</v>
      </c>
    </row>
    <row r="27" spans="1:4" ht="16.5" thickBot="1" x14ac:dyDescent="0.3">
      <c r="A27" s="184" t="s">
        <v>185</v>
      </c>
      <c r="B27" s="185">
        <v>225000</v>
      </c>
    </row>
    <row r="28" spans="1:4" ht="16.5" thickBot="1" x14ac:dyDescent="0.3">
      <c r="A28" s="178" t="s">
        <v>9</v>
      </c>
      <c r="B28" s="177"/>
    </row>
    <row r="29" spans="1:4" ht="16.5" thickBot="1" x14ac:dyDescent="0.3">
      <c r="A29" s="171" t="s">
        <v>10</v>
      </c>
      <c r="B29" s="117"/>
    </row>
    <row r="30" spans="1:4" s="51" customFormat="1" ht="17.25" thickTop="1" thickBot="1" x14ac:dyDescent="0.3">
      <c r="A30" s="173" t="s">
        <v>11</v>
      </c>
      <c r="B30" s="100">
        <f>SUM(B22:B29)</f>
        <v>250000</v>
      </c>
    </row>
    <row r="31" spans="1:4" ht="12.75" customHeight="1" x14ac:dyDescent="0.25">
      <c r="A31" s="162"/>
      <c r="B31" s="163"/>
    </row>
    <row r="32" spans="1:4" ht="16.5" thickBot="1" x14ac:dyDescent="0.3">
      <c r="A32" s="99" t="s">
        <v>18</v>
      </c>
      <c r="B32" s="177" t="s">
        <v>4</v>
      </c>
    </row>
    <row r="33" spans="1:2" ht="16.5" thickBot="1" x14ac:dyDescent="0.3">
      <c r="A33" s="178" t="s">
        <v>12</v>
      </c>
      <c r="B33" s="177"/>
    </row>
    <row r="34" spans="1:2" ht="16.5" thickBot="1" x14ac:dyDescent="0.3">
      <c r="A34" s="178" t="s">
        <v>13</v>
      </c>
      <c r="B34" s="177"/>
    </row>
    <row r="35" spans="1:2" ht="16.5" thickBot="1" x14ac:dyDescent="0.3">
      <c r="A35" s="178" t="s">
        <v>14</v>
      </c>
      <c r="B35" s="177"/>
    </row>
    <row r="36" spans="1:2" ht="16.5" thickBot="1" x14ac:dyDescent="0.3">
      <c r="A36" s="178" t="s">
        <v>15</v>
      </c>
      <c r="B36" s="177"/>
    </row>
    <row r="37" spans="1:2" s="51" customFormat="1" ht="16.5" thickBot="1" x14ac:dyDescent="0.3">
      <c r="A37" s="99" t="s">
        <v>7</v>
      </c>
      <c r="B37" s="101">
        <f>SUM(B32:B36)</f>
        <v>0</v>
      </c>
    </row>
    <row r="38" spans="1:2" ht="12.75" customHeight="1" thickBot="1" x14ac:dyDescent="0.3">
      <c r="A38" s="169"/>
      <c r="B38" s="181"/>
    </row>
    <row r="39" spans="1:2" ht="15" customHeight="1" thickBot="1" x14ac:dyDescent="0.3">
      <c r="A39" s="141" t="s">
        <v>19</v>
      </c>
      <c r="B39" s="177"/>
    </row>
    <row r="40" spans="1:2" ht="16.5" thickBot="1" x14ac:dyDescent="0.3">
      <c r="A40" s="648" t="s">
        <v>103</v>
      </c>
      <c r="B40" s="182"/>
    </row>
    <row r="41" spans="1:2" ht="16.5" thickBot="1" x14ac:dyDescent="0.3">
      <c r="A41" s="649" t="s">
        <v>111</v>
      </c>
      <c r="B41" s="183" t="s">
        <v>181</v>
      </c>
    </row>
    <row r="42" spans="1:2" ht="16.5" thickBot="1" x14ac:dyDescent="0.3">
      <c r="A42" s="649" t="s">
        <v>128</v>
      </c>
      <c r="B42" s="183" t="s">
        <v>181</v>
      </c>
    </row>
    <row r="43" spans="1:2" ht="16.5" thickBot="1" x14ac:dyDescent="0.3">
      <c r="A43" s="649" t="s">
        <v>157</v>
      </c>
      <c r="B43" s="183" t="s">
        <v>181</v>
      </c>
    </row>
    <row r="44" spans="1:2" ht="16.5" thickBot="1" x14ac:dyDescent="0.3">
      <c r="A44" s="649" t="s">
        <v>172</v>
      </c>
      <c r="B44" s="182">
        <v>250000</v>
      </c>
    </row>
    <row r="45" spans="1:2" ht="16.5" thickBot="1" x14ac:dyDescent="0.3">
      <c r="A45" s="649" t="s">
        <v>205</v>
      </c>
      <c r="B45" s="182"/>
    </row>
    <row r="46" spans="1:2" ht="16.5" thickBot="1" x14ac:dyDescent="0.3">
      <c r="A46" s="669" t="s">
        <v>617</v>
      </c>
      <c r="B46" s="182"/>
    </row>
    <row r="47" spans="1:2" ht="16.5" thickBot="1" x14ac:dyDescent="0.3">
      <c r="A47" s="134" t="s">
        <v>11</v>
      </c>
      <c r="B47" s="101">
        <f>SUM(B40:B46)</f>
        <v>250000</v>
      </c>
    </row>
  </sheetData>
  <mergeCells count="7">
    <mergeCell ref="A11:B11"/>
    <mergeCell ref="A1:B1"/>
    <mergeCell ref="A2:B2"/>
    <mergeCell ref="A4:B4"/>
    <mergeCell ref="A6:B6"/>
    <mergeCell ref="A8:B8"/>
    <mergeCell ref="A9:B9"/>
  </mergeCells>
  <pageMargins left="0.7" right="0.7" top="0.25" bottom="0.25" header="0.3" footer="0.3"/>
  <pageSetup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3"/>
  <sheetViews>
    <sheetView topLeftCell="C1" workbookViewId="0">
      <pane ySplit="6" topLeftCell="A7" activePane="bottomLeft" state="frozen"/>
      <selection pane="bottomLeft" activeCell="L183" sqref="L183"/>
    </sheetView>
  </sheetViews>
  <sheetFormatPr defaultColWidth="8.85546875" defaultRowHeight="12.75" x14ac:dyDescent="0.2"/>
  <cols>
    <col min="1" max="1" width="9" style="425" bestFit="1" customWidth="1"/>
    <col min="2" max="2" width="23.140625" style="425" bestFit="1" customWidth="1"/>
    <col min="3" max="3" width="9" style="425" bestFit="1" customWidth="1"/>
    <col min="4" max="4" width="16.5703125" style="437" bestFit="1" customWidth="1"/>
    <col min="5" max="5" width="78" style="425" bestFit="1" customWidth="1"/>
    <col min="6" max="6" width="8.85546875" style="437"/>
    <col min="7" max="7" width="21" style="425" customWidth="1"/>
    <col min="8" max="8" width="12.42578125" style="425" customWidth="1"/>
    <col min="9" max="9" width="11.7109375" style="425" customWidth="1"/>
    <col min="10" max="10" width="8.85546875" style="425"/>
    <col min="11" max="11" width="11.28515625" style="425" customWidth="1"/>
    <col min="12" max="12" width="10" style="425" bestFit="1" customWidth="1"/>
    <col min="13" max="13" width="10.42578125" style="425" bestFit="1" customWidth="1"/>
    <col min="14" max="21" width="10" style="425" bestFit="1" customWidth="1"/>
    <col min="22" max="16384" width="8.85546875" style="425"/>
  </cols>
  <sheetData>
    <row r="1" spans="1:21" s="206" customFormat="1" ht="15.6" customHeight="1" x14ac:dyDescent="0.2">
      <c r="A1" s="1083" t="s">
        <v>209</v>
      </c>
      <c r="B1" s="1083"/>
      <c r="C1" s="1083"/>
      <c r="D1" s="1083"/>
      <c r="E1" s="1083"/>
      <c r="F1" s="1083"/>
      <c r="G1" s="1083"/>
      <c r="H1" s="1083"/>
      <c r="I1" s="1083"/>
      <c r="J1" s="1083"/>
      <c r="K1" s="1083"/>
      <c r="L1" s="1083"/>
      <c r="M1" s="1083"/>
      <c r="N1" s="1083"/>
      <c r="O1" s="1083"/>
      <c r="P1" s="1083"/>
      <c r="Q1" s="1083"/>
      <c r="R1" s="205"/>
      <c r="S1" s="205"/>
      <c r="T1" s="205"/>
      <c r="U1" s="205"/>
    </row>
    <row r="2" spans="1:21" s="206" customFormat="1" ht="15.6" customHeight="1" thickBot="1" x14ac:dyDescent="0.25">
      <c r="A2" s="1084" t="s">
        <v>0</v>
      </c>
      <c r="B2" s="1084"/>
      <c r="C2" s="1084"/>
      <c r="D2" s="1084"/>
      <c r="E2" s="1084"/>
      <c r="F2" s="1084"/>
      <c r="G2" s="1084"/>
      <c r="H2" s="1084"/>
      <c r="I2" s="1084"/>
      <c r="J2" s="1084"/>
      <c r="K2" s="1084"/>
      <c r="L2" s="1084"/>
      <c r="M2" s="1084"/>
      <c r="N2" s="1084"/>
      <c r="O2" s="1084"/>
      <c r="P2" s="1084"/>
      <c r="Q2" s="1084"/>
      <c r="R2" s="205"/>
      <c r="S2" s="205"/>
      <c r="T2" s="205"/>
      <c r="U2" s="205"/>
    </row>
    <row r="3" spans="1:21" s="206" customFormat="1" ht="15.6" customHeight="1" x14ac:dyDescent="0.2">
      <c r="A3" s="1085" t="s">
        <v>210</v>
      </c>
      <c r="B3" s="1086"/>
      <c r="C3" s="1086"/>
      <c r="D3" s="1086"/>
      <c r="E3" s="1086"/>
      <c r="F3" s="1086"/>
      <c r="G3" s="1086"/>
      <c r="H3" s="1086"/>
      <c r="I3" s="1086"/>
      <c r="J3" s="1086"/>
      <c r="K3" s="1086"/>
      <c r="L3" s="1086"/>
      <c r="M3" s="1086"/>
      <c r="N3" s="1086"/>
      <c r="O3" s="1086"/>
      <c r="P3" s="1086"/>
      <c r="Q3" s="1087"/>
      <c r="R3" s="205"/>
      <c r="S3" s="205"/>
      <c r="T3" s="205"/>
      <c r="U3" s="205"/>
    </row>
    <row r="4" spans="1:21" s="206" customFormat="1" ht="15.6" customHeight="1" thickBot="1" x14ac:dyDescent="0.25">
      <c r="A4" s="207"/>
      <c r="B4" s="18"/>
      <c r="C4" s="208"/>
      <c r="D4" s="208"/>
      <c r="E4" s="209"/>
      <c r="F4" s="208"/>
      <c r="G4" s="210"/>
      <c r="H4" s="210"/>
      <c r="I4" s="211"/>
      <c r="J4" s="212"/>
      <c r="K4" s="211"/>
      <c r="L4" s="211"/>
      <c r="M4" s="211"/>
      <c r="N4" s="211"/>
      <c r="O4" s="211"/>
      <c r="P4" s="211"/>
      <c r="Q4" s="213"/>
      <c r="R4" s="205"/>
      <c r="S4" s="205"/>
      <c r="T4" s="205"/>
      <c r="U4" s="205"/>
    </row>
    <row r="5" spans="1:21" s="205" customFormat="1" ht="15.6" customHeight="1" x14ac:dyDescent="0.2">
      <c r="A5" s="1088" t="s">
        <v>49</v>
      </c>
      <c r="B5" s="1090" t="s">
        <v>50</v>
      </c>
      <c r="C5" s="1092" t="s">
        <v>211</v>
      </c>
      <c r="D5" s="1092" t="s">
        <v>212</v>
      </c>
      <c r="E5" s="1094" t="s">
        <v>213</v>
      </c>
      <c r="F5" s="1079"/>
      <c r="G5" s="1081" t="s">
        <v>52</v>
      </c>
      <c r="H5" s="1097" t="s">
        <v>214</v>
      </c>
      <c r="I5" s="1099" t="s">
        <v>602</v>
      </c>
      <c r="J5" s="1099"/>
      <c r="K5" s="214" t="s">
        <v>215</v>
      </c>
      <c r="L5" s="215" t="s">
        <v>216</v>
      </c>
      <c r="M5" s="215" t="s">
        <v>217</v>
      </c>
      <c r="N5" s="215" t="s">
        <v>218</v>
      </c>
      <c r="O5" s="215" t="s">
        <v>219</v>
      </c>
      <c r="P5" s="215" t="s">
        <v>220</v>
      </c>
      <c r="Q5" s="216" t="s">
        <v>221</v>
      </c>
      <c r="R5" s="217" t="s">
        <v>222</v>
      </c>
      <c r="S5" s="215" t="s">
        <v>223</v>
      </c>
      <c r="T5" s="215" t="s">
        <v>224</v>
      </c>
      <c r="U5" s="216" t="s">
        <v>225</v>
      </c>
    </row>
    <row r="6" spans="1:21" s="205" customFormat="1" ht="26.65" customHeight="1" thickBot="1" x14ac:dyDescent="0.25">
      <c r="A6" s="1089"/>
      <c r="B6" s="1091"/>
      <c r="C6" s="1093"/>
      <c r="D6" s="1093"/>
      <c r="E6" s="1095"/>
      <c r="F6" s="1080"/>
      <c r="G6" s="1082"/>
      <c r="H6" s="1098"/>
      <c r="I6" s="1100"/>
      <c r="J6" s="1100"/>
      <c r="K6" s="949" t="s">
        <v>227</v>
      </c>
      <c r="L6" s="950" t="s">
        <v>228</v>
      </c>
      <c r="M6" s="950" t="s">
        <v>229</v>
      </c>
      <c r="N6" s="950" t="s">
        <v>230</v>
      </c>
      <c r="O6" s="951" t="s">
        <v>231</v>
      </c>
      <c r="P6" s="952" t="s">
        <v>232</v>
      </c>
      <c r="Q6" s="951" t="s">
        <v>233</v>
      </c>
      <c r="R6" s="951" t="s">
        <v>234</v>
      </c>
      <c r="S6" s="951" t="s">
        <v>235</v>
      </c>
      <c r="T6" s="951" t="s">
        <v>236</v>
      </c>
      <c r="U6" s="951" t="s">
        <v>381</v>
      </c>
    </row>
    <row r="7" spans="1:21" s="205" customFormat="1" ht="18" customHeight="1" x14ac:dyDescent="0.2">
      <c r="A7" s="964">
        <v>1</v>
      </c>
      <c r="B7" s="221" t="s">
        <v>237</v>
      </c>
      <c r="C7" s="965">
        <v>2007</v>
      </c>
      <c r="D7" s="945"/>
      <c r="E7" s="484" t="s">
        <v>786</v>
      </c>
      <c r="F7" s="479" t="s">
        <v>54</v>
      </c>
      <c r="G7" s="476" t="s">
        <v>63</v>
      </c>
      <c r="H7" s="474" t="s">
        <v>785</v>
      </c>
      <c r="I7" s="436">
        <v>25000</v>
      </c>
      <c r="J7" s="434"/>
      <c r="K7" s="435">
        <v>0</v>
      </c>
      <c r="L7" s="435"/>
      <c r="M7" s="435">
        <v>27000</v>
      </c>
      <c r="N7" s="435"/>
      <c r="O7" s="435">
        <v>0</v>
      </c>
      <c r="P7" s="436">
        <v>0</v>
      </c>
      <c r="Q7" s="245"/>
      <c r="R7" s="435"/>
      <c r="S7" s="435"/>
      <c r="T7" s="435">
        <v>30000</v>
      </c>
      <c r="U7" s="246"/>
    </row>
    <row r="8" spans="1:21" s="206" customFormat="1" ht="15.6" customHeight="1" thickBot="1" x14ac:dyDescent="0.25">
      <c r="A8" s="961">
        <f>A7+1</f>
        <v>2</v>
      </c>
      <c r="B8" s="962" t="s">
        <v>237</v>
      </c>
      <c r="C8" s="262"/>
      <c r="D8" s="262"/>
      <c r="E8" s="963" t="s">
        <v>238</v>
      </c>
      <c r="F8" s="953" t="s">
        <v>54</v>
      </c>
      <c r="G8" s="954" t="s">
        <v>239</v>
      </c>
      <c r="H8" s="955" t="s">
        <v>240</v>
      </c>
      <c r="I8" s="387">
        <v>125000</v>
      </c>
      <c r="J8" s="387"/>
      <c r="K8" s="956">
        <v>35000</v>
      </c>
      <c r="L8" s="957">
        <v>0</v>
      </c>
      <c r="M8" s="957">
        <v>0</v>
      </c>
      <c r="N8" s="957">
        <v>0</v>
      </c>
      <c r="O8" s="957">
        <v>0</v>
      </c>
      <c r="P8" s="958">
        <v>125000</v>
      </c>
      <c r="Q8" s="959">
        <v>0</v>
      </c>
      <c r="R8" s="960">
        <v>0</v>
      </c>
      <c r="S8" s="960">
        <v>0</v>
      </c>
      <c r="T8" s="960">
        <v>0</v>
      </c>
      <c r="U8" s="958">
        <v>125000</v>
      </c>
    </row>
    <row r="9" spans="1:21" s="206" customFormat="1" ht="15.6" customHeight="1" thickBot="1" x14ac:dyDescent="0.25">
      <c r="A9" s="220">
        <f>1+A8</f>
        <v>3</v>
      </c>
      <c r="B9" s="221" t="s">
        <v>241</v>
      </c>
      <c r="C9" s="222">
        <v>2011</v>
      </c>
      <c r="D9" s="847" t="s">
        <v>697</v>
      </c>
      <c r="E9" s="224" t="s">
        <v>698</v>
      </c>
      <c r="F9" s="225" t="s">
        <v>54</v>
      </c>
      <c r="G9" s="635" t="s">
        <v>63</v>
      </c>
      <c r="H9" s="636" t="s">
        <v>228</v>
      </c>
      <c r="I9" s="637">
        <v>45000</v>
      </c>
      <c r="J9" s="402"/>
      <c r="K9" s="638">
        <v>0</v>
      </c>
      <c r="L9" s="638">
        <v>0</v>
      </c>
      <c r="M9" s="638">
        <v>50000</v>
      </c>
      <c r="N9" s="638">
        <v>0</v>
      </c>
      <c r="O9" s="638">
        <v>0</v>
      </c>
      <c r="P9" s="639">
        <v>0</v>
      </c>
      <c r="Q9" s="346">
        <v>0</v>
      </c>
      <c r="R9" s="347">
        <v>0</v>
      </c>
      <c r="S9" s="347">
        <v>0</v>
      </c>
      <c r="T9" s="347">
        <v>0</v>
      </c>
      <c r="U9" s="347">
        <v>0</v>
      </c>
    </row>
    <row r="10" spans="1:21" s="206" customFormat="1" ht="15.6" customHeight="1" thickBot="1" x14ac:dyDescent="0.25">
      <c r="A10" s="220">
        <f t="shared" ref="A10:A73" si="0">1+A9</f>
        <v>4</v>
      </c>
      <c r="B10" s="228" t="s">
        <v>241</v>
      </c>
      <c r="C10" s="229"/>
      <c r="D10" s="230"/>
      <c r="E10" s="231" t="s">
        <v>243</v>
      </c>
      <c r="F10" s="232" t="s">
        <v>54</v>
      </c>
      <c r="G10" s="367" t="s">
        <v>63</v>
      </c>
      <c r="H10" s="375"/>
      <c r="I10" s="376"/>
      <c r="J10" s="402"/>
      <c r="K10" s="233">
        <v>0</v>
      </c>
      <c r="L10" s="233">
        <v>0</v>
      </c>
      <c r="M10" s="233"/>
      <c r="N10" s="233">
        <v>100000</v>
      </c>
      <c r="O10" s="233"/>
      <c r="P10" s="226"/>
      <c r="Q10" s="226"/>
      <c r="R10" s="227"/>
      <c r="S10" s="227"/>
      <c r="T10" s="227"/>
      <c r="U10" s="227"/>
    </row>
    <row r="11" spans="1:21" s="206" customFormat="1" ht="15.6" customHeight="1" thickBot="1" x14ac:dyDescent="0.25">
      <c r="A11" s="220">
        <f t="shared" si="0"/>
        <v>5</v>
      </c>
      <c r="B11" s="228" t="s">
        <v>241</v>
      </c>
      <c r="C11" s="229"/>
      <c r="D11" s="230"/>
      <c r="E11" s="231" t="s">
        <v>245</v>
      </c>
      <c r="F11" s="232" t="s">
        <v>54</v>
      </c>
      <c r="G11" s="367" t="s">
        <v>63</v>
      </c>
      <c r="H11" s="375"/>
      <c r="I11" s="376"/>
      <c r="J11" s="402"/>
      <c r="K11" s="233"/>
      <c r="L11" s="233"/>
      <c r="M11" s="233">
        <v>200000</v>
      </c>
      <c r="N11" s="233"/>
      <c r="O11" s="233"/>
      <c r="P11" s="226"/>
      <c r="Q11" s="226"/>
      <c r="R11" s="227"/>
      <c r="S11" s="227"/>
      <c r="T11" s="227"/>
      <c r="U11" s="227"/>
    </row>
    <row r="12" spans="1:21" s="206" customFormat="1" ht="15.6" customHeight="1" thickBot="1" x14ac:dyDescent="0.25">
      <c r="A12" s="220">
        <f t="shared" si="0"/>
        <v>6</v>
      </c>
      <c r="B12" s="228" t="s">
        <v>241</v>
      </c>
      <c r="C12" s="229"/>
      <c r="D12" s="230"/>
      <c r="E12" s="231" t="s">
        <v>246</v>
      </c>
      <c r="F12" s="232" t="s">
        <v>54</v>
      </c>
      <c r="G12" s="367" t="s">
        <v>63</v>
      </c>
      <c r="H12" s="375"/>
      <c r="I12" s="376">
        <v>0</v>
      </c>
      <c r="J12" s="402"/>
      <c r="K12" s="233">
        <v>0</v>
      </c>
      <c r="L12" s="233">
        <v>0</v>
      </c>
      <c r="M12" s="233">
        <v>0</v>
      </c>
      <c r="N12" s="233">
        <v>150000</v>
      </c>
      <c r="O12" s="233">
        <v>0</v>
      </c>
      <c r="P12" s="226">
        <v>0</v>
      </c>
      <c r="Q12" s="226">
        <v>0</v>
      </c>
      <c r="R12" s="227">
        <v>0</v>
      </c>
      <c r="S12" s="227">
        <v>0</v>
      </c>
      <c r="T12" s="227">
        <v>0</v>
      </c>
      <c r="U12" s="227"/>
    </row>
    <row r="13" spans="1:21" s="206" customFormat="1" ht="15.6" customHeight="1" thickBot="1" x14ac:dyDescent="0.25">
      <c r="A13" s="220">
        <f t="shared" si="0"/>
        <v>7</v>
      </c>
      <c r="B13" s="323" t="s">
        <v>241</v>
      </c>
      <c r="C13" s="235"/>
      <c r="D13" s="236"/>
      <c r="E13" s="237" t="s">
        <v>787</v>
      </c>
      <c r="F13" s="238" t="s">
        <v>54</v>
      </c>
      <c r="G13" s="368" t="s">
        <v>63</v>
      </c>
      <c r="H13" s="377"/>
      <c r="I13" s="378"/>
      <c r="J13" s="402"/>
      <c r="K13" s="239">
        <v>0</v>
      </c>
      <c r="L13" s="239">
        <v>132000</v>
      </c>
      <c r="M13" s="239">
        <v>28000</v>
      </c>
      <c r="N13" s="239"/>
      <c r="O13" s="239"/>
      <c r="P13" s="348"/>
      <c r="Q13" s="348"/>
      <c r="R13" s="240"/>
      <c r="S13" s="240"/>
      <c r="T13" s="240"/>
      <c r="U13" s="227"/>
    </row>
    <row r="14" spans="1:21" s="206" customFormat="1" ht="15.6" customHeight="1" thickBot="1" x14ac:dyDescent="0.25">
      <c r="A14" s="220">
        <f t="shared" si="0"/>
        <v>8</v>
      </c>
      <c r="B14" s="241" t="s">
        <v>247</v>
      </c>
      <c r="C14" s="242"/>
      <c r="D14" s="242"/>
      <c r="E14" s="243" t="s">
        <v>248</v>
      </c>
      <c r="F14" s="244" t="s">
        <v>54</v>
      </c>
      <c r="G14" s="369" t="s">
        <v>249</v>
      </c>
      <c r="H14" s="379"/>
      <c r="I14" s="380">
        <v>25000</v>
      </c>
      <c r="J14" s="402"/>
      <c r="K14" s="349">
        <v>0</v>
      </c>
      <c r="L14" s="349">
        <v>25000</v>
      </c>
      <c r="M14" s="349">
        <v>0</v>
      </c>
      <c r="N14" s="349">
        <v>0</v>
      </c>
      <c r="O14" s="349">
        <v>0</v>
      </c>
      <c r="P14" s="350">
        <v>0</v>
      </c>
      <c r="Q14" s="350">
        <v>25000</v>
      </c>
      <c r="R14" s="351">
        <v>0</v>
      </c>
      <c r="S14" s="351">
        <v>0</v>
      </c>
      <c r="T14" s="351">
        <v>0</v>
      </c>
      <c r="U14" s="351">
        <v>0</v>
      </c>
    </row>
    <row r="15" spans="1:21" s="206" customFormat="1" ht="13.5" thickBot="1" x14ac:dyDescent="0.25">
      <c r="A15" s="220">
        <f t="shared" si="0"/>
        <v>9</v>
      </c>
      <c r="B15" s="228" t="s">
        <v>247</v>
      </c>
      <c r="C15" s="247"/>
      <c r="D15" s="247"/>
      <c r="E15" s="231" t="s">
        <v>779</v>
      </c>
      <c r="F15" s="232" t="s">
        <v>54</v>
      </c>
      <c r="G15" s="370" t="s">
        <v>249</v>
      </c>
      <c r="H15" s="381"/>
      <c r="I15" s="382">
        <v>25000</v>
      </c>
      <c r="J15" s="402"/>
      <c r="K15" s="248">
        <v>0</v>
      </c>
      <c r="L15" s="248">
        <v>0</v>
      </c>
      <c r="M15" s="248">
        <v>0</v>
      </c>
      <c r="N15" s="248">
        <v>0</v>
      </c>
      <c r="O15" s="248">
        <v>0</v>
      </c>
      <c r="P15" s="245">
        <v>25000</v>
      </c>
      <c r="Q15" s="245">
        <v>0</v>
      </c>
      <c r="R15" s="246">
        <v>0</v>
      </c>
      <c r="S15" s="246">
        <v>0</v>
      </c>
      <c r="T15" s="246">
        <v>0</v>
      </c>
      <c r="U15" s="246">
        <v>0</v>
      </c>
    </row>
    <row r="16" spans="1:21" s="206" customFormat="1" ht="13.5" thickBot="1" x14ac:dyDescent="0.25">
      <c r="A16" s="220">
        <f t="shared" si="0"/>
        <v>10</v>
      </c>
      <c r="B16" s="228" t="s">
        <v>247</v>
      </c>
      <c r="C16" s="247"/>
      <c r="D16" s="247"/>
      <c r="E16" s="249" t="s">
        <v>250</v>
      </c>
      <c r="F16" s="250" t="s">
        <v>54</v>
      </c>
      <c r="G16" s="370" t="s">
        <v>249</v>
      </c>
      <c r="H16" s="383" t="s">
        <v>251</v>
      </c>
      <c r="I16" s="251">
        <v>43000</v>
      </c>
      <c r="J16" s="402"/>
      <c r="K16" s="252"/>
      <c r="L16" s="252"/>
      <c r="M16" s="248"/>
      <c r="N16" s="248"/>
      <c r="O16" s="248"/>
      <c r="P16" s="245"/>
      <c r="Q16" s="245"/>
      <c r="R16" s="246"/>
      <c r="S16" s="246"/>
      <c r="T16" s="246"/>
      <c r="U16" s="246"/>
    </row>
    <row r="17" spans="1:21" s="206" customFormat="1" ht="13.5" thickBot="1" x14ac:dyDescent="0.25">
      <c r="A17" s="220">
        <f t="shared" si="0"/>
        <v>11</v>
      </c>
      <c r="B17" s="228" t="s">
        <v>247</v>
      </c>
      <c r="C17" s="247"/>
      <c r="D17" s="247"/>
      <c r="E17" s="231" t="s">
        <v>780</v>
      </c>
      <c r="F17" s="250" t="s">
        <v>58</v>
      </c>
      <c r="G17" s="370" t="s">
        <v>512</v>
      </c>
      <c r="H17" s="383"/>
      <c r="I17" s="251"/>
      <c r="J17" s="402"/>
      <c r="K17" s="540">
        <v>0</v>
      </c>
      <c r="L17" s="540">
        <v>762754</v>
      </c>
      <c r="M17" s="248"/>
      <c r="N17" s="248"/>
      <c r="O17" s="248"/>
      <c r="P17" s="245"/>
      <c r="Q17" s="245"/>
      <c r="R17" s="246"/>
      <c r="S17" s="246"/>
      <c r="T17" s="246"/>
      <c r="U17" s="246"/>
    </row>
    <row r="18" spans="1:21" s="206" customFormat="1" ht="13.5" thickBot="1" x14ac:dyDescent="0.25">
      <c r="A18" s="220">
        <f t="shared" si="0"/>
        <v>12</v>
      </c>
      <c r="B18" s="228" t="s">
        <v>247</v>
      </c>
      <c r="C18" s="247"/>
      <c r="D18" s="247"/>
      <c r="E18" s="231" t="s">
        <v>427</v>
      </c>
      <c r="F18" s="250" t="s">
        <v>58</v>
      </c>
      <c r="G18" s="370" t="s">
        <v>249</v>
      </c>
      <c r="H18" s="383"/>
      <c r="I18" s="251">
        <v>325345</v>
      </c>
      <c r="J18" s="402"/>
      <c r="K18" s="252">
        <v>100000</v>
      </c>
      <c r="L18" s="252">
        <v>0</v>
      </c>
      <c r="M18" s="248">
        <v>225345</v>
      </c>
      <c r="N18" s="248">
        <v>0</v>
      </c>
      <c r="O18" s="248">
        <v>0</v>
      </c>
      <c r="P18" s="245">
        <v>0</v>
      </c>
      <c r="Q18" s="245"/>
      <c r="R18" s="246"/>
      <c r="S18" s="246"/>
      <c r="T18" s="246"/>
      <c r="U18" s="246"/>
    </row>
    <row r="19" spans="1:21" s="206" customFormat="1" ht="15.6" customHeight="1" thickBot="1" x14ac:dyDescent="0.25">
      <c r="A19" s="220">
        <f t="shared" si="0"/>
        <v>13</v>
      </c>
      <c r="B19" s="228" t="s">
        <v>247</v>
      </c>
      <c r="C19" s="247"/>
      <c r="D19" s="247"/>
      <c r="E19" s="231" t="s">
        <v>252</v>
      </c>
      <c r="F19" s="232" t="s">
        <v>54</v>
      </c>
      <c r="G19" s="370" t="s">
        <v>249</v>
      </c>
      <c r="H19" s="381"/>
      <c r="I19" s="382">
        <v>30000</v>
      </c>
      <c r="J19" s="402"/>
      <c r="K19" s="248">
        <v>0</v>
      </c>
      <c r="L19" s="248">
        <v>0</v>
      </c>
      <c r="M19" s="248">
        <v>0</v>
      </c>
      <c r="N19" s="248">
        <v>30000</v>
      </c>
      <c r="O19" s="248">
        <v>0</v>
      </c>
      <c r="P19" s="245">
        <v>0</v>
      </c>
      <c r="Q19" s="245">
        <v>30000</v>
      </c>
      <c r="R19" s="246">
        <v>0</v>
      </c>
      <c r="S19" s="246">
        <v>0</v>
      </c>
      <c r="T19" s="246">
        <v>0</v>
      </c>
      <c r="U19" s="246">
        <v>0</v>
      </c>
    </row>
    <row r="20" spans="1:21" s="206" customFormat="1" ht="15.6" customHeight="1" thickBot="1" x14ac:dyDescent="0.25">
      <c r="A20" s="220">
        <f t="shared" si="0"/>
        <v>14</v>
      </c>
      <c r="B20" s="228" t="s">
        <v>247</v>
      </c>
      <c r="C20" s="247"/>
      <c r="D20" s="247"/>
      <c r="E20" s="231" t="s">
        <v>253</v>
      </c>
      <c r="F20" s="232" t="s">
        <v>54</v>
      </c>
      <c r="G20" s="370" t="s">
        <v>249</v>
      </c>
      <c r="H20" s="381"/>
      <c r="I20" s="382">
        <v>150000</v>
      </c>
      <c r="J20" s="402"/>
      <c r="K20" s="248">
        <v>0</v>
      </c>
      <c r="L20" s="248">
        <v>0</v>
      </c>
      <c r="M20" s="248">
        <v>0</v>
      </c>
      <c r="N20" s="248">
        <v>0</v>
      </c>
      <c r="O20" s="248">
        <v>0</v>
      </c>
      <c r="P20" s="245">
        <v>0</v>
      </c>
      <c r="Q20" s="245"/>
      <c r="R20" s="246">
        <v>0</v>
      </c>
      <c r="S20" s="246">
        <v>0</v>
      </c>
      <c r="T20" s="246">
        <v>0</v>
      </c>
      <c r="U20" s="246">
        <v>0</v>
      </c>
    </row>
    <row r="21" spans="1:21" s="206" customFormat="1" ht="13.5" thickBot="1" x14ac:dyDescent="0.25">
      <c r="A21" s="220">
        <f t="shared" si="0"/>
        <v>15</v>
      </c>
      <c r="B21" s="253" t="s">
        <v>247</v>
      </c>
      <c r="C21" s="254"/>
      <c r="D21" s="254"/>
      <c r="E21" s="255" t="s">
        <v>254</v>
      </c>
      <c r="F21" s="256" t="s">
        <v>54</v>
      </c>
      <c r="G21" s="371" t="s">
        <v>249</v>
      </c>
      <c r="H21" s="384"/>
      <c r="I21" s="385">
        <v>40000</v>
      </c>
      <c r="J21" s="402"/>
      <c r="K21" s="352">
        <v>0</v>
      </c>
      <c r="L21" s="352">
        <v>0</v>
      </c>
      <c r="M21" s="352">
        <v>0</v>
      </c>
      <c r="N21" s="352">
        <v>0</v>
      </c>
      <c r="O21" s="352">
        <v>0</v>
      </c>
      <c r="P21" s="353">
        <v>40000</v>
      </c>
      <c r="Q21" s="353">
        <v>0</v>
      </c>
      <c r="R21" s="354">
        <v>0</v>
      </c>
      <c r="S21" s="354">
        <v>0</v>
      </c>
      <c r="T21" s="354">
        <v>0</v>
      </c>
      <c r="U21" s="354">
        <v>0</v>
      </c>
    </row>
    <row r="22" spans="1:21" s="206" customFormat="1" ht="13.5" thickBot="1" x14ac:dyDescent="0.25">
      <c r="A22" s="220">
        <f t="shared" si="0"/>
        <v>16</v>
      </c>
      <c r="B22" s="343" t="s">
        <v>106</v>
      </c>
      <c r="C22" s="344"/>
      <c r="D22" s="614"/>
      <c r="E22" s="355" t="s">
        <v>255</v>
      </c>
      <c r="F22" s="390" t="s">
        <v>54</v>
      </c>
      <c r="G22" s="391" t="s">
        <v>256</v>
      </c>
      <c r="H22" s="392"/>
      <c r="I22" s="393"/>
      <c r="J22" s="394"/>
      <c r="K22" s="395">
        <v>0</v>
      </c>
      <c r="L22" s="395">
        <v>0</v>
      </c>
      <c r="M22" s="395">
        <v>0</v>
      </c>
      <c r="N22" s="395">
        <v>0</v>
      </c>
      <c r="O22" s="395">
        <v>0</v>
      </c>
      <c r="P22" s="396">
        <v>200000</v>
      </c>
      <c r="Q22" s="396"/>
      <c r="R22" s="397"/>
      <c r="S22" s="397"/>
      <c r="T22" s="397"/>
      <c r="U22" s="397"/>
    </row>
    <row r="23" spans="1:21" s="206" customFormat="1" ht="13.5" thickBot="1" x14ac:dyDescent="0.25">
      <c r="A23" s="220">
        <f t="shared" si="0"/>
        <v>17</v>
      </c>
      <c r="B23" s="221" t="s">
        <v>53</v>
      </c>
      <c r="C23" s="271"/>
      <c r="D23" s="223"/>
      <c r="E23" s="408" t="s">
        <v>438</v>
      </c>
      <c r="F23" s="271"/>
      <c r="G23" s="531" t="s">
        <v>439</v>
      </c>
      <c r="H23" s="405"/>
      <c r="I23" s="403"/>
      <c r="J23" s="401"/>
      <c r="K23" s="399">
        <v>0</v>
      </c>
      <c r="L23" s="399">
        <v>0</v>
      </c>
      <c r="M23" s="399">
        <v>0</v>
      </c>
      <c r="N23" s="399">
        <v>0</v>
      </c>
      <c r="O23" s="399"/>
      <c r="P23" s="530">
        <v>95000</v>
      </c>
      <c r="Q23" s="245"/>
      <c r="R23" s="246"/>
      <c r="S23" s="246"/>
      <c r="T23" s="246"/>
      <c r="U23" s="246"/>
    </row>
    <row r="24" spans="1:21" s="206" customFormat="1" ht="13.5" thickBot="1" x14ac:dyDescent="0.25">
      <c r="A24" s="220">
        <f t="shared" si="0"/>
        <v>18</v>
      </c>
      <c r="B24" s="228" t="s">
        <v>53</v>
      </c>
      <c r="C24" s="247"/>
      <c r="D24" s="230" t="s">
        <v>440</v>
      </c>
      <c r="E24" s="409" t="s">
        <v>441</v>
      </c>
      <c r="F24" s="247" t="s">
        <v>54</v>
      </c>
      <c r="G24" s="407" t="s">
        <v>442</v>
      </c>
      <c r="H24" s="533">
        <v>2020</v>
      </c>
      <c r="I24" s="534">
        <v>95000</v>
      </c>
      <c r="J24" s="402"/>
      <c r="K24" s="398">
        <v>200000</v>
      </c>
      <c r="L24" s="398"/>
      <c r="M24" s="398"/>
      <c r="N24" s="398"/>
      <c r="O24" s="398"/>
      <c r="P24" s="400"/>
      <c r="Q24" s="245">
        <v>250000</v>
      </c>
      <c r="R24" s="246"/>
      <c r="S24" s="246"/>
      <c r="T24" s="246"/>
      <c r="U24" s="246"/>
    </row>
    <row r="25" spans="1:21" s="206" customFormat="1" ht="13.5" thickBot="1" x14ac:dyDescent="0.25">
      <c r="A25" s="220">
        <f t="shared" si="0"/>
        <v>19</v>
      </c>
      <c r="B25" s="228" t="s">
        <v>53</v>
      </c>
      <c r="C25" s="247"/>
      <c r="D25" s="230" t="s">
        <v>440</v>
      </c>
      <c r="E25" s="409" t="s">
        <v>443</v>
      </c>
      <c r="F25" s="247" t="s">
        <v>54</v>
      </c>
      <c r="G25" s="407" t="s">
        <v>442</v>
      </c>
      <c r="H25" s="535">
        <v>2024</v>
      </c>
      <c r="I25" s="536">
        <v>250000</v>
      </c>
      <c r="J25" s="402"/>
      <c r="K25" s="398"/>
      <c r="L25" s="398"/>
      <c r="M25" s="398">
        <v>225000</v>
      </c>
      <c r="N25" s="398"/>
      <c r="O25" s="398"/>
      <c r="P25" s="400"/>
      <c r="Q25" s="245"/>
      <c r="R25" s="246"/>
      <c r="S25" s="246">
        <v>250000</v>
      </c>
      <c r="T25" s="246"/>
      <c r="U25" s="246"/>
    </row>
    <row r="26" spans="1:21" s="206" customFormat="1" ht="13.5" thickBot="1" x14ac:dyDescent="0.25">
      <c r="A26" s="220">
        <f t="shared" si="0"/>
        <v>20</v>
      </c>
      <c r="B26" s="228" t="s">
        <v>53</v>
      </c>
      <c r="C26" s="247"/>
      <c r="D26" s="230" t="s">
        <v>440</v>
      </c>
      <c r="E26" s="409" t="s">
        <v>444</v>
      </c>
      <c r="F26" s="247" t="s">
        <v>54</v>
      </c>
      <c r="G26" s="407" t="s">
        <v>442</v>
      </c>
      <c r="H26" s="535">
        <v>2022</v>
      </c>
      <c r="I26" s="536">
        <v>250000</v>
      </c>
      <c r="J26" s="402"/>
      <c r="K26" s="398"/>
      <c r="L26" s="398"/>
      <c r="M26" s="398"/>
      <c r="N26" s="398"/>
      <c r="O26" s="398">
        <v>225000</v>
      </c>
      <c r="P26" s="400"/>
      <c r="Q26" s="245"/>
      <c r="R26" s="246"/>
      <c r="S26" s="246"/>
      <c r="T26" s="246"/>
      <c r="U26" s="246"/>
    </row>
    <row r="27" spans="1:21" s="206" customFormat="1" ht="13.5" thickBot="1" x14ac:dyDescent="0.25">
      <c r="A27" s="220">
        <f t="shared" si="0"/>
        <v>21</v>
      </c>
      <c r="B27" s="228" t="s">
        <v>53</v>
      </c>
      <c r="C27" s="247"/>
      <c r="D27" s="230"/>
      <c r="E27" s="529" t="s">
        <v>498</v>
      </c>
      <c r="F27" s="247" t="s">
        <v>58</v>
      </c>
      <c r="G27" s="407" t="s">
        <v>442</v>
      </c>
      <c r="H27" s="535">
        <v>2022</v>
      </c>
      <c r="I27" s="536">
        <v>250000</v>
      </c>
      <c r="J27" s="402"/>
      <c r="K27" s="398"/>
      <c r="L27" s="398"/>
      <c r="M27" s="398"/>
      <c r="N27" s="398"/>
      <c r="O27" s="398"/>
      <c r="P27" s="400"/>
      <c r="Q27" s="245"/>
      <c r="R27" s="246"/>
      <c r="S27" s="246"/>
      <c r="T27" s="246"/>
      <c r="U27" s="246"/>
    </row>
    <row r="28" spans="1:21" s="206" customFormat="1" ht="13.5" thickBot="1" x14ac:dyDescent="0.25">
      <c r="A28" s="220">
        <f t="shared" si="0"/>
        <v>22</v>
      </c>
      <c r="B28" s="228" t="s">
        <v>53</v>
      </c>
      <c r="C28" s="247"/>
      <c r="D28" s="230" t="s">
        <v>437</v>
      </c>
      <c r="E28" s="409" t="s">
        <v>445</v>
      </c>
      <c r="F28" s="247" t="s">
        <v>54</v>
      </c>
      <c r="G28" s="407" t="s">
        <v>442</v>
      </c>
      <c r="H28" s="535">
        <v>2022</v>
      </c>
      <c r="I28" s="536">
        <v>180000</v>
      </c>
      <c r="J28" s="402"/>
      <c r="K28" s="398"/>
      <c r="L28" s="398"/>
      <c r="M28" s="398"/>
      <c r="N28" s="398">
        <v>200000</v>
      </c>
      <c r="O28" s="398"/>
      <c r="P28" s="400">
        <v>0</v>
      </c>
      <c r="Q28" s="245"/>
      <c r="R28" s="246"/>
      <c r="S28" s="246"/>
      <c r="T28" s="246"/>
      <c r="U28" s="246"/>
    </row>
    <row r="29" spans="1:21" s="206" customFormat="1" ht="13.5" thickBot="1" x14ac:dyDescent="0.25">
      <c r="A29" s="220">
        <f t="shared" si="0"/>
        <v>23</v>
      </c>
      <c r="B29" s="228" t="s">
        <v>53</v>
      </c>
      <c r="C29" s="247"/>
      <c r="D29" s="230" t="s">
        <v>437</v>
      </c>
      <c r="E29" s="409" t="s">
        <v>446</v>
      </c>
      <c r="F29" s="247" t="s">
        <v>54</v>
      </c>
      <c r="G29" s="407" t="s">
        <v>442</v>
      </c>
      <c r="H29" s="535">
        <v>2022</v>
      </c>
      <c r="I29" s="536">
        <v>90000</v>
      </c>
      <c r="J29" s="402"/>
      <c r="K29" s="398"/>
      <c r="L29" s="398"/>
      <c r="M29" s="398"/>
      <c r="N29" s="398"/>
      <c r="O29" s="398">
        <v>45000</v>
      </c>
      <c r="P29" s="400"/>
      <c r="Q29" s="245"/>
      <c r="R29" s="246"/>
      <c r="S29" s="246"/>
      <c r="T29" s="246"/>
      <c r="U29" s="246"/>
    </row>
    <row r="30" spans="1:21" s="206" customFormat="1" ht="13.5" thickBot="1" x14ac:dyDescent="0.25">
      <c r="A30" s="220">
        <f t="shared" si="0"/>
        <v>24</v>
      </c>
      <c r="B30" s="228" t="s">
        <v>53</v>
      </c>
      <c r="C30" s="247">
        <v>2021</v>
      </c>
      <c r="D30" s="230" t="s">
        <v>447</v>
      </c>
      <c r="E30" s="415" t="s">
        <v>457</v>
      </c>
      <c r="F30" s="247" t="s">
        <v>54</v>
      </c>
      <c r="G30" s="407" t="s">
        <v>448</v>
      </c>
      <c r="H30" s="535">
        <v>2032</v>
      </c>
      <c r="I30" s="536">
        <v>589900</v>
      </c>
      <c r="J30" s="402"/>
      <c r="K30" s="398"/>
      <c r="L30" s="398"/>
      <c r="M30" s="398"/>
      <c r="N30" s="398"/>
      <c r="O30" s="398"/>
      <c r="P30" s="400"/>
      <c r="Q30" s="245"/>
      <c r="R30" s="246"/>
      <c r="S30" s="246"/>
      <c r="T30" s="246"/>
      <c r="U30" s="246">
        <v>600000</v>
      </c>
    </row>
    <row r="31" spans="1:21" s="206" customFormat="1" ht="13.5" thickBot="1" x14ac:dyDescent="0.25">
      <c r="A31" s="220">
        <f t="shared" si="0"/>
        <v>25</v>
      </c>
      <c r="B31" s="228" t="s">
        <v>53</v>
      </c>
      <c r="C31" s="247">
        <v>2021</v>
      </c>
      <c r="D31" s="230" t="s">
        <v>447</v>
      </c>
      <c r="E31" s="415" t="s">
        <v>458</v>
      </c>
      <c r="F31" s="247" t="s">
        <v>54</v>
      </c>
      <c r="G31" s="407" t="s">
        <v>448</v>
      </c>
      <c r="H31" s="535">
        <v>2037</v>
      </c>
      <c r="I31" s="536">
        <v>589900</v>
      </c>
      <c r="J31" s="402"/>
      <c r="K31" s="398"/>
      <c r="L31" s="398"/>
      <c r="M31" s="398"/>
      <c r="N31" s="398"/>
      <c r="O31" s="398"/>
      <c r="P31" s="400"/>
      <c r="Q31" s="245"/>
      <c r="R31" s="246"/>
      <c r="S31" s="246"/>
      <c r="T31" s="246"/>
      <c r="U31" s="246">
        <v>600000</v>
      </c>
    </row>
    <row r="32" spans="1:21" s="206" customFormat="1" ht="13.5" thickBot="1" x14ac:dyDescent="0.25">
      <c r="A32" s="220">
        <f t="shared" si="0"/>
        <v>26</v>
      </c>
      <c r="B32" s="228" t="s">
        <v>53</v>
      </c>
      <c r="C32" s="247"/>
      <c r="D32" s="230" t="s">
        <v>449</v>
      </c>
      <c r="E32" s="415" t="s">
        <v>459</v>
      </c>
      <c r="F32" s="247" t="s">
        <v>54</v>
      </c>
      <c r="G32" s="407" t="s">
        <v>448</v>
      </c>
      <c r="H32" s="406"/>
      <c r="I32" s="404"/>
      <c r="J32" s="402"/>
      <c r="K32" s="398"/>
      <c r="L32" s="398"/>
      <c r="M32" s="398"/>
      <c r="N32" s="398">
        <v>650000</v>
      </c>
      <c r="O32" s="398"/>
      <c r="P32" s="400"/>
      <c r="Q32" s="245"/>
      <c r="R32" s="246"/>
      <c r="S32" s="246"/>
      <c r="T32" s="246"/>
      <c r="U32" s="246"/>
    </row>
    <row r="33" spans="1:22" s="206" customFormat="1" ht="13.5" thickBot="1" x14ac:dyDescent="0.25">
      <c r="A33" s="220">
        <f t="shared" si="0"/>
        <v>27</v>
      </c>
      <c r="B33" s="228" t="s">
        <v>53</v>
      </c>
      <c r="C33" s="247"/>
      <c r="D33" s="230" t="s">
        <v>437</v>
      </c>
      <c r="E33" s="415" t="s">
        <v>460</v>
      </c>
      <c r="F33" s="247" t="s">
        <v>54</v>
      </c>
      <c r="G33" s="407" t="s">
        <v>448</v>
      </c>
      <c r="H33" s="406"/>
      <c r="I33" s="404"/>
      <c r="J33" s="402"/>
      <c r="K33" s="398"/>
      <c r="L33" s="398"/>
      <c r="M33" s="398"/>
      <c r="N33" s="398"/>
      <c r="O33" s="398"/>
      <c r="P33" s="400"/>
      <c r="Q33" s="245">
        <v>710000</v>
      </c>
      <c r="R33" s="246"/>
      <c r="S33" s="246"/>
      <c r="T33" s="246"/>
      <c r="U33" s="246"/>
    </row>
    <row r="34" spans="1:22" s="206" customFormat="1" ht="13.5" thickBot="1" x14ac:dyDescent="0.25">
      <c r="A34" s="220">
        <f t="shared" si="0"/>
        <v>28</v>
      </c>
      <c r="B34" s="228" t="s">
        <v>53</v>
      </c>
      <c r="C34" s="247"/>
      <c r="D34" s="230" t="s">
        <v>437</v>
      </c>
      <c r="E34" s="415" t="s">
        <v>506</v>
      </c>
      <c r="F34" s="247" t="s">
        <v>54</v>
      </c>
      <c r="G34" s="407" t="s">
        <v>448</v>
      </c>
      <c r="H34" s="406"/>
      <c r="I34" s="404"/>
      <c r="J34" s="402"/>
      <c r="K34" s="398"/>
      <c r="L34" s="398"/>
      <c r="M34" s="398"/>
      <c r="N34" s="398"/>
      <c r="O34" s="398"/>
      <c r="P34" s="400"/>
      <c r="Q34" s="245"/>
      <c r="R34" s="246"/>
      <c r="S34" s="246"/>
      <c r="T34" s="246"/>
      <c r="U34" s="246"/>
      <c r="V34" s="206">
        <v>735000</v>
      </c>
    </row>
    <row r="35" spans="1:22" s="206" customFormat="1" ht="13.5" thickBot="1" x14ac:dyDescent="0.25">
      <c r="A35" s="220">
        <f t="shared" si="0"/>
        <v>29</v>
      </c>
      <c r="B35" s="228" t="s">
        <v>53</v>
      </c>
      <c r="C35" s="247"/>
      <c r="D35" s="230" t="s">
        <v>437</v>
      </c>
      <c r="E35" s="415" t="s">
        <v>461</v>
      </c>
      <c r="F35" s="247" t="s">
        <v>54</v>
      </c>
      <c r="G35" s="410" t="s">
        <v>478</v>
      </c>
      <c r="H35" s="406"/>
      <c r="I35" s="404"/>
      <c r="J35" s="402"/>
      <c r="K35" s="398"/>
      <c r="L35" s="411">
        <v>1525000</v>
      </c>
      <c r="M35" s="398"/>
      <c r="N35" s="398"/>
      <c r="O35" s="398"/>
      <c r="P35" s="400"/>
      <c r="Q35" s="245"/>
      <c r="R35" s="246"/>
      <c r="S35" s="246"/>
      <c r="T35" s="246"/>
      <c r="U35" s="246"/>
    </row>
    <row r="36" spans="1:22" s="206" customFormat="1" ht="13.5" thickBot="1" x14ac:dyDescent="0.25">
      <c r="A36" s="220">
        <f t="shared" si="0"/>
        <v>30</v>
      </c>
      <c r="B36" s="228" t="s">
        <v>53</v>
      </c>
      <c r="C36" s="247"/>
      <c r="D36" s="230" t="s">
        <v>437</v>
      </c>
      <c r="E36" s="415" t="s">
        <v>462</v>
      </c>
      <c r="F36" s="247" t="s">
        <v>54</v>
      </c>
      <c r="G36" s="407" t="s">
        <v>448</v>
      </c>
      <c r="H36" s="406"/>
      <c r="I36" s="404"/>
      <c r="J36" s="402"/>
      <c r="K36" s="398"/>
      <c r="L36" s="398"/>
      <c r="M36" s="398"/>
      <c r="N36" s="398"/>
      <c r="O36" s="398"/>
      <c r="P36" s="400"/>
      <c r="Q36" s="245"/>
      <c r="R36" s="246"/>
      <c r="S36" s="246">
        <v>750000</v>
      </c>
      <c r="T36" s="246"/>
      <c r="U36" s="246"/>
    </row>
    <row r="37" spans="1:22" s="206" customFormat="1" ht="13.5" thickBot="1" x14ac:dyDescent="0.25">
      <c r="A37" s="220">
        <f t="shared" si="0"/>
        <v>31</v>
      </c>
      <c r="B37" s="228" t="s">
        <v>53</v>
      </c>
      <c r="C37" s="247"/>
      <c r="D37" s="230" t="s">
        <v>437</v>
      </c>
      <c r="E37" s="415" t="s">
        <v>499</v>
      </c>
      <c r="F37" s="247" t="s">
        <v>54</v>
      </c>
      <c r="G37" s="407" t="s">
        <v>448</v>
      </c>
      <c r="H37" s="406"/>
      <c r="I37" s="404"/>
      <c r="J37" s="402"/>
      <c r="K37" s="398"/>
      <c r="L37" s="398"/>
      <c r="M37" s="398">
        <v>125000</v>
      </c>
      <c r="N37" s="398"/>
      <c r="O37" s="398"/>
      <c r="P37" s="400"/>
      <c r="Q37" s="245"/>
      <c r="R37" s="246"/>
      <c r="S37" s="246"/>
      <c r="T37" s="246"/>
      <c r="U37" s="246"/>
    </row>
    <row r="38" spans="1:22" s="206" customFormat="1" ht="13.5" thickBot="1" x14ac:dyDescent="0.25">
      <c r="A38" s="220">
        <f t="shared" si="0"/>
        <v>32</v>
      </c>
      <c r="B38" s="228" t="s">
        <v>53</v>
      </c>
      <c r="C38" s="247"/>
      <c r="D38" s="230" t="s">
        <v>437</v>
      </c>
      <c r="E38" s="415" t="s">
        <v>452</v>
      </c>
      <c r="F38" s="247" t="s">
        <v>54</v>
      </c>
      <c r="G38" s="407" t="s">
        <v>448</v>
      </c>
      <c r="H38" s="406"/>
      <c r="I38" s="404"/>
      <c r="J38" s="402"/>
      <c r="K38" s="398"/>
      <c r="L38" s="398"/>
      <c r="M38" s="398">
        <v>45000</v>
      </c>
      <c r="N38" s="398"/>
      <c r="O38" s="398"/>
      <c r="P38" s="400"/>
      <c r="Q38" s="245"/>
      <c r="R38" s="246"/>
      <c r="S38" s="246"/>
      <c r="T38" s="246"/>
      <c r="U38" s="246"/>
    </row>
    <row r="39" spans="1:22" s="206" customFormat="1" ht="13.5" thickBot="1" x14ac:dyDescent="0.25">
      <c r="A39" s="220">
        <f t="shared" si="0"/>
        <v>33</v>
      </c>
      <c r="B39" s="228" t="s">
        <v>53</v>
      </c>
      <c r="C39" s="247"/>
      <c r="D39" s="230" t="s">
        <v>437</v>
      </c>
      <c r="E39" s="415" t="s">
        <v>452</v>
      </c>
      <c r="F39" s="247" t="s">
        <v>54</v>
      </c>
      <c r="G39" s="407" t="s">
        <v>448</v>
      </c>
      <c r="H39" s="406"/>
      <c r="I39" s="404"/>
      <c r="J39" s="402"/>
      <c r="K39" s="398"/>
      <c r="L39" s="398"/>
      <c r="M39" s="398"/>
      <c r="N39" s="398"/>
      <c r="O39" s="398"/>
      <c r="P39" s="400">
        <v>47000</v>
      </c>
      <c r="Q39" s="245"/>
      <c r="R39" s="246"/>
      <c r="S39" s="246"/>
      <c r="T39" s="246"/>
      <c r="U39" s="246"/>
    </row>
    <row r="40" spans="1:22" s="206" customFormat="1" ht="13.5" thickBot="1" x14ac:dyDescent="0.25">
      <c r="A40" s="220">
        <f t="shared" si="0"/>
        <v>34</v>
      </c>
      <c r="B40" s="228" t="s">
        <v>53</v>
      </c>
      <c r="C40" s="247"/>
      <c r="D40" s="230" t="s">
        <v>450</v>
      </c>
      <c r="E40" s="416" t="s">
        <v>452</v>
      </c>
      <c r="F40" s="247" t="s">
        <v>54</v>
      </c>
      <c r="G40" s="407" t="s">
        <v>448</v>
      </c>
      <c r="H40" s="406"/>
      <c r="I40" s="404"/>
      <c r="J40" s="402"/>
      <c r="K40" s="398"/>
      <c r="L40" s="398"/>
      <c r="M40" s="398"/>
      <c r="N40" s="398"/>
      <c r="O40" s="398"/>
      <c r="P40" s="400"/>
      <c r="Q40" s="245"/>
      <c r="R40" s="246"/>
      <c r="S40" s="246">
        <v>53000</v>
      </c>
      <c r="T40" s="246"/>
      <c r="U40" s="246"/>
    </row>
    <row r="41" spans="1:22" s="206" customFormat="1" ht="13.5" thickBot="1" x14ac:dyDescent="0.25">
      <c r="A41" s="220">
        <f t="shared" si="0"/>
        <v>35</v>
      </c>
      <c r="B41" s="228" t="s">
        <v>53</v>
      </c>
      <c r="C41" s="247"/>
      <c r="D41" s="230" t="s">
        <v>437</v>
      </c>
      <c r="E41" s="415" t="s">
        <v>475</v>
      </c>
      <c r="F41" s="247" t="s">
        <v>54</v>
      </c>
      <c r="G41" s="407" t="s">
        <v>448</v>
      </c>
      <c r="H41" s="406"/>
      <c r="I41" s="404"/>
      <c r="J41" s="402"/>
      <c r="K41" s="398"/>
      <c r="L41" s="398"/>
      <c r="M41" s="398"/>
      <c r="N41" s="398"/>
      <c r="O41" s="398">
        <v>50000</v>
      </c>
      <c r="P41" s="400"/>
      <c r="Q41" s="245"/>
      <c r="R41" s="246"/>
      <c r="S41" s="246"/>
      <c r="T41" s="246"/>
      <c r="U41" s="246"/>
    </row>
    <row r="42" spans="1:22" s="206" customFormat="1" ht="13.5" thickBot="1" x14ac:dyDescent="0.25">
      <c r="A42" s="220">
        <f t="shared" si="0"/>
        <v>36</v>
      </c>
      <c r="B42" s="228" t="s">
        <v>451</v>
      </c>
      <c r="C42" s="247"/>
      <c r="D42" s="230" t="s">
        <v>437</v>
      </c>
      <c r="E42" s="415" t="s">
        <v>500</v>
      </c>
      <c r="F42" s="247" t="s">
        <v>54</v>
      </c>
      <c r="G42" s="407" t="s">
        <v>448</v>
      </c>
      <c r="H42" s="406"/>
      <c r="I42" s="404"/>
      <c r="J42" s="402"/>
      <c r="K42" s="398"/>
      <c r="L42" s="398"/>
      <c r="M42" s="398"/>
      <c r="N42" s="398">
        <v>12000</v>
      </c>
      <c r="O42" s="398"/>
      <c r="P42" s="400"/>
      <c r="Q42" s="245"/>
      <c r="R42" s="246"/>
      <c r="S42" s="246"/>
      <c r="T42" s="246"/>
      <c r="U42" s="246"/>
    </row>
    <row r="43" spans="1:22" s="206" customFormat="1" ht="13.5" thickBot="1" x14ac:dyDescent="0.25">
      <c r="A43" s="220">
        <f t="shared" si="0"/>
        <v>37</v>
      </c>
      <c r="B43" s="228" t="s">
        <v>53</v>
      </c>
      <c r="C43" s="247"/>
      <c r="D43" s="230" t="s">
        <v>437</v>
      </c>
      <c r="E43" s="415" t="s">
        <v>501</v>
      </c>
      <c r="F43" s="247" t="s">
        <v>54</v>
      </c>
      <c r="G43" s="407" t="s">
        <v>448</v>
      </c>
      <c r="H43" s="406"/>
      <c r="I43" s="404"/>
      <c r="J43" s="402"/>
      <c r="K43" s="398"/>
      <c r="L43" s="398"/>
      <c r="M43" s="398">
        <v>45000</v>
      </c>
      <c r="N43" s="398"/>
      <c r="O43" s="398"/>
      <c r="P43" s="400"/>
      <c r="Q43" s="245"/>
      <c r="R43" s="246"/>
      <c r="S43" s="246"/>
      <c r="T43" s="246"/>
      <c r="U43" s="246"/>
    </row>
    <row r="44" spans="1:22" s="206" customFormat="1" ht="13.5" thickBot="1" x14ac:dyDescent="0.25">
      <c r="A44" s="220">
        <f t="shared" si="0"/>
        <v>38</v>
      </c>
      <c r="B44" s="228" t="s">
        <v>53</v>
      </c>
      <c r="C44" s="247"/>
      <c r="D44" s="230" t="s">
        <v>437</v>
      </c>
      <c r="E44" s="415" t="s">
        <v>465</v>
      </c>
      <c r="F44" s="247" t="s">
        <v>54</v>
      </c>
      <c r="G44" s="407" t="s">
        <v>448</v>
      </c>
      <c r="H44" s="406"/>
      <c r="I44" s="404"/>
      <c r="J44" s="402"/>
      <c r="K44" s="398">
        <v>12000</v>
      </c>
      <c r="L44" s="398"/>
      <c r="M44" s="398"/>
      <c r="N44" s="398"/>
      <c r="O44" s="398"/>
      <c r="P44" s="400"/>
      <c r="Q44" s="245"/>
      <c r="R44" s="246"/>
      <c r="S44" s="246"/>
      <c r="T44" s="246"/>
      <c r="U44" s="246"/>
    </row>
    <row r="45" spans="1:22" s="206" customFormat="1" ht="13.5" thickBot="1" x14ac:dyDescent="0.25">
      <c r="A45" s="220">
        <f t="shared" si="0"/>
        <v>39</v>
      </c>
      <c r="B45" s="228" t="s">
        <v>53</v>
      </c>
      <c r="C45" s="247"/>
      <c r="D45" s="230" t="s">
        <v>437</v>
      </c>
      <c r="E45" s="415" t="s">
        <v>466</v>
      </c>
      <c r="F45" s="247" t="s">
        <v>54</v>
      </c>
      <c r="G45" s="407" t="s">
        <v>448</v>
      </c>
      <c r="H45" s="406"/>
      <c r="I45" s="404"/>
      <c r="J45" s="402"/>
      <c r="K45" s="398"/>
      <c r="L45" s="398"/>
      <c r="M45" s="398"/>
      <c r="N45" s="398"/>
      <c r="O45" s="398"/>
      <c r="P45" s="400"/>
      <c r="Q45" s="245"/>
      <c r="R45" s="246"/>
      <c r="S45" s="246"/>
      <c r="T45" s="246"/>
      <c r="U45" s="246"/>
    </row>
    <row r="46" spans="1:22" s="206" customFormat="1" ht="13.5" thickBot="1" x14ac:dyDescent="0.25">
      <c r="A46" s="220">
        <f t="shared" si="0"/>
        <v>40</v>
      </c>
      <c r="B46" s="228" t="s">
        <v>53</v>
      </c>
      <c r="C46" s="247"/>
      <c r="D46" s="230" t="s">
        <v>437</v>
      </c>
      <c r="E46" s="416" t="s">
        <v>453</v>
      </c>
      <c r="F46" s="247" t="s">
        <v>54</v>
      </c>
      <c r="G46" s="407" t="s">
        <v>448</v>
      </c>
      <c r="H46" s="406"/>
      <c r="I46" s="404"/>
      <c r="J46" s="402"/>
      <c r="K46" s="398"/>
      <c r="L46" s="398"/>
      <c r="M46" s="398"/>
      <c r="N46" s="398"/>
      <c r="O46" s="398"/>
      <c r="P46" s="400"/>
      <c r="Q46" s="245"/>
      <c r="R46" s="246"/>
      <c r="S46" s="246"/>
      <c r="T46" s="246"/>
      <c r="U46" s="246"/>
    </row>
    <row r="47" spans="1:22" s="206" customFormat="1" ht="13.5" thickBot="1" x14ac:dyDescent="0.25">
      <c r="A47" s="220">
        <f t="shared" si="0"/>
        <v>41</v>
      </c>
      <c r="B47" s="228" t="s">
        <v>53</v>
      </c>
      <c r="C47" s="247"/>
      <c r="D47" s="230" t="s">
        <v>437</v>
      </c>
      <c r="E47" s="416" t="s">
        <v>467</v>
      </c>
      <c r="F47" s="247" t="s">
        <v>54</v>
      </c>
      <c r="G47" s="407" t="s">
        <v>448</v>
      </c>
      <c r="H47" s="406"/>
      <c r="I47" s="404"/>
      <c r="J47" s="402"/>
      <c r="K47" s="398"/>
      <c r="L47" s="398"/>
      <c r="M47" s="398"/>
      <c r="N47" s="398"/>
      <c r="O47" s="398"/>
      <c r="P47" s="400"/>
      <c r="Q47" s="245"/>
      <c r="R47" s="246"/>
      <c r="S47" s="246"/>
      <c r="T47" s="246"/>
      <c r="U47" s="246"/>
    </row>
    <row r="48" spans="1:22" s="206" customFormat="1" ht="13.5" thickBot="1" x14ac:dyDescent="0.25">
      <c r="A48" s="220">
        <f t="shared" si="0"/>
        <v>42</v>
      </c>
      <c r="B48" s="228" t="s">
        <v>53</v>
      </c>
      <c r="C48" s="247"/>
      <c r="D48" s="230" t="s">
        <v>437</v>
      </c>
      <c r="E48" s="416" t="s">
        <v>468</v>
      </c>
      <c r="F48" s="247" t="s">
        <v>54</v>
      </c>
      <c r="G48" s="407" t="s">
        <v>448</v>
      </c>
      <c r="H48" s="406"/>
      <c r="I48" s="404"/>
      <c r="J48" s="402"/>
      <c r="K48" s="398"/>
      <c r="L48" s="398"/>
      <c r="M48" s="398"/>
      <c r="N48" s="398"/>
      <c r="O48" s="398"/>
      <c r="P48" s="400"/>
      <c r="Q48" s="245"/>
      <c r="R48" s="246"/>
      <c r="S48" s="246"/>
      <c r="T48" s="246"/>
      <c r="U48" s="246"/>
    </row>
    <row r="49" spans="1:21" s="206" customFormat="1" ht="13.5" thickBot="1" x14ac:dyDescent="0.25">
      <c r="A49" s="220">
        <f t="shared" si="0"/>
        <v>43</v>
      </c>
      <c r="B49" s="228" t="s">
        <v>53</v>
      </c>
      <c r="C49" s="247"/>
      <c r="D49" s="230" t="s">
        <v>437</v>
      </c>
      <c r="E49" s="416" t="s">
        <v>464</v>
      </c>
      <c r="F49" s="247" t="s">
        <v>58</v>
      </c>
      <c r="G49" s="407" t="s">
        <v>448</v>
      </c>
      <c r="H49" s="406"/>
      <c r="I49" s="404"/>
      <c r="J49" s="402"/>
      <c r="K49" s="398"/>
      <c r="L49" s="398"/>
      <c r="M49" s="398"/>
      <c r="N49" s="398"/>
      <c r="O49" s="398"/>
      <c r="P49" s="400"/>
      <c r="Q49" s="245"/>
      <c r="R49" s="246"/>
      <c r="S49" s="246"/>
      <c r="T49" s="246"/>
      <c r="U49" s="246"/>
    </row>
    <row r="50" spans="1:21" s="206" customFormat="1" ht="13.5" thickBot="1" x14ac:dyDescent="0.25">
      <c r="A50" s="220">
        <f t="shared" si="0"/>
        <v>44</v>
      </c>
      <c r="B50" s="228" t="s">
        <v>53</v>
      </c>
      <c r="C50" s="247"/>
      <c r="D50" s="230" t="s">
        <v>437</v>
      </c>
      <c r="E50" s="416" t="s">
        <v>474</v>
      </c>
      <c r="F50" s="247" t="s">
        <v>54</v>
      </c>
      <c r="G50" s="407" t="s">
        <v>448</v>
      </c>
      <c r="H50" s="406"/>
      <c r="I50" s="404"/>
      <c r="J50" s="402"/>
      <c r="K50" s="398"/>
      <c r="L50" s="398"/>
      <c r="M50" s="398"/>
      <c r="N50" s="398"/>
      <c r="O50" s="398"/>
      <c r="P50" s="400"/>
      <c r="Q50" s="245"/>
      <c r="R50" s="246"/>
      <c r="S50" s="246"/>
      <c r="T50" s="246"/>
      <c r="U50" s="246"/>
    </row>
    <row r="51" spans="1:21" s="206" customFormat="1" ht="13.5" thickBot="1" x14ac:dyDescent="0.25">
      <c r="A51" s="220">
        <f t="shared" si="0"/>
        <v>45</v>
      </c>
      <c r="B51" s="228" t="s">
        <v>53</v>
      </c>
      <c r="C51" s="247"/>
      <c r="D51" s="230" t="s">
        <v>437</v>
      </c>
      <c r="E51" s="416" t="s">
        <v>463</v>
      </c>
      <c r="F51" s="247" t="s">
        <v>54</v>
      </c>
      <c r="G51" s="407" t="s">
        <v>448</v>
      </c>
      <c r="H51" s="406"/>
      <c r="I51" s="404"/>
      <c r="J51" s="402"/>
      <c r="K51" s="398">
        <v>20000</v>
      </c>
      <c r="L51" s="398"/>
      <c r="M51" s="398"/>
      <c r="N51" s="398"/>
      <c r="O51" s="398"/>
      <c r="P51" s="400"/>
      <c r="Q51" s="245"/>
      <c r="R51" s="246"/>
      <c r="S51" s="246"/>
      <c r="T51" s="246"/>
      <c r="U51" s="246"/>
    </row>
    <row r="52" spans="1:21" s="206" customFormat="1" ht="13.5" thickBot="1" x14ac:dyDescent="0.25">
      <c r="A52" s="220">
        <f t="shared" si="0"/>
        <v>46</v>
      </c>
      <c r="B52" s="228" t="s">
        <v>53</v>
      </c>
      <c r="C52" s="247"/>
      <c r="D52" s="230" t="s">
        <v>437</v>
      </c>
      <c r="E52" s="416" t="s">
        <v>455</v>
      </c>
      <c r="F52" s="247" t="s">
        <v>54</v>
      </c>
      <c r="G52" s="407" t="s">
        <v>448</v>
      </c>
      <c r="H52" s="406"/>
      <c r="I52" s="404"/>
      <c r="J52" s="402"/>
      <c r="K52" s="398"/>
      <c r="L52" s="398"/>
      <c r="M52" s="398"/>
      <c r="N52" s="398"/>
      <c r="O52" s="398"/>
      <c r="P52" s="400"/>
      <c r="Q52" s="245">
        <v>175000</v>
      </c>
      <c r="R52" s="246">
        <v>175000</v>
      </c>
      <c r="S52" s="246"/>
      <c r="T52" s="246"/>
      <c r="U52" s="246"/>
    </row>
    <row r="53" spans="1:21" s="206" customFormat="1" ht="13.5" thickBot="1" x14ac:dyDescent="0.25">
      <c r="A53" s="220">
        <f t="shared" si="0"/>
        <v>47</v>
      </c>
      <c r="B53" s="228" t="s">
        <v>451</v>
      </c>
      <c r="C53" s="247"/>
      <c r="D53" s="230" t="s">
        <v>437</v>
      </c>
      <c r="E53" s="415" t="s">
        <v>469</v>
      </c>
      <c r="F53" s="247" t="s">
        <v>54</v>
      </c>
      <c r="G53" s="407" t="s">
        <v>448</v>
      </c>
      <c r="H53" s="406"/>
      <c r="I53" s="404"/>
      <c r="J53" s="402"/>
      <c r="K53" s="398">
        <v>94000</v>
      </c>
      <c r="L53" s="398"/>
      <c r="M53" s="398"/>
      <c r="N53" s="398"/>
      <c r="O53" s="398"/>
      <c r="P53" s="400"/>
      <c r="Q53" s="245"/>
      <c r="R53" s="246"/>
      <c r="S53" s="246"/>
      <c r="T53" s="246"/>
      <c r="U53" s="246"/>
    </row>
    <row r="54" spans="1:21" s="206" customFormat="1" ht="13.5" thickBot="1" x14ac:dyDescent="0.25">
      <c r="A54" s="220">
        <f t="shared" si="0"/>
        <v>48</v>
      </c>
      <c r="B54" s="228" t="s">
        <v>53</v>
      </c>
      <c r="C54" s="247"/>
      <c r="D54" s="230" t="s">
        <v>437</v>
      </c>
      <c r="E54" s="415" t="s">
        <v>470</v>
      </c>
      <c r="F54" s="247" t="s">
        <v>54</v>
      </c>
      <c r="G54" s="407" t="s">
        <v>448</v>
      </c>
      <c r="H54" s="406"/>
      <c r="I54" s="404"/>
      <c r="J54" s="402"/>
      <c r="K54" s="398"/>
      <c r="L54" s="398"/>
      <c r="M54" s="398"/>
      <c r="N54" s="398"/>
      <c r="O54" s="398">
        <v>15000</v>
      </c>
      <c r="P54" s="400"/>
      <c r="Q54" s="245"/>
      <c r="R54" s="246"/>
      <c r="S54" s="246"/>
      <c r="T54" s="246">
        <v>15000</v>
      </c>
      <c r="U54" s="246"/>
    </row>
    <row r="55" spans="1:21" s="206" customFormat="1" ht="13.5" thickBot="1" x14ac:dyDescent="0.25">
      <c r="A55" s="220">
        <f t="shared" si="0"/>
        <v>49</v>
      </c>
      <c r="B55" s="228" t="s">
        <v>53</v>
      </c>
      <c r="C55" s="247"/>
      <c r="D55" s="230" t="s">
        <v>437</v>
      </c>
      <c r="E55" s="415" t="s">
        <v>471</v>
      </c>
      <c r="F55" s="247" t="s">
        <v>54</v>
      </c>
      <c r="G55" s="407" t="s">
        <v>448</v>
      </c>
      <c r="H55" s="406"/>
      <c r="I55" s="404"/>
      <c r="J55" s="402"/>
      <c r="K55" s="398"/>
      <c r="L55" s="398"/>
      <c r="M55" s="398"/>
      <c r="N55" s="398">
        <v>25000</v>
      </c>
      <c r="O55" s="398">
        <v>25000</v>
      </c>
      <c r="P55" s="400"/>
      <c r="Q55" s="245"/>
      <c r="R55" s="246"/>
      <c r="S55" s="246"/>
      <c r="T55" s="246"/>
      <c r="U55" s="246"/>
    </row>
    <row r="56" spans="1:21" s="206" customFormat="1" ht="13.5" thickBot="1" x14ac:dyDescent="0.25">
      <c r="A56" s="220">
        <f t="shared" si="0"/>
        <v>50</v>
      </c>
      <c r="B56" s="228" t="s">
        <v>53</v>
      </c>
      <c r="C56" s="247"/>
      <c r="D56" s="230" t="s">
        <v>437</v>
      </c>
      <c r="E56" s="415" t="s">
        <v>472</v>
      </c>
      <c r="F56" s="247" t="s">
        <v>54</v>
      </c>
      <c r="G56" s="407" t="s">
        <v>448</v>
      </c>
      <c r="H56" s="406"/>
      <c r="I56" s="404"/>
      <c r="J56" s="402"/>
      <c r="K56" s="398"/>
      <c r="L56" s="398"/>
      <c r="M56" s="398"/>
      <c r="N56" s="398">
        <v>10000</v>
      </c>
      <c r="O56" s="398"/>
      <c r="P56" s="400"/>
      <c r="Q56" s="245"/>
      <c r="R56" s="246"/>
      <c r="S56" s="246">
        <v>10000</v>
      </c>
      <c r="T56" s="246"/>
      <c r="U56" s="246"/>
    </row>
    <row r="57" spans="1:21" s="206" customFormat="1" ht="13.5" thickBot="1" x14ac:dyDescent="0.25">
      <c r="A57" s="220">
        <f t="shared" si="0"/>
        <v>51</v>
      </c>
      <c r="B57" s="228" t="s">
        <v>53</v>
      </c>
      <c r="C57" s="247"/>
      <c r="D57" s="230" t="s">
        <v>437</v>
      </c>
      <c r="E57" s="416" t="s">
        <v>454</v>
      </c>
      <c r="F57" s="247" t="s">
        <v>54</v>
      </c>
      <c r="G57" s="407" t="s">
        <v>448</v>
      </c>
      <c r="H57" s="406"/>
      <c r="I57" s="404"/>
      <c r="J57" s="402"/>
      <c r="K57" s="398"/>
      <c r="L57" s="398"/>
      <c r="M57" s="398"/>
      <c r="N57" s="398"/>
      <c r="O57" s="398">
        <v>10000</v>
      </c>
      <c r="P57" s="400"/>
      <c r="Q57" s="245"/>
      <c r="R57" s="246"/>
      <c r="S57" s="246"/>
      <c r="T57" s="246">
        <v>10000</v>
      </c>
      <c r="U57" s="246"/>
    </row>
    <row r="58" spans="1:21" s="206" customFormat="1" ht="13.5" thickBot="1" x14ac:dyDescent="0.25">
      <c r="A58" s="220">
        <f t="shared" si="0"/>
        <v>52</v>
      </c>
      <c r="B58" s="228" t="s">
        <v>53</v>
      </c>
      <c r="C58" s="247"/>
      <c r="D58" s="230" t="s">
        <v>437</v>
      </c>
      <c r="E58" s="415" t="s">
        <v>476</v>
      </c>
      <c r="F58" s="247" t="s">
        <v>54</v>
      </c>
      <c r="G58" s="407" t="s">
        <v>448</v>
      </c>
      <c r="H58" s="406"/>
      <c r="I58" s="404"/>
      <c r="J58" s="402"/>
      <c r="K58" s="398"/>
      <c r="L58" s="398"/>
      <c r="M58" s="398"/>
      <c r="N58" s="398"/>
      <c r="O58" s="398"/>
      <c r="P58" s="400"/>
      <c r="Q58" s="245"/>
      <c r="R58" s="246"/>
      <c r="S58" s="246"/>
      <c r="T58" s="246"/>
      <c r="U58" s="246"/>
    </row>
    <row r="59" spans="1:21" s="206" customFormat="1" ht="13.5" thickBot="1" x14ac:dyDescent="0.25">
      <c r="A59" s="220">
        <f t="shared" si="0"/>
        <v>53</v>
      </c>
      <c r="B59" s="228" t="s">
        <v>53</v>
      </c>
      <c r="C59" s="247"/>
      <c r="D59" s="230" t="s">
        <v>437</v>
      </c>
      <c r="E59" s="415" t="s">
        <v>502</v>
      </c>
      <c r="F59" s="247" t="s">
        <v>54</v>
      </c>
      <c r="G59" s="407" t="s">
        <v>448</v>
      </c>
      <c r="H59" s="406"/>
      <c r="I59" s="404"/>
      <c r="J59" s="402"/>
      <c r="K59" s="398"/>
      <c r="L59" s="398"/>
      <c r="M59" s="398"/>
      <c r="N59" s="398"/>
      <c r="O59" s="398"/>
      <c r="P59" s="400"/>
      <c r="Q59" s="245">
        <v>14410</v>
      </c>
      <c r="R59" s="246"/>
      <c r="S59" s="246"/>
      <c r="T59" s="246"/>
      <c r="U59" s="246"/>
    </row>
    <row r="60" spans="1:21" s="206" customFormat="1" ht="13.5" thickBot="1" x14ac:dyDescent="0.25">
      <c r="A60" s="220">
        <f t="shared" si="0"/>
        <v>54</v>
      </c>
      <c r="B60" s="228" t="s">
        <v>53</v>
      </c>
      <c r="C60" s="247"/>
      <c r="D60" s="230" t="s">
        <v>437</v>
      </c>
      <c r="E60" s="415" t="s">
        <v>503</v>
      </c>
      <c r="F60" s="247" t="s">
        <v>54</v>
      </c>
      <c r="G60" s="407" t="s">
        <v>448</v>
      </c>
      <c r="H60" s="412"/>
      <c r="I60" s="404"/>
      <c r="J60" s="402"/>
      <c r="K60" s="398"/>
      <c r="L60" s="398"/>
      <c r="M60" s="398"/>
      <c r="N60" s="398"/>
      <c r="O60" s="398"/>
      <c r="P60" s="400"/>
      <c r="Q60" s="245">
        <v>21700</v>
      </c>
      <c r="R60" s="246">
        <v>21700</v>
      </c>
      <c r="S60" s="246"/>
      <c r="T60" s="246"/>
      <c r="U60" s="246"/>
    </row>
    <row r="61" spans="1:21" s="206" customFormat="1" ht="13.5" thickBot="1" x14ac:dyDescent="0.25">
      <c r="A61" s="220">
        <f t="shared" si="0"/>
        <v>55</v>
      </c>
      <c r="B61" s="228" t="s">
        <v>53</v>
      </c>
      <c r="C61" s="247"/>
      <c r="D61" s="230" t="s">
        <v>437</v>
      </c>
      <c r="E61" s="415" t="s">
        <v>504</v>
      </c>
      <c r="F61" s="247" t="s">
        <v>54</v>
      </c>
      <c r="G61" s="407" t="s">
        <v>448</v>
      </c>
      <c r="H61" s="406"/>
      <c r="I61" s="404"/>
      <c r="J61" s="402"/>
      <c r="K61" s="398"/>
      <c r="L61" s="398"/>
      <c r="M61" s="398"/>
      <c r="N61" s="398"/>
      <c r="O61" s="398"/>
      <c r="P61" s="400"/>
      <c r="Q61" s="245">
        <v>150000</v>
      </c>
      <c r="R61" s="246">
        <v>150000</v>
      </c>
      <c r="S61" s="246"/>
      <c r="T61" s="246"/>
      <c r="U61" s="246"/>
    </row>
    <row r="62" spans="1:21" s="206" customFormat="1" ht="13.5" thickBot="1" x14ac:dyDescent="0.25">
      <c r="A62" s="220">
        <f t="shared" si="0"/>
        <v>56</v>
      </c>
      <c r="B62" s="228" t="s">
        <v>53</v>
      </c>
      <c r="C62" s="247"/>
      <c r="D62" s="230" t="s">
        <v>437</v>
      </c>
      <c r="E62" s="415" t="s">
        <v>505</v>
      </c>
      <c r="F62" s="247" t="s">
        <v>54</v>
      </c>
      <c r="G62" s="413" t="s">
        <v>63</v>
      </c>
      <c r="H62" s="406"/>
      <c r="I62" s="404"/>
      <c r="J62" s="402"/>
      <c r="K62" s="414">
        <v>5850</v>
      </c>
      <c r="L62" s="398"/>
      <c r="M62" s="398"/>
      <c r="N62" s="398"/>
      <c r="O62" s="398"/>
      <c r="P62" s="400"/>
      <c r="Q62" s="245"/>
      <c r="R62" s="246"/>
      <c r="S62" s="246"/>
      <c r="T62" s="246"/>
      <c r="U62" s="246"/>
    </row>
    <row r="63" spans="1:21" s="206" customFormat="1" ht="13.5" thickBot="1" x14ac:dyDescent="0.25">
      <c r="A63" s="220">
        <f t="shared" si="0"/>
        <v>57</v>
      </c>
      <c r="B63" s="228" t="s">
        <v>53</v>
      </c>
      <c r="C63" s="247"/>
      <c r="D63" s="230" t="s">
        <v>437</v>
      </c>
      <c r="E63" s="415" t="s">
        <v>473</v>
      </c>
      <c r="F63" s="247" t="s">
        <v>54</v>
      </c>
      <c r="G63" s="407" t="s">
        <v>456</v>
      </c>
      <c r="H63" s="406"/>
      <c r="I63" s="404"/>
      <c r="J63" s="402"/>
      <c r="K63" s="398">
        <v>5000</v>
      </c>
      <c r="L63" s="398">
        <v>5000</v>
      </c>
      <c r="M63" s="398">
        <v>5000</v>
      </c>
      <c r="N63" s="398">
        <v>5000</v>
      </c>
      <c r="O63" s="398">
        <v>5000</v>
      </c>
      <c r="P63" s="400">
        <v>5000</v>
      </c>
      <c r="Q63" s="245">
        <v>5000</v>
      </c>
      <c r="R63" s="246">
        <v>5000</v>
      </c>
      <c r="S63" s="246">
        <v>5000</v>
      </c>
      <c r="T63" s="246">
        <v>5000</v>
      </c>
      <c r="U63" s="246">
        <v>5000</v>
      </c>
    </row>
    <row r="64" spans="1:21" s="206" customFormat="1" ht="13.5" thickBot="1" x14ac:dyDescent="0.25">
      <c r="A64" s="220">
        <f t="shared" si="0"/>
        <v>58</v>
      </c>
      <c r="B64" s="234" t="s">
        <v>53</v>
      </c>
      <c r="C64" s="324"/>
      <c r="D64" s="236" t="s">
        <v>437</v>
      </c>
      <c r="E64" s="628" t="s">
        <v>477</v>
      </c>
      <c r="F64" s="324" t="s">
        <v>54</v>
      </c>
      <c r="G64" s="629" t="s">
        <v>63</v>
      </c>
      <c r="H64" s="630"/>
      <c r="I64" s="631"/>
      <c r="J64" s="632"/>
      <c r="K64" s="633">
        <v>15000</v>
      </c>
      <c r="L64" s="633">
        <v>15000</v>
      </c>
      <c r="M64" s="633">
        <v>15000</v>
      </c>
      <c r="N64" s="633">
        <v>15000</v>
      </c>
      <c r="O64" s="633">
        <v>15000</v>
      </c>
      <c r="P64" s="634">
        <v>15000</v>
      </c>
      <c r="Q64" s="634">
        <v>15000</v>
      </c>
      <c r="R64" s="634">
        <v>15000</v>
      </c>
      <c r="S64" s="634">
        <v>15000</v>
      </c>
      <c r="T64" s="634">
        <v>15000</v>
      </c>
      <c r="U64" s="634">
        <v>15000</v>
      </c>
    </row>
    <row r="65" spans="1:21" ht="13.5" thickBot="1" x14ac:dyDescent="0.25">
      <c r="A65" s="220">
        <f t="shared" si="0"/>
        <v>59</v>
      </c>
      <c r="B65" s="487" t="s">
        <v>257</v>
      </c>
      <c r="C65" s="848">
        <v>2018</v>
      </c>
      <c r="D65" s="849" t="s">
        <v>258</v>
      </c>
      <c r="E65" s="848" t="s">
        <v>259</v>
      </c>
      <c r="F65" s="344" t="s">
        <v>54</v>
      </c>
      <c r="G65" s="850" t="s">
        <v>260</v>
      </c>
      <c r="H65" s="851" t="s">
        <v>235</v>
      </c>
      <c r="I65" s="852">
        <v>40000</v>
      </c>
      <c r="J65" s="853"/>
      <c r="K65" s="854"/>
      <c r="L65" s="854"/>
      <c r="M65" s="854"/>
      <c r="N65" s="854"/>
      <c r="O65" s="854"/>
      <c r="P65" s="852"/>
      <c r="Q65" s="855">
        <v>0</v>
      </c>
      <c r="R65" s="854">
        <v>0</v>
      </c>
      <c r="S65" s="854">
        <v>40000</v>
      </c>
      <c r="T65" s="856"/>
      <c r="U65" s="824">
        <v>0</v>
      </c>
    </row>
    <row r="66" spans="1:21" ht="13.5" thickBot="1" x14ac:dyDescent="0.25">
      <c r="A66" s="220">
        <f t="shared" si="0"/>
        <v>60</v>
      </c>
      <c r="B66" s="488" t="s">
        <v>257</v>
      </c>
      <c r="C66" s="857">
        <v>2019</v>
      </c>
      <c r="D66" s="858" t="s">
        <v>258</v>
      </c>
      <c r="E66" s="857" t="s">
        <v>261</v>
      </c>
      <c r="F66" s="254" t="s">
        <v>54</v>
      </c>
      <c r="G66" s="859" t="s">
        <v>260</v>
      </c>
      <c r="H66" s="860" t="s">
        <v>236</v>
      </c>
      <c r="I66" s="861">
        <v>40000</v>
      </c>
      <c r="J66" s="373"/>
      <c r="K66" s="862"/>
      <c r="L66" s="862"/>
      <c r="M66" s="862"/>
      <c r="N66" s="862"/>
      <c r="O66" s="862"/>
      <c r="P66" s="861"/>
      <c r="Q66" s="863">
        <v>0</v>
      </c>
      <c r="R66" s="862">
        <v>0</v>
      </c>
      <c r="S66" s="862">
        <v>0</v>
      </c>
      <c r="T66" s="251">
        <v>40000</v>
      </c>
      <c r="U66" s="429">
        <v>0</v>
      </c>
    </row>
    <row r="67" spans="1:21" ht="13.5" thickBot="1" x14ac:dyDescent="0.25">
      <c r="A67" s="220">
        <f t="shared" si="0"/>
        <v>61</v>
      </c>
      <c r="B67" s="488" t="s">
        <v>257</v>
      </c>
      <c r="C67" s="857">
        <v>2013</v>
      </c>
      <c r="D67" s="858" t="s">
        <v>262</v>
      </c>
      <c r="E67" s="857" t="s">
        <v>263</v>
      </c>
      <c r="F67" s="254" t="s">
        <v>54</v>
      </c>
      <c r="G67" s="859" t="s">
        <v>260</v>
      </c>
      <c r="H67" s="860" t="s">
        <v>229</v>
      </c>
      <c r="I67" s="861">
        <v>35000</v>
      </c>
      <c r="J67" s="373"/>
      <c r="K67" s="862">
        <v>0</v>
      </c>
      <c r="L67" s="862">
        <v>0</v>
      </c>
      <c r="M67" s="862">
        <v>40000</v>
      </c>
      <c r="N67" s="862"/>
      <c r="O67" s="862"/>
      <c r="P67" s="861">
        <v>0</v>
      </c>
      <c r="Q67" s="863">
        <v>0</v>
      </c>
      <c r="R67" s="862">
        <v>0</v>
      </c>
      <c r="S67" s="862">
        <v>0</v>
      </c>
      <c r="T67" s="251">
        <v>0</v>
      </c>
      <c r="U67" s="429">
        <v>0</v>
      </c>
    </row>
    <row r="68" spans="1:21" ht="13.5" thickBot="1" x14ac:dyDescent="0.25">
      <c r="A68" s="220">
        <f t="shared" si="0"/>
        <v>62</v>
      </c>
      <c r="B68" s="488" t="s">
        <v>257</v>
      </c>
      <c r="C68" s="857">
        <v>2008</v>
      </c>
      <c r="D68" s="858" t="s">
        <v>262</v>
      </c>
      <c r="E68" s="857" t="s">
        <v>265</v>
      </c>
      <c r="F68" s="254" t="s">
        <v>54</v>
      </c>
      <c r="G68" s="859" t="s">
        <v>260</v>
      </c>
      <c r="H68" s="860" t="s">
        <v>270</v>
      </c>
      <c r="I68" s="861">
        <v>40000</v>
      </c>
      <c r="J68" s="373"/>
      <c r="K68" s="862">
        <v>0</v>
      </c>
      <c r="L68" s="862">
        <v>0</v>
      </c>
      <c r="M68" s="862">
        <v>0</v>
      </c>
      <c r="N68" s="862">
        <v>0</v>
      </c>
      <c r="O68" s="862">
        <v>0</v>
      </c>
      <c r="P68" s="861">
        <v>0</v>
      </c>
      <c r="Q68" s="863">
        <v>0</v>
      </c>
      <c r="R68" s="862">
        <v>40000</v>
      </c>
      <c r="S68" s="862">
        <v>0</v>
      </c>
      <c r="T68" s="251">
        <v>0</v>
      </c>
      <c r="U68" s="429">
        <v>0</v>
      </c>
    </row>
    <row r="69" spans="1:21" ht="13.5" thickBot="1" x14ac:dyDescent="0.25">
      <c r="A69" s="220">
        <f t="shared" si="0"/>
        <v>63</v>
      </c>
      <c r="B69" s="488" t="s">
        <v>257</v>
      </c>
      <c r="C69" s="857">
        <v>2012</v>
      </c>
      <c r="D69" s="858" t="s">
        <v>262</v>
      </c>
      <c r="E69" s="857" t="s">
        <v>268</v>
      </c>
      <c r="F69" s="254" t="s">
        <v>54</v>
      </c>
      <c r="G69" s="859" t="s">
        <v>260</v>
      </c>
      <c r="H69" s="860" t="s">
        <v>227</v>
      </c>
      <c r="I69" s="861">
        <v>35000</v>
      </c>
      <c r="J69" s="373"/>
      <c r="K69" s="862"/>
      <c r="L69" s="862">
        <v>40000</v>
      </c>
      <c r="M69" s="862">
        <v>0</v>
      </c>
      <c r="N69" s="862"/>
      <c r="O69" s="862">
        <v>0</v>
      </c>
      <c r="P69" s="861">
        <v>0</v>
      </c>
      <c r="Q69" s="863">
        <v>0</v>
      </c>
      <c r="R69" s="862">
        <v>0</v>
      </c>
      <c r="S69" s="862">
        <v>0</v>
      </c>
      <c r="T69" s="251">
        <v>0</v>
      </c>
      <c r="U69" s="429">
        <v>0</v>
      </c>
    </row>
    <row r="70" spans="1:21" ht="13.5" thickBot="1" x14ac:dyDescent="0.25">
      <c r="A70" s="220">
        <f t="shared" si="0"/>
        <v>64</v>
      </c>
      <c r="B70" s="488" t="s">
        <v>257</v>
      </c>
      <c r="C70" s="857">
        <v>2020</v>
      </c>
      <c r="D70" s="858" t="s">
        <v>267</v>
      </c>
      <c r="E70" s="857" t="s">
        <v>269</v>
      </c>
      <c r="F70" s="254" t="s">
        <v>54</v>
      </c>
      <c r="G70" s="859" t="s">
        <v>260</v>
      </c>
      <c r="H70" s="860" t="s">
        <v>235</v>
      </c>
      <c r="I70" s="861">
        <v>35000</v>
      </c>
      <c r="J70" s="373"/>
      <c r="K70" s="862">
        <v>0</v>
      </c>
      <c r="L70" s="862">
        <v>0</v>
      </c>
      <c r="M70" s="862">
        <v>0</v>
      </c>
      <c r="N70" s="862">
        <v>0</v>
      </c>
      <c r="O70" s="862">
        <v>0</v>
      </c>
      <c r="P70" s="861">
        <v>0</v>
      </c>
      <c r="Q70" s="863">
        <v>0</v>
      </c>
      <c r="R70" s="862">
        <v>0</v>
      </c>
      <c r="S70" s="862">
        <v>35000</v>
      </c>
      <c r="T70" s="251">
        <v>0</v>
      </c>
      <c r="U70" s="429">
        <v>0</v>
      </c>
    </row>
    <row r="71" spans="1:21" ht="13.5" thickBot="1" x14ac:dyDescent="0.25">
      <c r="A71" s="220">
        <f t="shared" si="0"/>
        <v>65</v>
      </c>
      <c r="B71" s="488" t="s">
        <v>257</v>
      </c>
      <c r="C71" s="857">
        <v>2021</v>
      </c>
      <c r="D71" s="858" t="s">
        <v>267</v>
      </c>
      <c r="E71" s="857" t="s">
        <v>658</v>
      </c>
      <c r="F71" s="254" t="s">
        <v>54</v>
      </c>
      <c r="G71" s="859" t="s">
        <v>260</v>
      </c>
      <c r="H71" s="860" t="s">
        <v>235</v>
      </c>
      <c r="I71" s="861">
        <v>60000</v>
      </c>
      <c r="J71" s="373"/>
      <c r="K71" s="862"/>
      <c r="L71" s="862">
        <v>0</v>
      </c>
      <c r="M71" s="862">
        <v>0</v>
      </c>
      <c r="N71" s="862">
        <v>0</v>
      </c>
      <c r="O71" s="862">
        <v>0</v>
      </c>
      <c r="P71" s="861">
        <v>0</v>
      </c>
      <c r="Q71" s="863">
        <v>0</v>
      </c>
      <c r="R71" s="862">
        <v>0</v>
      </c>
      <c r="S71" s="862">
        <v>60000</v>
      </c>
      <c r="T71" s="251">
        <v>0</v>
      </c>
      <c r="U71" s="429">
        <v>0</v>
      </c>
    </row>
    <row r="72" spans="1:21" ht="13.5" thickBot="1" x14ac:dyDescent="0.25">
      <c r="A72" s="220">
        <f t="shared" si="0"/>
        <v>66</v>
      </c>
      <c r="B72" s="488" t="s">
        <v>257</v>
      </c>
      <c r="C72" s="857">
        <v>2014</v>
      </c>
      <c r="D72" s="858" t="s">
        <v>267</v>
      </c>
      <c r="E72" s="857" t="s">
        <v>271</v>
      </c>
      <c r="F72" s="254" t="s">
        <v>54</v>
      </c>
      <c r="G72" s="859" t="s">
        <v>260</v>
      </c>
      <c r="H72" s="860" t="s">
        <v>229</v>
      </c>
      <c r="I72" s="861">
        <v>60000</v>
      </c>
      <c r="J72" s="373"/>
      <c r="K72" s="862">
        <v>0</v>
      </c>
      <c r="L72" s="862">
        <v>0</v>
      </c>
      <c r="M72" s="862">
        <v>60000</v>
      </c>
      <c r="N72" s="862"/>
      <c r="O72" s="862">
        <v>0</v>
      </c>
      <c r="P72" s="861">
        <v>0</v>
      </c>
      <c r="Q72" s="863">
        <v>0</v>
      </c>
      <c r="R72" s="862">
        <v>0</v>
      </c>
      <c r="S72" s="862">
        <v>0</v>
      </c>
      <c r="T72" s="251">
        <v>0</v>
      </c>
      <c r="U72" s="429">
        <v>0</v>
      </c>
    </row>
    <row r="73" spans="1:21" ht="13.5" thickBot="1" x14ac:dyDescent="0.25">
      <c r="A73" s="220">
        <f t="shared" si="0"/>
        <v>67</v>
      </c>
      <c r="B73" s="488" t="s">
        <v>257</v>
      </c>
      <c r="C73" s="857">
        <v>2013</v>
      </c>
      <c r="D73" s="858" t="s">
        <v>267</v>
      </c>
      <c r="E73" s="857" t="s">
        <v>272</v>
      </c>
      <c r="F73" s="254" t="s">
        <v>54</v>
      </c>
      <c r="G73" s="859" t="s">
        <v>260</v>
      </c>
      <c r="H73" s="860" t="s">
        <v>228</v>
      </c>
      <c r="I73" s="861">
        <v>60000</v>
      </c>
      <c r="J73" s="373"/>
      <c r="K73" s="862">
        <v>0</v>
      </c>
      <c r="L73" s="862">
        <v>0</v>
      </c>
      <c r="M73" s="862">
        <v>70000</v>
      </c>
      <c r="N73" s="862">
        <v>0</v>
      </c>
      <c r="O73" s="862">
        <v>0</v>
      </c>
      <c r="P73" s="861">
        <v>0</v>
      </c>
      <c r="Q73" s="863"/>
      <c r="R73" s="862"/>
      <c r="S73" s="862"/>
      <c r="T73" s="251"/>
      <c r="U73" s="429"/>
    </row>
    <row r="74" spans="1:21" ht="13.5" thickBot="1" x14ac:dyDescent="0.25">
      <c r="A74" s="220">
        <f t="shared" ref="A74:A137" si="1">1+A73</f>
        <v>68</v>
      </c>
      <c r="B74" s="488" t="s">
        <v>257</v>
      </c>
      <c r="C74" s="857">
        <v>2021</v>
      </c>
      <c r="D74" s="858" t="s">
        <v>267</v>
      </c>
      <c r="E74" s="857" t="s">
        <v>273</v>
      </c>
      <c r="F74" s="254" t="s">
        <v>54</v>
      </c>
      <c r="G74" s="859" t="s">
        <v>260</v>
      </c>
      <c r="H74" s="860" t="s">
        <v>236</v>
      </c>
      <c r="I74" s="861">
        <v>60000</v>
      </c>
      <c r="J74" s="373"/>
      <c r="K74" s="862">
        <v>0</v>
      </c>
      <c r="L74" s="862">
        <v>0</v>
      </c>
      <c r="M74" s="862">
        <v>0</v>
      </c>
      <c r="N74" s="862">
        <v>0</v>
      </c>
      <c r="O74" s="862">
        <v>0</v>
      </c>
      <c r="P74" s="861">
        <v>0</v>
      </c>
      <c r="Q74" s="863"/>
      <c r="R74" s="862"/>
      <c r="S74" s="862"/>
      <c r="T74" s="251">
        <v>60000</v>
      </c>
      <c r="U74" s="429">
        <v>0</v>
      </c>
    </row>
    <row r="75" spans="1:21" ht="13.5" thickBot="1" x14ac:dyDescent="0.25">
      <c r="A75" s="220">
        <f t="shared" si="1"/>
        <v>69</v>
      </c>
      <c r="B75" s="488" t="s">
        <v>257</v>
      </c>
      <c r="C75" s="857">
        <v>2013</v>
      </c>
      <c r="D75" s="858" t="s">
        <v>267</v>
      </c>
      <c r="E75" s="857" t="s">
        <v>274</v>
      </c>
      <c r="F75" s="254" t="s">
        <v>54</v>
      </c>
      <c r="G75" s="859" t="s">
        <v>260</v>
      </c>
      <c r="H75" s="860" t="s">
        <v>228</v>
      </c>
      <c r="I75" s="861">
        <v>60000</v>
      </c>
      <c r="J75" s="373"/>
      <c r="K75" s="862">
        <v>0</v>
      </c>
      <c r="L75" s="862">
        <v>0</v>
      </c>
      <c r="M75" s="862">
        <v>60000</v>
      </c>
      <c r="N75" s="862">
        <v>0</v>
      </c>
      <c r="O75" s="862">
        <v>0</v>
      </c>
      <c r="P75" s="861">
        <v>0</v>
      </c>
      <c r="Q75" s="863">
        <v>0</v>
      </c>
      <c r="R75" s="862"/>
      <c r="S75" s="862"/>
      <c r="T75" s="251"/>
      <c r="U75" s="429">
        <v>0</v>
      </c>
    </row>
    <row r="76" spans="1:21" ht="13.5" thickBot="1" x14ac:dyDescent="0.25">
      <c r="A76" s="220">
        <f t="shared" si="1"/>
        <v>70</v>
      </c>
      <c r="B76" s="488" t="s">
        <v>257</v>
      </c>
      <c r="C76" s="857">
        <v>1997</v>
      </c>
      <c r="D76" s="858" t="s">
        <v>275</v>
      </c>
      <c r="E76" s="857" t="s">
        <v>276</v>
      </c>
      <c r="F76" s="254" t="s">
        <v>54</v>
      </c>
      <c r="G76" s="859" t="s">
        <v>260</v>
      </c>
      <c r="H76" s="860" t="s">
        <v>227</v>
      </c>
      <c r="I76" s="861">
        <v>250000</v>
      </c>
      <c r="J76" s="373"/>
      <c r="K76" s="862"/>
      <c r="L76" s="862">
        <v>0</v>
      </c>
      <c r="M76" s="862">
        <v>0</v>
      </c>
      <c r="N76" s="862">
        <v>0</v>
      </c>
      <c r="O76" s="862">
        <v>0</v>
      </c>
      <c r="P76" s="861">
        <v>250000</v>
      </c>
      <c r="Q76" s="863">
        <v>0</v>
      </c>
      <c r="R76" s="862"/>
      <c r="S76" s="862"/>
      <c r="T76" s="251"/>
      <c r="U76" s="429"/>
    </row>
    <row r="77" spans="1:21" ht="13.5" thickBot="1" x14ac:dyDescent="0.25">
      <c r="A77" s="220">
        <f t="shared" si="1"/>
        <v>71</v>
      </c>
      <c r="B77" s="488" t="s">
        <v>257</v>
      </c>
      <c r="C77" s="857">
        <v>2021</v>
      </c>
      <c r="D77" s="858" t="s">
        <v>277</v>
      </c>
      <c r="E77" s="857" t="s">
        <v>278</v>
      </c>
      <c r="F77" s="254" t="s">
        <v>54</v>
      </c>
      <c r="G77" s="859" t="s">
        <v>260</v>
      </c>
      <c r="H77" s="860" t="s">
        <v>318</v>
      </c>
      <c r="I77" s="861">
        <v>140000</v>
      </c>
      <c r="J77" s="373"/>
      <c r="K77" s="862">
        <v>140000</v>
      </c>
      <c r="L77" s="862"/>
      <c r="M77" s="862">
        <v>0</v>
      </c>
      <c r="N77" s="862">
        <v>0</v>
      </c>
      <c r="O77" s="862">
        <v>0</v>
      </c>
      <c r="P77" s="861">
        <v>0</v>
      </c>
      <c r="Q77" s="863">
        <v>0</v>
      </c>
      <c r="R77" s="862">
        <v>0</v>
      </c>
      <c r="S77" s="862">
        <v>0</v>
      </c>
      <c r="T77" s="251">
        <v>0</v>
      </c>
      <c r="U77" s="429">
        <v>0</v>
      </c>
    </row>
    <row r="78" spans="1:21" ht="13.5" thickBot="1" x14ac:dyDescent="0.25">
      <c r="A78" s="220">
        <f t="shared" si="1"/>
        <v>72</v>
      </c>
      <c r="B78" s="488" t="s">
        <v>257</v>
      </c>
      <c r="C78" s="857">
        <v>2021</v>
      </c>
      <c r="D78" s="858" t="s">
        <v>277</v>
      </c>
      <c r="E78" s="857" t="s">
        <v>279</v>
      </c>
      <c r="F78" s="254" t="s">
        <v>54</v>
      </c>
      <c r="G78" s="859" t="s">
        <v>260</v>
      </c>
      <c r="H78" s="860" t="s">
        <v>318</v>
      </c>
      <c r="I78" s="861">
        <v>50000</v>
      </c>
      <c r="J78" s="373"/>
      <c r="K78" s="862">
        <v>50000</v>
      </c>
      <c r="L78" s="862"/>
      <c r="M78" s="862">
        <v>0</v>
      </c>
      <c r="N78" s="862">
        <v>0</v>
      </c>
      <c r="O78" s="862">
        <v>0</v>
      </c>
      <c r="P78" s="861">
        <v>0</v>
      </c>
      <c r="Q78" s="863">
        <v>0</v>
      </c>
      <c r="R78" s="862">
        <v>0</v>
      </c>
      <c r="S78" s="862">
        <v>0</v>
      </c>
      <c r="T78" s="251">
        <v>0</v>
      </c>
      <c r="U78" s="429">
        <v>0</v>
      </c>
    </row>
    <row r="79" spans="1:21" ht="13.5" thickBot="1" x14ac:dyDescent="0.25">
      <c r="A79" s="220">
        <f t="shared" si="1"/>
        <v>73</v>
      </c>
      <c r="B79" s="488" t="s">
        <v>257</v>
      </c>
      <c r="C79" s="857">
        <v>2015</v>
      </c>
      <c r="D79" s="858" t="s">
        <v>267</v>
      </c>
      <c r="E79" s="857" t="s">
        <v>280</v>
      </c>
      <c r="F79" s="254" t="s">
        <v>54</v>
      </c>
      <c r="G79" s="859" t="s">
        <v>260</v>
      </c>
      <c r="H79" s="860" t="s">
        <v>230</v>
      </c>
      <c r="I79" s="861">
        <v>150000</v>
      </c>
      <c r="J79" s="373"/>
      <c r="K79" s="862">
        <v>0</v>
      </c>
      <c r="L79" s="862">
        <v>0</v>
      </c>
      <c r="M79" s="862">
        <v>0</v>
      </c>
      <c r="N79" s="862">
        <v>160000</v>
      </c>
      <c r="O79" s="862"/>
      <c r="P79" s="861">
        <v>0</v>
      </c>
      <c r="Q79" s="863">
        <v>0</v>
      </c>
      <c r="R79" s="862">
        <v>0</v>
      </c>
      <c r="S79" s="862">
        <v>0</v>
      </c>
      <c r="T79" s="251">
        <v>0</v>
      </c>
      <c r="U79" s="429">
        <v>0</v>
      </c>
    </row>
    <row r="80" spans="1:21" ht="13.5" thickBot="1" x14ac:dyDescent="0.25">
      <c r="A80" s="220">
        <f t="shared" si="1"/>
        <v>74</v>
      </c>
      <c r="B80" s="488" t="s">
        <v>257</v>
      </c>
      <c r="C80" s="857">
        <v>2013</v>
      </c>
      <c r="D80" s="858" t="s">
        <v>281</v>
      </c>
      <c r="E80" s="857" t="s">
        <v>282</v>
      </c>
      <c r="F80" s="254" t="s">
        <v>54</v>
      </c>
      <c r="G80" s="859" t="s">
        <v>260</v>
      </c>
      <c r="H80" s="860" t="s">
        <v>233</v>
      </c>
      <c r="I80" s="861">
        <v>165000</v>
      </c>
      <c r="J80" s="373"/>
      <c r="K80" s="862"/>
      <c r="L80" s="862"/>
      <c r="M80" s="862"/>
      <c r="N80" s="862"/>
      <c r="O80" s="862"/>
      <c r="P80" s="861"/>
      <c r="Q80" s="863">
        <v>165000</v>
      </c>
      <c r="R80" s="862">
        <v>0</v>
      </c>
      <c r="S80" s="862">
        <v>0</v>
      </c>
      <c r="T80" s="251">
        <v>0</v>
      </c>
      <c r="U80" s="429">
        <v>0</v>
      </c>
    </row>
    <row r="81" spans="1:21" ht="13.5" thickBot="1" x14ac:dyDescent="0.25">
      <c r="A81" s="220">
        <f t="shared" si="1"/>
        <v>75</v>
      </c>
      <c r="B81" s="488" t="s">
        <v>257</v>
      </c>
      <c r="C81" s="857">
        <v>2006</v>
      </c>
      <c r="D81" s="858" t="s">
        <v>264</v>
      </c>
      <c r="E81" s="857" t="s">
        <v>283</v>
      </c>
      <c r="F81" s="254" t="s">
        <v>54</v>
      </c>
      <c r="G81" s="859" t="s">
        <v>260</v>
      </c>
      <c r="H81" s="860" t="s">
        <v>284</v>
      </c>
      <c r="I81" s="861">
        <v>100000</v>
      </c>
      <c r="J81" s="373"/>
      <c r="K81" s="862">
        <v>0</v>
      </c>
      <c r="L81" s="862"/>
      <c r="M81" s="862">
        <v>100000</v>
      </c>
      <c r="N81" s="862">
        <v>0</v>
      </c>
      <c r="O81" s="862">
        <v>0</v>
      </c>
      <c r="P81" s="861">
        <v>0</v>
      </c>
      <c r="Q81" s="863">
        <v>0</v>
      </c>
      <c r="R81" s="862">
        <v>0</v>
      </c>
      <c r="S81" s="862">
        <v>0</v>
      </c>
      <c r="T81" s="251">
        <v>0</v>
      </c>
      <c r="U81" s="429">
        <v>0</v>
      </c>
    </row>
    <row r="82" spans="1:21" ht="13.5" thickBot="1" x14ac:dyDescent="0.25">
      <c r="A82" s="220">
        <f t="shared" si="1"/>
        <v>76</v>
      </c>
      <c r="B82" s="488" t="s">
        <v>257</v>
      </c>
      <c r="C82" s="857">
        <v>2008</v>
      </c>
      <c r="D82" s="858" t="s">
        <v>277</v>
      </c>
      <c r="E82" s="857" t="s">
        <v>285</v>
      </c>
      <c r="F82" s="254" t="s">
        <v>54</v>
      </c>
      <c r="G82" s="859" t="s">
        <v>260</v>
      </c>
      <c r="H82" s="860" t="s">
        <v>228</v>
      </c>
      <c r="I82" s="861">
        <v>185000</v>
      </c>
      <c r="J82" s="373"/>
      <c r="K82" s="862">
        <v>0</v>
      </c>
      <c r="L82" s="862">
        <v>0</v>
      </c>
      <c r="M82" s="862">
        <v>185000</v>
      </c>
      <c r="N82" s="862">
        <v>0</v>
      </c>
      <c r="O82" s="862">
        <v>0</v>
      </c>
      <c r="P82" s="861">
        <v>0</v>
      </c>
      <c r="Q82" s="863">
        <v>0</v>
      </c>
      <c r="R82" s="862">
        <v>0</v>
      </c>
      <c r="S82" s="862">
        <v>0</v>
      </c>
      <c r="T82" s="251">
        <v>0</v>
      </c>
      <c r="U82" s="429">
        <v>0</v>
      </c>
    </row>
    <row r="83" spans="1:21" ht="13.5" thickBot="1" x14ac:dyDescent="0.25">
      <c r="A83" s="220">
        <f t="shared" si="1"/>
        <v>77</v>
      </c>
      <c r="B83" s="488" t="s">
        <v>257</v>
      </c>
      <c r="C83" s="857">
        <v>2020</v>
      </c>
      <c r="D83" s="858" t="s">
        <v>264</v>
      </c>
      <c r="E83" s="857" t="s">
        <v>286</v>
      </c>
      <c r="F83" s="254" t="s">
        <v>54</v>
      </c>
      <c r="G83" s="859" t="s">
        <v>260</v>
      </c>
      <c r="H83" s="860" t="s">
        <v>381</v>
      </c>
      <c r="I83" s="861">
        <v>180000</v>
      </c>
      <c r="J83" s="373"/>
      <c r="K83" s="862">
        <v>0</v>
      </c>
      <c r="L83" s="862">
        <v>0</v>
      </c>
      <c r="M83" s="862">
        <v>0</v>
      </c>
      <c r="N83" s="862">
        <v>0</v>
      </c>
      <c r="O83" s="862">
        <v>0</v>
      </c>
      <c r="P83" s="861"/>
      <c r="Q83" s="863">
        <v>0</v>
      </c>
      <c r="R83" s="862">
        <v>0</v>
      </c>
      <c r="S83" s="862">
        <v>0</v>
      </c>
      <c r="T83" s="251">
        <v>0</v>
      </c>
      <c r="U83" s="429">
        <v>0</v>
      </c>
    </row>
    <row r="84" spans="1:21" ht="13.5" thickBot="1" x14ac:dyDescent="0.25">
      <c r="A84" s="220">
        <f t="shared" si="1"/>
        <v>78</v>
      </c>
      <c r="B84" s="488" t="s">
        <v>257</v>
      </c>
      <c r="C84" s="857">
        <v>2015</v>
      </c>
      <c r="D84" s="858" t="s">
        <v>262</v>
      </c>
      <c r="E84" s="857" t="s">
        <v>287</v>
      </c>
      <c r="F84" s="254" t="s">
        <v>54</v>
      </c>
      <c r="G84" s="859" t="s">
        <v>260</v>
      </c>
      <c r="H84" s="860" t="s">
        <v>231</v>
      </c>
      <c r="I84" s="861">
        <v>180000</v>
      </c>
      <c r="J84" s="373"/>
      <c r="K84" s="862"/>
      <c r="L84" s="862"/>
      <c r="M84" s="862"/>
      <c r="N84" s="862"/>
      <c r="O84" s="862">
        <v>180000</v>
      </c>
      <c r="P84" s="861"/>
      <c r="Q84" s="863">
        <v>0</v>
      </c>
      <c r="R84" s="862">
        <v>0</v>
      </c>
      <c r="S84" s="862">
        <v>0</v>
      </c>
      <c r="T84" s="251">
        <v>0</v>
      </c>
      <c r="U84" s="429">
        <v>0</v>
      </c>
    </row>
    <row r="85" spans="1:21" ht="13.5" thickBot="1" x14ac:dyDescent="0.25">
      <c r="A85" s="220">
        <f t="shared" si="1"/>
        <v>79</v>
      </c>
      <c r="B85" s="488" t="s">
        <v>257</v>
      </c>
      <c r="C85" s="857">
        <v>2018</v>
      </c>
      <c r="D85" s="858" t="s">
        <v>258</v>
      </c>
      <c r="E85" s="857" t="s">
        <v>288</v>
      </c>
      <c r="F85" s="254" t="s">
        <v>54</v>
      </c>
      <c r="G85" s="859" t="s">
        <v>260</v>
      </c>
      <c r="H85" s="860" t="s">
        <v>235</v>
      </c>
      <c r="I85" s="861">
        <v>180000</v>
      </c>
      <c r="J85" s="373"/>
      <c r="K85" s="862"/>
      <c r="L85" s="862"/>
      <c r="M85" s="862"/>
      <c r="N85" s="862"/>
      <c r="O85" s="862"/>
      <c r="P85" s="861"/>
      <c r="Q85" s="863">
        <v>0</v>
      </c>
      <c r="R85" s="862">
        <v>0</v>
      </c>
      <c r="S85" s="862">
        <v>180000</v>
      </c>
      <c r="T85" s="251">
        <v>0</v>
      </c>
      <c r="U85" s="429">
        <v>0</v>
      </c>
    </row>
    <row r="86" spans="1:21" ht="13.5" thickBot="1" x14ac:dyDescent="0.25">
      <c r="A86" s="220">
        <f t="shared" si="1"/>
        <v>80</v>
      </c>
      <c r="B86" s="488" t="s">
        <v>257</v>
      </c>
      <c r="C86" s="857">
        <v>2014</v>
      </c>
      <c r="D86" s="858" t="s">
        <v>262</v>
      </c>
      <c r="E86" s="857" t="s">
        <v>289</v>
      </c>
      <c r="F86" s="254" t="s">
        <v>54</v>
      </c>
      <c r="G86" s="859" t="s">
        <v>260</v>
      </c>
      <c r="H86" s="860" t="s">
        <v>230</v>
      </c>
      <c r="I86" s="861">
        <v>180000</v>
      </c>
      <c r="J86" s="373"/>
      <c r="K86" s="862">
        <v>0</v>
      </c>
      <c r="L86" s="862">
        <v>0</v>
      </c>
      <c r="M86" s="862">
        <v>0</v>
      </c>
      <c r="N86" s="862">
        <v>180000</v>
      </c>
      <c r="O86" s="862"/>
      <c r="P86" s="861">
        <v>0</v>
      </c>
      <c r="Q86" s="863">
        <v>0</v>
      </c>
      <c r="R86" s="862">
        <v>0</v>
      </c>
      <c r="S86" s="862">
        <v>0</v>
      </c>
      <c r="T86" s="251">
        <v>0</v>
      </c>
      <c r="U86" s="429">
        <v>0</v>
      </c>
    </row>
    <row r="87" spans="1:21" ht="13.5" thickBot="1" x14ac:dyDescent="0.25">
      <c r="A87" s="220">
        <f t="shared" si="1"/>
        <v>81</v>
      </c>
      <c r="B87" s="488" t="s">
        <v>257</v>
      </c>
      <c r="C87" s="857">
        <v>2015</v>
      </c>
      <c r="D87" s="858" t="s">
        <v>262</v>
      </c>
      <c r="E87" s="857" t="s">
        <v>290</v>
      </c>
      <c r="F87" s="254" t="s">
        <v>54</v>
      </c>
      <c r="G87" s="859" t="s">
        <v>260</v>
      </c>
      <c r="H87" s="860" t="s">
        <v>231</v>
      </c>
      <c r="I87" s="861">
        <v>180000</v>
      </c>
      <c r="J87" s="373"/>
      <c r="K87" s="862">
        <v>0</v>
      </c>
      <c r="L87" s="862">
        <v>0</v>
      </c>
      <c r="M87" s="862">
        <v>0</v>
      </c>
      <c r="N87" s="862"/>
      <c r="O87" s="862">
        <v>180000</v>
      </c>
      <c r="P87" s="861">
        <v>0</v>
      </c>
      <c r="Q87" s="863">
        <v>0</v>
      </c>
      <c r="R87" s="862">
        <v>0</v>
      </c>
      <c r="S87" s="862">
        <v>0</v>
      </c>
      <c r="T87" s="251">
        <v>0</v>
      </c>
      <c r="U87" s="429">
        <v>0</v>
      </c>
    </row>
    <row r="88" spans="1:21" ht="13.5" thickBot="1" x14ac:dyDescent="0.25">
      <c r="A88" s="220">
        <f t="shared" si="1"/>
        <v>82</v>
      </c>
      <c r="B88" s="488" t="s">
        <v>257</v>
      </c>
      <c r="C88" s="857">
        <v>2015</v>
      </c>
      <c r="D88" s="858" t="s">
        <v>262</v>
      </c>
      <c r="E88" s="857" t="s">
        <v>291</v>
      </c>
      <c r="F88" s="254" t="s">
        <v>54</v>
      </c>
      <c r="G88" s="859" t="s">
        <v>260</v>
      </c>
      <c r="H88" s="860" t="s">
        <v>231</v>
      </c>
      <c r="I88" s="861">
        <v>180000</v>
      </c>
      <c r="J88" s="373"/>
      <c r="K88" s="862">
        <v>0</v>
      </c>
      <c r="L88" s="862">
        <v>0</v>
      </c>
      <c r="M88" s="862">
        <v>0</v>
      </c>
      <c r="N88" s="862"/>
      <c r="O88" s="862">
        <v>180000</v>
      </c>
      <c r="P88" s="861">
        <v>0</v>
      </c>
      <c r="Q88" s="863">
        <v>0</v>
      </c>
      <c r="R88" s="862">
        <v>0</v>
      </c>
      <c r="S88" s="862">
        <v>0</v>
      </c>
      <c r="T88" s="251">
        <v>0</v>
      </c>
      <c r="U88" s="429">
        <v>0</v>
      </c>
    </row>
    <row r="89" spans="1:21" ht="13.5" thickBot="1" x14ac:dyDescent="0.25">
      <c r="A89" s="220">
        <f t="shared" si="1"/>
        <v>83</v>
      </c>
      <c r="B89" s="488" t="s">
        <v>257</v>
      </c>
      <c r="C89" s="857">
        <v>2014</v>
      </c>
      <c r="D89" s="858" t="s">
        <v>262</v>
      </c>
      <c r="E89" s="857" t="s">
        <v>292</v>
      </c>
      <c r="F89" s="254" t="s">
        <v>54</v>
      </c>
      <c r="G89" s="859" t="s">
        <v>260</v>
      </c>
      <c r="H89" s="860" t="s">
        <v>230</v>
      </c>
      <c r="I89" s="861">
        <v>180000</v>
      </c>
      <c r="J89" s="373"/>
      <c r="K89" s="862">
        <v>0</v>
      </c>
      <c r="L89" s="862">
        <v>0</v>
      </c>
      <c r="M89" s="862"/>
      <c r="N89" s="862">
        <v>180000</v>
      </c>
      <c r="O89" s="862">
        <v>0</v>
      </c>
      <c r="P89" s="861">
        <v>0</v>
      </c>
      <c r="Q89" s="863">
        <v>0</v>
      </c>
      <c r="R89" s="862">
        <v>0</v>
      </c>
      <c r="S89" s="862">
        <v>0</v>
      </c>
      <c r="T89" s="251">
        <v>0</v>
      </c>
      <c r="U89" s="429">
        <v>0</v>
      </c>
    </row>
    <row r="90" spans="1:21" ht="13.5" thickBot="1" x14ac:dyDescent="0.25">
      <c r="A90" s="220">
        <f t="shared" si="1"/>
        <v>84</v>
      </c>
      <c r="B90" s="488" t="s">
        <v>257</v>
      </c>
      <c r="C90" s="857">
        <v>2019</v>
      </c>
      <c r="D90" s="858" t="s">
        <v>262</v>
      </c>
      <c r="E90" s="857" t="s">
        <v>293</v>
      </c>
      <c r="F90" s="254" t="s">
        <v>54</v>
      </c>
      <c r="G90" s="859" t="s">
        <v>260</v>
      </c>
      <c r="H90" s="860" t="s">
        <v>235</v>
      </c>
      <c r="I90" s="861">
        <v>180000</v>
      </c>
      <c r="J90" s="373"/>
      <c r="K90" s="862"/>
      <c r="L90" s="862"/>
      <c r="M90" s="862"/>
      <c r="N90" s="862"/>
      <c r="O90" s="862"/>
      <c r="P90" s="861"/>
      <c r="Q90" s="863">
        <v>0</v>
      </c>
      <c r="R90" s="862">
        <v>0</v>
      </c>
      <c r="S90" s="862">
        <v>180000</v>
      </c>
      <c r="T90" s="251">
        <v>0</v>
      </c>
      <c r="U90" s="429">
        <v>0</v>
      </c>
    </row>
    <row r="91" spans="1:21" ht="13.5" thickBot="1" x14ac:dyDescent="0.25">
      <c r="A91" s="220">
        <f t="shared" si="1"/>
        <v>85</v>
      </c>
      <c r="B91" s="488" t="s">
        <v>257</v>
      </c>
      <c r="C91" s="857">
        <v>2019</v>
      </c>
      <c r="D91" s="858" t="s">
        <v>262</v>
      </c>
      <c r="E91" s="857" t="s">
        <v>294</v>
      </c>
      <c r="F91" s="254" t="s">
        <v>54</v>
      </c>
      <c r="G91" s="859" t="s">
        <v>260</v>
      </c>
      <c r="H91" s="860" t="s">
        <v>235</v>
      </c>
      <c r="I91" s="861">
        <v>180000</v>
      </c>
      <c r="J91" s="373"/>
      <c r="K91" s="862"/>
      <c r="L91" s="862"/>
      <c r="M91" s="862"/>
      <c r="N91" s="862"/>
      <c r="O91" s="862"/>
      <c r="P91" s="861"/>
      <c r="Q91" s="863">
        <v>0</v>
      </c>
      <c r="R91" s="862">
        <v>0</v>
      </c>
      <c r="S91" s="862">
        <v>180000</v>
      </c>
      <c r="T91" s="251">
        <v>0</v>
      </c>
      <c r="U91" s="429">
        <v>0</v>
      </c>
    </row>
    <row r="92" spans="1:21" ht="13.5" thickBot="1" x14ac:dyDescent="0.25">
      <c r="A92" s="220">
        <f t="shared" si="1"/>
        <v>86</v>
      </c>
      <c r="B92" s="488" t="s">
        <v>257</v>
      </c>
      <c r="C92" s="857">
        <v>2009</v>
      </c>
      <c r="D92" s="858" t="s">
        <v>267</v>
      </c>
      <c r="E92" s="857" t="s">
        <v>295</v>
      </c>
      <c r="F92" s="254" t="s">
        <v>54</v>
      </c>
      <c r="G92" s="859" t="s">
        <v>260</v>
      </c>
      <c r="H92" s="860" t="s">
        <v>270</v>
      </c>
      <c r="I92" s="861">
        <v>180000</v>
      </c>
      <c r="J92" s="373"/>
      <c r="K92" s="862">
        <v>0</v>
      </c>
      <c r="L92" s="862">
        <v>180000</v>
      </c>
      <c r="M92" s="862">
        <v>0</v>
      </c>
      <c r="N92" s="862">
        <v>0</v>
      </c>
      <c r="O92" s="862">
        <v>0</v>
      </c>
      <c r="P92" s="861">
        <v>0</v>
      </c>
      <c r="Q92" s="863">
        <v>0</v>
      </c>
      <c r="R92" s="862">
        <v>0</v>
      </c>
      <c r="S92" s="862">
        <v>0</v>
      </c>
      <c r="T92" s="251">
        <v>0</v>
      </c>
      <c r="U92" s="429">
        <v>0</v>
      </c>
    </row>
    <row r="93" spans="1:21" ht="13.5" thickBot="1" x14ac:dyDescent="0.25">
      <c r="A93" s="220">
        <f t="shared" si="1"/>
        <v>87</v>
      </c>
      <c r="B93" s="488" t="s">
        <v>257</v>
      </c>
      <c r="C93" s="857">
        <v>2020</v>
      </c>
      <c r="D93" s="858" t="s">
        <v>264</v>
      </c>
      <c r="E93" s="857" t="s">
        <v>296</v>
      </c>
      <c r="F93" s="254" t="s">
        <v>54</v>
      </c>
      <c r="G93" s="859" t="s">
        <v>260</v>
      </c>
      <c r="H93" s="860" t="s">
        <v>699</v>
      </c>
      <c r="I93" s="861">
        <v>180000</v>
      </c>
      <c r="J93" s="373"/>
      <c r="K93" s="862">
        <v>0</v>
      </c>
      <c r="L93" s="862">
        <v>0</v>
      </c>
      <c r="M93" s="862">
        <v>0</v>
      </c>
      <c r="N93" s="862">
        <v>0</v>
      </c>
      <c r="O93" s="862">
        <v>0</v>
      </c>
      <c r="P93" s="861"/>
      <c r="Q93" s="863">
        <v>0</v>
      </c>
      <c r="R93" s="862">
        <v>0</v>
      </c>
      <c r="S93" s="862">
        <v>0</v>
      </c>
      <c r="T93" s="251">
        <v>0</v>
      </c>
      <c r="U93" s="429">
        <v>0</v>
      </c>
    </row>
    <row r="94" spans="1:21" ht="13.5" thickBot="1" x14ac:dyDescent="0.25">
      <c r="A94" s="220">
        <f t="shared" si="1"/>
        <v>88</v>
      </c>
      <c r="B94" s="488" t="s">
        <v>257</v>
      </c>
      <c r="C94" s="857">
        <v>2017</v>
      </c>
      <c r="D94" s="858" t="s">
        <v>264</v>
      </c>
      <c r="E94" s="857" t="s">
        <v>297</v>
      </c>
      <c r="F94" s="254" t="s">
        <v>54</v>
      </c>
      <c r="G94" s="859" t="s">
        <v>260</v>
      </c>
      <c r="H94" s="860" t="s">
        <v>234</v>
      </c>
      <c r="I94" s="861">
        <v>180000</v>
      </c>
      <c r="J94" s="373"/>
      <c r="K94" s="862"/>
      <c r="L94" s="862"/>
      <c r="M94" s="862"/>
      <c r="N94" s="862"/>
      <c r="O94" s="862"/>
      <c r="P94" s="861"/>
      <c r="Q94" s="863">
        <v>0</v>
      </c>
      <c r="R94" s="862">
        <v>180000</v>
      </c>
      <c r="S94" s="862">
        <v>0</v>
      </c>
      <c r="T94" s="251">
        <v>0</v>
      </c>
      <c r="U94" s="429">
        <v>0</v>
      </c>
    </row>
    <row r="95" spans="1:21" ht="13.5" thickBot="1" x14ac:dyDescent="0.25">
      <c r="A95" s="220">
        <f t="shared" si="1"/>
        <v>89</v>
      </c>
      <c r="B95" s="488" t="s">
        <v>257</v>
      </c>
      <c r="C95" s="857">
        <v>2021</v>
      </c>
      <c r="D95" s="858" t="s">
        <v>264</v>
      </c>
      <c r="E95" s="857" t="s">
        <v>298</v>
      </c>
      <c r="F95" s="254" t="s">
        <v>54</v>
      </c>
      <c r="G95" s="859" t="s">
        <v>260</v>
      </c>
      <c r="H95" s="860" t="s">
        <v>700</v>
      </c>
      <c r="I95" s="861">
        <v>195000</v>
      </c>
      <c r="J95" s="373"/>
      <c r="K95" s="862">
        <v>195000</v>
      </c>
      <c r="L95" s="862"/>
      <c r="M95" s="862">
        <v>0</v>
      </c>
      <c r="N95" s="862">
        <v>0</v>
      </c>
      <c r="O95" s="862">
        <v>0</v>
      </c>
      <c r="P95" s="861">
        <v>0</v>
      </c>
      <c r="Q95" s="863">
        <v>0</v>
      </c>
      <c r="R95" s="862">
        <v>0</v>
      </c>
      <c r="S95" s="862">
        <v>0</v>
      </c>
      <c r="T95" s="251">
        <v>0</v>
      </c>
      <c r="U95" s="429">
        <v>0</v>
      </c>
    </row>
    <row r="96" spans="1:21" ht="13.5" thickBot="1" x14ac:dyDescent="0.25">
      <c r="A96" s="220">
        <f t="shared" si="1"/>
        <v>90</v>
      </c>
      <c r="B96" s="488" t="s">
        <v>257</v>
      </c>
      <c r="C96" s="857">
        <v>2018</v>
      </c>
      <c r="D96" s="858" t="s">
        <v>264</v>
      </c>
      <c r="E96" s="857" t="s">
        <v>299</v>
      </c>
      <c r="F96" s="254" t="s">
        <v>54</v>
      </c>
      <c r="G96" s="859" t="s">
        <v>260</v>
      </c>
      <c r="H96" s="860" t="s">
        <v>235</v>
      </c>
      <c r="I96" s="861">
        <v>180000</v>
      </c>
      <c r="J96" s="373"/>
      <c r="K96" s="862"/>
      <c r="L96" s="862"/>
      <c r="M96" s="862"/>
      <c r="N96" s="862"/>
      <c r="O96" s="862"/>
      <c r="P96" s="861"/>
      <c r="Q96" s="863">
        <v>0</v>
      </c>
      <c r="R96" s="862">
        <v>0</v>
      </c>
      <c r="S96" s="862">
        <v>180000</v>
      </c>
      <c r="T96" s="251">
        <v>0</v>
      </c>
      <c r="U96" s="429">
        <v>0</v>
      </c>
    </row>
    <row r="97" spans="1:21" ht="13.5" thickBot="1" x14ac:dyDescent="0.25">
      <c r="A97" s="220">
        <f t="shared" si="1"/>
        <v>91</v>
      </c>
      <c r="B97" s="488" t="s">
        <v>257</v>
      </c>
      <c r="C97" s="857">
        <v>2021</v>
      </c>
      <c r="D97" s="858" t="s">
        <v>264</v>
      </c>
      <c r="E97" s="857" t="s">
        <v>300</v>
      </c>
      <c r="F97" s="254" t="s">
        <v>54</v>
      </c>
      <c r="G97" s="859" t="s">
        <v>260</v>
      </c>
      <c r="H97" s="860" t="s">
        <v>700</v>
      </c>
      <c r="I97" s="861">
        <v>180000</v>
      </c>
      <c r="J97" s="373"/>
      <c r="K97" s="862">
        <v>0</v>
      </c>
      <c r="L97" s="862">
        <v>0</v>
      </c>
      <c r="M97" s="862">
        <v>0</v>
      </c>
      <c r="N97" s="862">
        <v>0</v>
      </c>
      <c r="O97" s="862">
        <v>0</v>
      </c>
      <c r="P97" s="861">
        <v>0</v>
      </c>
      <c r="Q97" s="863">
        <v>0</v>
      </c>
      <c r="R97" s="862">
        <v>0</v>
      </c>
      <c r="S97" s="862">
        <v>0</v>
      </c>
      <c r="T97" s="251">
        <v>0</v>
      </c>
      <c r="U97" s="429">
        <v>0</v>
      </c>
    </row>
    <row r="98" spans="1:21" ht="13.5" thickBot="1" x14ac:dyDescent="0.25">
      <c r="A98" s="220">
        <f t="shared" si="1"/>
        <v>92</v>
      </c>
      <c r="B98" s="488" t="s">
        <v>257</v>
      </c>
      <c r="C98" s="857" t="s">
        <v>701</v>
      </c>
      <c r="D98" s="858" t="s">
        <v>264</v>
      </c>
      <c r="E98" s="857" t="s">
        <v>702</v>
      </c>
      <c r="F98" s="254" t="s">
        <v>244</v>
      </c>
      <c r="G98" s="859" t="s">
        <v>260</v>
      </c>
      <c r="H98" s="860" t="s">
        <v>701</v>
      </c>
      <c r="I98" s="861">
        <v>180000</v>
      </c>
      <c r="J98" s="373"/>
      <c r="K98" s="862">
        <v>0</v>
      </c>
      <c r="L98" s="862">
        <v>180000</v>
      </c>
      <c r="M98" s="862">
        <v>0</v>
      </c>
      <c r="N98" s="862">
        <v>0</v>
      </c>
      <c r="O98" s="862">
        <v>0</v>
      </c>
      <c r="P98" s="861"/>
      <c r="Q98" s="863">
        <v>0</v>
      </c>
      <c r="R98" s="862">
        <v>0</v>
      </c>
      <c r="S98" s="862">
        <v>0</v>
      </c>
      <c r="T98" s="251">
        <v>0</v>
      </c>
      <c r="U98" s="429">
        <v>0</v>
      </c>
    </row>
    <row r="99" spans="1:21" ht="13.5" thickBot="1" x14ac:dyDescent="0.25">
      <c r="A99" s="220">
        <f t="shared" si="1"/>
        <v>93</v>
      </c>
      <c r="B99" s="488" t="s">
        <v>257</v>
      </c>
      <c r="C99" s="857">
        <v>2002</v>
      </c>
      <c r="D99" s="858" t="s">
        <v>301</v>
      </c>
      <c r="E99" s="857" t="s">
        <v>302</v>
      </c>
      <c r="F99" s="254" t="s">
        <v>54</v>
      </c>
      <c r="G99" s="859" t="s">
        <v>260</v>
      </c>
      <c r="H99" s="860" t="s">
        <v>227</v>
      </c>
      <c r="I99" s="861">
        <v>95000</v>
      </c>
      <c r="J99" s="373"/>
      <c r="K99" s="862"/>
      <c r="L99" s="862">
        <v>95000</v>
      </c>
      <c r="M99" s="862">
        <v>0</v>
      </c>
      <c r="N99" s="862"/>
      <c r="O99" s="862">
        <v>0</v>
      </c>
      <c r="P99" s="861">
        <v>0</v>
      </c>
      <c r="Q99" s="863">
        <v>0</v>
      </c>
      <c r="R99" s="862">
        <v>0</v>
      </c>
      <c r="S99" s="862">
        <v>0</v>
      </c>
      <c r="T99" s="251">
        <v>0</v>
      </c>
      <c r="U99" s="429">
        <v>0</v>
      </c>
    </row>
    <row r="100" spans="1:21" ht="13.5" thickBot="1" x14ac:dyDescent="0.25">
      <c r="A100" s="220">
        <f t="shared" si="1"/>
        <v>94</v>
      </c>
      <c r="B100" s="488" t="s">
        <v>257</v>
      </c>
      <c r="C100" s="857">
        <v>2014</v>
      </c>
      <c r="D100" s="858" t="s">
        <v>277</v>
      </c>
      <c r="E100" s="857" t="s">
        <v>303</v>
      </c>
      <c r="F100" s="254" t="s">
        <v>54</v>
      </c>
      <c r="G100" s="859" t="s">
        <v>260</v>
      </c>
      <c r="H100" s="860" t="s">
        <v>234</v>
      </c>
      <c r="I100" s="861">
        <v>95000</v>
      </c>
      <c r="J100" s="373"/>
      <c r="K100" s="862"/>
      <c r="L100" s="862"/>
      <c r="M100" s="862">
        <v>0</v>
      </c>
      <c r="N100" s="862">
        <v>0</v>
      </c>
      <c r="O100" s="862"/>
      <c r="P100" s="861"/>
      <c r="Q100" s="863">
        <v>0</v>
      </c>
      <c r="R100" s="862">
        <v>95000</v>
      </c>
      <c r="S100" s="862">
        <v>0</v>
      </c>
      <c r="T100" s="251">
        <v>0</v>
      </c>
      <c r="U100" s="429">
        <v>0</v>
      </c>
    </row>
    <row r="101" spans="1:21" ht="13.5" thickBot="1" x14ac:dyDescent="0.25">
      <c r="A101" s="220">
        <f t="shared" si="1"/>
        <v>95</v>
      </c>
      <c r="B101" s="488" t="s">
        <v>257</v>
      </c>
      <c r="C101" s="857">
        <v>2017</v>
      </c>
      <c r="D101" s="858" t="s">
        <v>262</v>
      </c>
      <c r="E101" s="857" t="s">
        <v>304</v>
      </c>
      <c r="F101" s="254" t="s">
        <v>54</v>
      </c>
      <c r="G101" s="859" t="s">
        <v>260</v>
      </c>
      <c r="H101" s="860" t="s">
        <v>381</v>
      </c>
      <c r="I101" s="861">
        <v>145000</v>
      </c>
      <c r="J101" s="373"/>
      <c r="K101" s="862"/>
      <c r="L101" s="862"/>
      <c r="M101" s="862"/>
      <c r="N101" s="862"/>
      <c r="O101" s="862"/>
      <c r="P101" s="861"/>
      <c r="Q101" s="863">
        <v>145000</v>
      </c>
      <c r="R101" s="862">
        <v>0</v>
      </c>
      <c r="S101" s="862">
        <v>0</v>
      </c>
      <c r="T101" s="251">
        <v>0</v>
      </c>
      <c r="U101" s="429">
        <v>0</v>
      </c>
    </row>
    <row r="102" spans="1:21" ht="13.5" thickBot="1" x14ac:dyDescent="0.25">
      <c r="A102" s="220">
        <f t="shared" si="1"/>
        <v>96</v>
      </c>
      <c r="B102" s="488" t="s">
        <v>257</v>
      </c>
      <c r="C102" s="857">
        <v>2012</v>
      </c>
      <c r="D102" s="858" t="s">
        <v>262</v>
      </c>
      <c r="E102" s="857" t="s">
        <v>305</v>
      </c>
      <c r="F102" s="254" t="s">
        <v>54</v>
      </c>
      <c r="G102" s="859" t="s">
        <v>260</v>
      </c>
      <c r="H102" s="860" t="s">
        <v>228</v>
      </c>
      <c r="I102" s="861">
        <v>145000</v>
      </c>
      <c r="J102" s="373"/>
      <c r="K102" s="862"/>
      <c r="L102" s="862"/>
      <c r="M102" s="862"/>
      <c r="N102" s="862"/>
      <c r="O102" s="862"/>
      <c r="P102" s="861">
        <v>145000</v>
      </c>
      <c r="Q102" s="863">
        <v>0</v>
      </c>
      <c r="R102" s="862">
        <v>0</v>
      </c>
      <c r="S102" s="862">
        <v>0</v>
      </c>
      <c r="T102" s="251">
        <v>0</v>
      </c>
      <c r="U102" s="429"/>
    </row>
    <row r="103" spans="1:21" ht="13.5" thickBot="1" x14ac:dyDescent="0.25">
      <c r="A103" s="220">
        <f t="shared" si="1"/>
        <v>97</v>
      </c>
      <c r="B103" s="488" t="s">
        <v>257</v>
      </c>
      <c r="C103" s="857">
        <v>2008</v>
      </c>
      <c r="D103" s="858" t="s">
        <v>264</v>
      </c>
      <c r="E103" s="857" t="s">
        <v>659</v>
      </c>
      <c r="F103" s="254" t="s">
        <v>54</v>
      </c>
      <c r="G103" s="859" t="s">
        <v>260</v>
      </c>
      <c r="H103" s="860" t="s">
        <v>266</v>
      </c>
      <c r="I103" s="861">
        <v>20000</v>
      </c>
      <c r="J103" s="373"/>
      <c r="K103" s="862">
        <v>0</v>
      </c>
      <c r="L103" s="862">
        <v>20000</v>
      </c>
      <c r="M103" s="862"/>
      <c r="N103" s="862">
        <v>0</v>
      </c>
      <c r="O103" s="862"/>
      <c r="P103" s="861">
        <v>0</v>
      </c>
      <c r="Q103" s="863"/>
      <c r="R103" s="862"/>
      <c r="S103" s="862"/>
      <c r="T103" s="251"/>
      <c r="U103" s="429">
        <v>0</v>
      </c>
    </row>
    <row r="104" spans="1:21" ht="13.5" thickBot="1" x14ac:dyDescent="0.25">
      <c r="A104" s="220">
        <f t="shared" si="1"/>
        <v>98</v>
      </c>
      <c r="B104" s="488" t="s">
        <v>257</v>
      </c>
      <c r="C104" s="857">
        <v>2016</v>
      </c>
      <c r="D104" s="858" t="s">
        <v>264</v>
      </c>
      <c r="E104" s="857" t="s">
        <v>660</v>
      </c>
      <c r="F104" s="254" t="s">
        <v>54</v>
      </c>
      <c r="G104" s="859" t="s">
        <v>260</v>
      </c>
      <c r="H104" s="860" t="s">
        <v>233</v>
      </c>
      <c r="I104" s="861">
        <v>20000</v>
      </c>
      <c r="J104" s="373"/>
      <c r="K104" s="862"/>
      <c r="L104" s="862"/>
      <c r="M104" s="862"/>
      <c r="N104" s="862"/>
      <c r="O104" s="862"/>
      <c r="P104" s="861"/>
      <c r="Q104" s="863">
        <v>20000</v>
      </c>
      <c r="R104" s="862">
        <v>0</v>
      </c>
      <c r="S104" s="862">
        <v>0</v>
      </c>
      <c r="T104" s="251">
        <v>0</v>
      </c>
      <c r="U104" s="429">
        <v>0</v>
      </c>
    </row>
    <row r="105" spans="1:21" ht="13.5" thickBot="1" x14ac:dyDescent="0.25">
      <c r="A105" s="220">
        <f t="shared" si="1"/>
        <v>99</v>
      </c>
      <c r="B105" s="488" t="s">
        <v>257</v>
      </c>
      <c r="C105" s="857">
        <v>1988</v>
      </c>
      <c r="D105" s="858" t="s">
        <v>275</v>
      </c>
      <c r="E105" s="857" t="s">
        <v>306</v>
      </c>
      <c r="F105" s="254" t="s">
        <v>54</v>
      </c>
      <c r="G105" s="859" t="s">
        <v>260</v>
      </c>
      <c r="H105" s="860" t="s">
        <v>307</v>
      </c>
      <c r="I105" s="861">
        <v>15000</v>
      </c>
      <c r="J105" s="373"/>
      <c r="K105" s="862">
        <v>0</v>
      </c>
      <c r="L105" s="862">
        <v>0</v>
      </c>
      <c r="M105" s="862">
        <v>0</v>
      </c>
      <c r="N105" s="862">
        <v>0</v>
      </c>
      <c r="O105" s="862">
        <v>0</v>
      </c>
      <c r="P105" s="861">
        <v>0</v>
      </c>
      <c r="Q105" s="863">
        <v>0</v>
      </c>
      <c r="R105" s="862">
        <v>0</v>
      </c>
      <c r="S105" s="862">
        <v>0</v>
      </c>
      <c r="T105" s="251">
        <v>15000</v>
      </c>
      <c r="U105" s="429"/>
    </row>
    <row r="106" spans="1:21" ht="13.5" thickBot="1" x14ac:dyDescent="0.25">
      <c r="A106" s="220">
        <f t="shared" si="1"/>
        <v>100</v>
      </c>
      <c r="B106" s="488" t="s">
        <v>257</v>
      </c>
      <c r="C106" s="857">
        <v>2017</v>
      </c>
      <c r="D106" s="858" t="s">
        <v>262</v>
      </c>
      <c r="E106" s="857" t="s">
        <v>297</v>
      </c>
      <c r="F106" s="254" t="s">
        <v>54</v>
      </c>
      <c r="G106" s="859" t="s">
        <v>260</v>
      </c>
      <c r="H106" s="860" t="s">
        <v>233</v>
      </c>
      <c r="I106" s="861">
        <v>180000</v>
      </c>
      <c r="J106" s="373"/>
      <c r="K106" s="862">
        <v>0</v>
      </c>
      <c r="L106" s="862">
        <v>0</v>
      </c>
      <c r="M106" s="862">
        <v>0</v>
      </c>
      <c r="N106" s="862">
        <v>0</v>
      </c>
      <c r="O106" s="862"/>
      <c r="P106" s="861">
        <v>0</v>
      </c>
      <c r="Q106" s="863">
        <v>180000</v>
      </c>
      <c r="R106" s="862"/>
      <c r="S106" s="862"/>
      <c r="T106" s="251"/>
      <c r="U106" s="429"/>
    </row>
    <row r="107" spans="1:21" ht="13.5" thickBot="1" x14ac:dyDescent="0.25">
      <c r="A107" s="220">
        <f t="shared" si="1"/>
        <v>101</v>
      </c>
      <c r="B107" s="488" t="s">
        <v>257</v>
      </c>
      <c r="C107" s="857">
        <v>2021</v>
      </c>
      <c r="D107" s="858" t="s">
        <v>275</v>
      </c>
      <c r="E107" s="857" t="s">
        <v>308</v>
      </c>
      <c r="F107" s="254" t="s">
        <v>54</v>
      </c>
      <c r="G107" s="859" t="s">
        <v>260</v>
      </c>
      <c r="H107" s="860" t="s">
        <v>703</v>
      </c>
      <c r="I107" s="861">
        <v>15000</v>
      </c>
      <c r="J107" s="373"/>
      <c r="K107" s="862">
        <v>15000</v>
      </c>
      <c r="L107" s="862">
        <v>0</v>
      </c>
      <c r="M107" s="862">
        <v>0</v>
      </c>
      <c r="N107" s="862">
        <v>0</v>
      </c>
      <c r="O107" s="862">
        <v>0</v>
      </c>
      <c r="P107" s="861">
        <v>0</v>
      </c>
      <c r="Q107" s="863"/>
      <c r="R107" s="862"/>
      <c r="S107" s="862"/>
      <c r="T107" s="251"/>
      <c r="U107" s="429"/>
    </row>
    <row r="108" spans="1:21" ht="13.5" thickBot="1" x14ac:dyDescent="0.25">
      <c r="A108" s="220">
        <f t="shared" si="1"/>
        <v>102</v>
      </c>
      <c r="B108" s="488" t="s">
        <v>257</v>
      </c>
      <c r="C108" s="857">
        <v>1996</v>
      </c>
      <c r="D108" s="858" t="s">
        <v>275</v>
      </c>
      <c r="E108" s="857" t="s">
        <v>309</v>
      </c>
      <c r="F108" s="254" t="s">
        <v>54</v>
      </c>
      <c r="G108" s="859" t="s">
        <v>260</v>
      </c>
      <c r="H108" s="860" t="s">
        <v>226</v>
      </c>
      <c r="I108" s="861">
        <v>15000</v>
      </c>
      <c r="J108" s="373"/>
      <c r="K108" s="862"/>
      <c r="L108" s="862">
        <v>0</v>
      </c>
      <c r="M108" s="862">
        <v>0</v>
      </c>
      <c r="N108" s="862">
        <v>0</v>
      </c>
      <c r="O108" s="862">
        <v>0</v>
      </c>
      <c r="P108" s="861">
        <v>0</v>
      </c>
      <c r="Q108" s="863"/>
      <c r="R108" s="862"/>
      <c r="S108" s="862"/>
      <c r="T108" s="251">
        <v>15000</v>
      </c>
      <c r="U108" s="429"/>
    </row>
    <row r="109" spans="1:21" ht="13.5" thickBot="1" x14ac:dyDescent="0.25">
      <c r="A109" s="220">
        <f t="shared" si="1"/>
        <v>103</v>
      </c>
      <c r="B109" s="488" t="s">
        <v>257</v>
      </c>
      <c r="C109" s="857">
        <v>1998</v>
      </c>
      <c r="D109" s="858" t="s">
        <v>275</v>
      </c>
      <c r="E109" s="857" t="s">
        <v>310</v>
      </c>
      <c r="F109" s="254" t="s">
        <v>54</v>
      </c>
      <c r="G109" s="859" t="s">
        <v>260</v>
      </c>
      <c r="H109" s="860" t="s">
        <v>228</v>
      </c>
      <c r="I109" s="861">
        <v>15000</v>
      </c>
      <c r="J109" s="373"/>
      <c r="K109" s="862">
        <v>0</v>
      </c>
      <c r="L109" s="862">
        <v>15000</v>
      </c>
      <c r="M109" s="862"/>
      <c r="N109" s="862">
        <v>0</v>
      </c>
      <c r="O109" s="862">
        <v>0</v>
      </c>
      <c r="P109" s="861">
        <v>0</v>
      </c>
      <c r="Q109" s="863">
        <v>0</v>
      </c>
      <c r="R109" s="862">
        <v>0</v>
      </c>
      <c r="S109" s="862">
        <v>0</v>
      </c>
      <c r="T109" s="251">
        <v>0</v>
      </c>
      <c r="U109" s="429">
        <v>0</v>
      </c>
    </row>
    <row r="110" spans="1:21" ht="13.5" thickBot="1" x14ac:dyDescent="0.25">
      <c r="A110" s="220">
        <f t="shared" si="1"/>
        <v>104</v>
      </c>
      <c r="B110" s="488" t="s">
        <v>257</v>
      </c>
      <c r="C110" s="857">
        <v>2002</v>
      </c>
      <c r="D110" s="858" t="s">
        <v>275</v>
      </c>
      <c r="E110" s="857" t="s">
        <v>311</v>
      </c>
      <c r="F110" s="254" t="s">
        <v>54</v>
      </c>
      <c r="G110" s="859" t="s">
        <v>260</v>
      </c>
      <c r="H110" s="860" t="s">
        <v>232</v>
      </c>
      <c r="I110" s="861">
        <v>15000</v>
      </c>
      <c r="J110" s="373"/>
      <c r="K110" s="862">
        <v>0</v>
      </c>
      <c r="L110" s="862">
        <v>0</v>
      </c>
      <c r="M110" s="862">
        <v>0</v>
      </c>
      <c r="N110" s="862">
        <v>0</v>
      </c>
      <c r="O110" s="862">
        <v>0</v>
      </c>
      <c r="P110" s="861">
        <v>15000</v>
      </c>
      <c r="Q110" s="863"/>
      <c r="R110" s="862"/>
      <c r="S110" s="862"/>
      <c r="T110" s="251"/>
      <c r="U110" s="429"/>
    </row>
    <row r="111" spans="1:21" ht="13.5" thickBot="1" x14ac:dyDescent="0.25">
      <c r="A111" s="220">
        <f t="shared" si="1"/>
        <v>105</v>
      </c>
      <c r="B111" s="488" t="s">
        <v>257</v>
      </c>
      <c r="C111" s="857">
        <v>2012</v>
      </c>
      <c r="D111" s="858" t="s">
        <v>277</v>
      </c>
      <c r="E111" s="857" t="s">
        <v>312</v>
      </c>
      <c r="F111" s="254" t="s">
        <v>54</v>
      </c>
      <c r="G111" s="859" t="s">
        <v>260</v>
      </c>
      <c r="H111" s="860" t="s">
        <v>232</v>
      </c>
      <c r="I111" s="861">
        <v>150000</v>
      </c>
      <c r="J111" s="373"/>
      <c r="K111" s="862">
        <v>0</v>
      </c>
      <c r="L111" s="862">
        <v>0</v>
      </c>
      <c r="M111" s="862">
        <v>0</v>
      </c>
      <c r="N111" s="862">
        <v>0</v>
      </c>
      <c r="O111" s="862">
        <v>0</v>
      </c>
      <c r="P111" s="861">
        <v>150000</v>
      </c>
      <c r="Q111" s="863">
        <v>0</v>
      </c>
      <c r="R111" s="862">
        <v>0</v>
      </c>
      <c r="S111" s="862">
        <v>0</v>
      </c>
      <c r="T111" s="251">
        <v>0</v>
      </c>
      <c r="U111" s="429">
        <v>0</v>
      </c>
    </row>
    <row r="112" spans="1:21" ht="13.5" thickBot="1" x14ac:dyDescent="0.25">
      <c r="A112" s="220">
        <f t="shared" si="1"/>
        <v>106</v>
      </c>
      <c r="B112" s="488" t="s">
        <v>257</v>
      </c>
      <c r="C112" s="857">
        <v>2003</v>
      </c>
      <c r="D112" s="858" t="s">
        <v>275</v>
      </c>
      <c r="E112" s="857" t="s">
        <v>313</v>
      </c>
      <c r="F112" s="254" t="s">
        <v>54</v>
      </c>
      <c r="G112" s="859" t="s">
        <v>260</v>
      </c>
      <c r="H112" s="860" t="s">
        <v>233</v>
      </c>
      <c r="I112" s="861">
        <v>15000</v>
      </c>
      <c r="J112" s="373"/>
      <c r="K112" s="862">
        <v>0</v>
      </c>
      <c r="L112" s="862">
        <v>0</v>
      </c>
      <c r="M112" s="862">
        <v>0</v>
      </c>
      <c r="N112" s="862">
        <v>0</v>
      </c>
      <c r="O112" s="862">
        <v>0</v>
      </c>
      <c r="P112" s="861">
        <v>0</v>
      </c>
      <c r="Q112" s="863"/>
      <c r="R112" s="862">
        <v>12000</v>
      </c>
      <c r="S112" s="862"/>
      <c r="T112" s="251"/>
      <c r="U112" s="429"/>
    </row>
    <row r="113" spans="1:21" ht="13.5" thickBot="1" x14ac:dyDescent="0.25">
      <c r="A113" s="220">
        <f t="shared" si="1"/>
        <v>107</v>
      </c>
      <c r="B113" s="488" t="s">
        <v>257</v>
      </c>
      <c r="C113" s="857">
        <v>2013</v>
      </c>
      <c r="D113" s="858" t="s">
        <v>277</v>
      </c>
      <c r="E113" s="857" t="s">
        <v>314</v>
      </c>
      <c r="F113" s="254" t="s">
        <v>54</v>
      </c>
      <c r="G113" s="859" t="s">
        <v>260</v>
      </c>
      <c r="H113" s="860" t="s">
        <v>233</v>
      </c>
      <c r="I113" s="861">
        <v>170000</v>
      </c>
      <c r="J113" s="373"/>
      <c r="K113" s="862">
        <v>0</v>
      </c>
      <c r="L113" s="862">
        <v>0</v>
      </c>
      <c r="M113" s="862">
        <v>0</v>
      </c>
      <c r="N113" s="862">
        <v>0</v>
      </c>
      <c r="O113" s="862">
        <v>0</v>
      </c>
      <c r="P113" s="861">
        <v>0</v>
      </c>
      <c r="Q113" s="863">
        <v>0</v>
      </c>
      <c r="R113" s="862">
        <v>12000</v>
      </c>
      <c r="S113" s="862">
        <v>0</v>
      </c>
      <c r="T113" s="251">
        <v>0</v>
      </c>
      <c r="U113" s="429">
        <v>0</v>
      </c>
    </row>
    <row r="114" spans="1:21" ht="13.5" thickBot="1" x14ac:dyDescent="0.25">
      <c r="A114" s="220">
        <f t="shared" si="1"/>
        <v>108</v>
      </c>
      <c r="B114" s="488" t="s">
        <v>257</v>
      </c>
      <c r="C114" s="857">
        <v>2013</v>
      </c>
      <c r="D114" s="858" t="s">
        <v>277</v>
      </c>
      <c r="E114" s="857" t="s">
        <v>315</v>
      </c>
      <c r="F114" s="254" t="s">
        <v>54</v>
      </c>
      <c r="G114" s="859" t="s">
        <v>260</v>
      </c>
      <c r="H114" s="860" t="s">
        <v>233</v>
      </c>
      <c r="I114" s="861">
        <v>50000</v>
      </c>
      <c r="J114" s="373"/>
      <c r="K114" s="862">
        <v>0</v>
      </c>
      <c r="L114" s="862">
        <v>0</v>
      </c>
      <c r="M114" s="862">
        <v>0</v>
      </c>
      <c r="N114" s="862">
        <v>0</v>
      </c>
      <c r="O114" s="862">
        <v>0</v>
      </c>
      <c r="P114" s="861">
        <v>0</v>
      </c>
      <c r="Q114" s="863">
        <v>0</v>
      </c>
      <c r="R114" s="862">
        <v>0</v>
      </c>
      <c r="S114" s="862">
        <v>0</v>
      </c>
      <c r="T114" s="251">
        <v>12000</v>
      </c>
      <c r="U114" s="429">
        <v>0</v>
      </c>
    </row>
    <row r="115" spans="1:21" ht="13.5" thickBot="1" x14ac:dyDescent="0.25">
      <c r="A115" s="220">
        <f t="shared" si="1"/>
        <v>109</v>
      </c>
      <c r="B115" s="488" t="s">
        <v>257</v>
      </c>
      <c r="C115" s="857">
        <v>2005</v>
      </c>
      <c r="D115" s="858" t="s">
        <v>275</v>
      </c>
      <c r="E115" s="857" t="s">
        <v>316</v>
      </c>
      <c r="F115" s="254" t="s">
        <v>54</v>
      </c>
      <c r="G115" s="859" t="s">
        <v>260</v>
      </c>
      <c r="H115" s="860" t="s">
        <v>235</v>
      </c>
      <c r="I115" s="861">
        <v>15000</v>
      </c>
      <c r="J115" s="373"/>
      <c r="K115" s="862">
        <v>0</v>
      </c>
      <c r="L115" s="862">
        <v>0</v>
      </c>
      <c r="M115" s="862">
        <v>0</v>
      </c>
      <c r="N115" s="862">
        <v>0</v>
      </c>
      <c r="O115" s="862">
        <v>0</v>
      </c>
      <c r="P115" s="861">
        <v>0</v>
      </c>
      <c r="Q115" s="863"/>
      <c r="R115" s="862"/>
      <c r="S115" s="862">
        <v>0</v>
      </c>
      <c r="T115" s="251">
        <v>25000</v>
      </c>
      <c r="U115" s="429">
        <v>0</v>
      </c>
    </row>
    <row r="116" spans="1:21" ht="13.5" thickBot="1" x14ac:dyDescent="0.25">
      <c r="A116" s="220">
        <f t="shared" si="1"/>
        <v>110</v>
      </c>
      <c r="B116" s="488" t="s">
        <v>257</v>
      </c>
      <c r="C116" s="857">
        <v>2011</v>
      </c>
      <c r="D116" s="858" t="s">
        <v>275</v>
      </c>
      <c r="E116" s="857" t="s">
        <v>317</v>
      </c>
      <c r="F116" s="254" t="s">
        <v>54</v>
      </c>
      <c r="G116" s="859" t="s">
        <v>260</v>
      </c>
      <c r="H116" s="860" t="s">
        <v>318</v>
      </c>
      <c r="I116" s="861">
        <v>25000</v>
      </c>
      <c r="J116" s="373"/>
      <c r="K116" s="862">
        <v>0</v>
      </c>
      <c r="L116" s="862">
        <v>0</v>
      </c>
      <c r="M116" s="862">
        <v>0</v>
      </c>
      <c r="N116" s="862">
        <v>0</v>
      </c>
      <c r="O116" s="862">
        <v>0</v>
      </c>
      <c r="P116" s="861">
        <v>0</v>
      </c>
      <c r="Q116" s="863">
        <v>0</v>
      </c>
      <c r="R116" s="862">
        <v>0</v>
      </c>
      <c r="S116" s="862">
        <v>0</v>
      </c>
      <c r="T116" s="251">
        <v>0</v>
      </c>
      <c r="U116" s="429">
        <v>0</v>
      </c>
    </row>
    <row r="117" spans="1:21" ht="13.5" thickBot="1" x14ac:dyDescent="0.25">
      <c r="A117" s="220">
        <f t="shared" si="1"/>
        <v>111</v>
      </c>
      <c r="B117" s="488" t="s">
        <v>257</v>
      </c>
      <c r="C117" s="857">
        <v>2015</v>
      </c>
      <c r="D117" s="858" t="s">
        <v>275</v>
      </c>
      <c r="E117" s="857" t="s">
        <v>319</v>
      </c>
      <c r="F117" s="254" t="s">
        <v>54</v>
      </c>
      <c r="G117" s="859" t="s">
        <v>260</v>
      </c>
      <c r="H117" s="860" t="s">
        <v>320</v>
      </c>
      <c r="I117" s="861">
        <v>15000</v>
      </c>
      <c r="J117" s="373"/>
      <c r="K117" s="862"/>
      <c r="L117" s="862"/>
      <c r="M117" s="862"/>
      <c r="N117" s="862"/>
      <c r="O117" s="862"/>
      <c r="P117" s="861"/>
      <c r="Q117" s="863"/>
      <c r="R117" s="862"/>
      <c r="S117" s="862"/>
      <c r="T117" s="251"/>
      <c r="U117" s="429">
        <v>0</v>
      </c>
    </row>
    <row r="118" spans="1:21" ht="13.5" thickBot="1" x14ac:dyDescent="0.25">
      <c r="A118" s="220">
        <f t="shared" si="1"/>
        <v>112</v>
      </c>
      <c r="B118" s="488" t="s">
        <v>257</v>
      </c>
      <c r="C118" s="857">
        <v>1987</v>
      </c>
      <c r="D118" s="858" t="s">
        <v>275</v>
      </c>
      <c r="E118" s="857" t="s">
        <v>321</v>
      </c>
      <c r="F118" s="254" t="s">
        <v>54</v>
      </c>
      <c r="G118" s="859" t="s">
        <v>260</v>
      </c>
      <c r="H118" s="860" t="s">
        <v>307</v>
      </c>
      <c r="I118" s="861">
        <v>35000</v>
      </c>
      <c r="J118" s="373"/>
      <c r="K118" s="862"/>
      <c r="L118" s="862">
        <v>35000</v>
      </c>
      <c r="M118" s="862"/>
      <c r="N118" s="862"/>
      <c r="O118" s="862"/>
      <c r="P118" s="861"/>
      <c r="Q118" s="863">
        <v>0</v>
      </c>
      <c r="R118" s="862">
        <v>0</v>
      </c>
      <c r="S118" s="862">
        <v>0</v>
      </c>
      <c r="T118" s="251">
        <v>0</v>
      </c>
      <c r="U118" s="429">
        <v>0</v>
      </c>
    </row>
    <row r="119" spans="1:21" ht="13.5" thickBot="1" x14ac:dyDescent="0.25">
      <c r="A119" s="220">
        <f t="shared" si="1"/>
        <v>113</v>
      </c>
      <c r="B119" s="488" t="s">
        <v>257</v>
      </c>
      <c r="C119" s="857">
        <v>2016</v>
      </c>
      <c r="D119" s="858" t="s">
        <v>322</v>
      </c>
      <c r="E119" s="857" t="s">
        <v>323</v>
      </c>
      <c r="F119" s="254" t="s">
        <v>54</v>
      </c>
      <c r="G119" s="864" t="s">
        <v>63</v>
      </c>
      <c r="H119" s="865" t="s">
        <v>228</v>
      </c>
      <c r="I119" s="866">
        <v>12000</v>
      </c>
      <c r="J119" s="867"/>
      <c r="K119" s="868">
        <v>12000</v>
      </c>
      <c r="L119" s="868"/>
      <c r="M119" s="868">
        <v>0</v>
      </c>
      <c r="N119" s="868">
        <v>0</v>
      </c>
      <c r="O119" s="868"/>
      <c r="P119" s="866">
        <v>0</v>
      </c>
      <c r="Q119" s="869">
        <v>0</v>
      </c>
      <c r="R119" s="868">
        <v>0</v>
      </c>
      <c r="S119" s="868">
        <v>0</v>
      </c>
      <c r="T119" s="870">
        <v>0</v>
      </c>
      <c r="U119" s="429">
        <v>0</v>
      </c>
    </row>
    <row r="120" spans="1:21" ht="13.5" thickBot="1" x14ac:dyDescent="0.25">
      <c r="A120" s="220">
        <f t="shared" si="1"/>
        <v>114</v>
      </c>
      <c r="B120" s="488" t="s">
        <v>257</v>
      </c>
      <c r="C120" s="857">
        <v>2019</v>
      </c>
      <c r="D120" s="858" t="s">
        <v>322</v>
      </c>
      <c r="E120" s="857" t="s">
        <v>324</v>
      </c>
      <c r="F120" s="254" t="s">
        <v>54</v>
      </c>
      <c r="G120" s="864" t="s">
        <v>63</v>
      </c>
      <c r="H120" s="865" t="s">
        <v>325</v>
      </c>
      <c r="I120" s="866">
        <v>12000</v>
      </c>
      <c r="J120" s="867"/>
      <c r="K120" s="868">
        <v>0</v>
      </c>
      <c r="L120" s="868">
        <v>0</v>
      </c>
      <c r="M120" s="868">
        <v>0</v>
      </c>
      <c r="N120" s="868">
        <v>0</v>
      </c>
      <c r="O120" s="868">
        <v>0</v>
      </c>
      <c r="P120" s="866"/>
      <c r="Q120" s="869">
        <v>0</v>
      </c>
      <c r="R120" s="868">
        <v>0</v>
      </c>
      <c r="S120" s="868">
        <v>0</v>
      </c>
      <c r="T120" s="870">
        <v>0</v>
      </c>
      <c r="U120" s="433">
        <v>0</v>
      </c>
    </row>
    <row r="121" spans="1:21" ht="13.5" thickBot="1" x14ac:dyDescent="0.25">
      <c r="A121" s="220">
        <f t="shared" si="1"/>
        <v>115</v>
      </c>
      <c r="B121" s="488" t="s">
        <v>257</v>
      </c>
      <c r="C121" s="857">
        <v>2019</v>
      </c>
      <c r="D121" s="858" t="s">
        <v>322</v>
      </c>
      <c r="E121" s="857" t="s">
        <v>326</v>
      </c>
      <c r="F121" s="254" t="s">
        <v>54</v>
      </c>
      <c r="G121" s="864" t="s">
        <v>63</v>
      </c>
      <c r="H121" s="865" t="s">
        <v>307</v>
      </c>
      <c r="I121" s="866">
        <v>12000</v>
      </c>
      <c r="J121" s="867"/>
      <c r="K121" s="868">
        <v>0</v>
      </c>
      <c r="L121" s="868">
        <v>0</v>
      </c>
      <c r="M121" s="868">
        <v>0</v>
      </c>
      <c r="N121" s="868"/>
      <c r="O121" s="868">
        <v>0</v>
      </c>
      <c r="P121" s="866">
        <v>0</v>
      </c>
      <c r="Q121" s="869">
        <v>12000</v>
      </c>
      <c r="R121" s="868"/>
      <c r="S121" s="868"/>
      <c r="T121" s="870"/>
      <c r="U121" s="433">
        <v>0</v>
      </c>
    </row>
    <row r="122" spans="1:21" ht="13.5" thickBot="1" x14ac:dyDescent="0.25">
      <c r="A122" s="220">
        <f t="shared" si="1"/>
        <v>116</v>
      </c>
      <c r="B122" s="488" t="s">
        <v>257</v>
      </c>
      <c r="C122" s="857">
        <v>2021</v>
      </c>
      <c r="D122" s="858" t="s">
        <v>322</v>
      </c>
      <c r="E122" s="857" t="s">
        <v>327</v>
      </c>
      <c r="F122" s="858" t="s">
        <v>54</v>
      </c>
      <c r="G122" s="864" t="s">
        <v>63</v>
      </c>
      <c r="H122" s="865" t="s">
        <v>251</v>
      </c>
      <c r="I122" s="866">
        <v>12000</v>
      </c>
      <c r="J122" s="867"/>
      <c r="K122" s="868">
        <v>0</v>
      </c>
      <c r="L122" s="868">
        <v>0</v>
      </c>
      <c r="M122" s="868">
        <v>0</v>
      </c>
      <c r="N122" s="868">
        <v>0</v>
      </c>
      <c r="O122" s="868">
        <v>0</v>
      </c>
      <c r="P122" s="866">
        <v>0</v>
      </c>
      <c r="Q122" s="869"/>
      <c r="R122" s="868"/>
      <c r="S122" s="868"/>
      <c r="T122" s="870"/>
      <c r="U122" s="433"/>
    </row>
    <row r="123" spans="1:21" ht="13.5" thickBot="1" x14ac:dyDescent="0.25">
      <c r="A123" s="220">
        <f t="shared" si="1"/>
        <v>117</v>
      </c>
      <c r="B123" s="488" t="s">
        <v>257</v>
      </c>
      <c r="C123" s="857">
        <v>2021</v>
      </c>
      <c r="D123" s="858" t="s">
        <v>322</v>
      </c>
      <c r="E123" s="857" t="s">
        <v>328</v>
      </c>
      <c r="F123" s="858" t="s">
        <v>54</v>
      </c>
      <c r="G123" s="864" t="s">
        <v>63</v>
      </c>
      <c r="H123" s="865" t="s">
        <v>228</v>
      </c>
      <c r="I123" s="866">
        <v>12000</v>
      </c>
      <c r="J123" s="867"/>
      <c r="K123" s="868"/>
      <c r="L123" s="868">
        <v>12000</v>
      </c>
      <c r="M123" s="868"/>
      <c r="N123" s="868"/>
      <c r="O123" s="868"/>
      <c r="P123" s="866"/>
      <c r="Q123" s="869"/>
      <c r="R123" s="868"/>
      <c r="S123" s="868"/>
      <c r="T123" s="870"/>
      <c r="U123" s="433"/>
    </row>
    <row r="124" spans="1:21" ht="13.5" thickBot="1" x14ac:dyDescent="0.25">
      <c r="A124" s="220">
        <f t="shared" si="1"/>
        <v>118</v>
      </c>
      <c r="B124" s="488" t="s">
        <v>257</v>
      </c>
      <c r="C124" s="857">
        <v>2021</v>
      </c>
      <c r="D124" s="858" t="s">
        <v>277</v>
      </c>
      <c r="E124" s="857" t="s">
        <v>329</v>
      </c>
      <c r="F124" s="858" t="s">
        <v>54</v>
      </c>
      <c r="G124" s="864" t="s">
        <v>63</v>
      </c>
      <c r="H124" s="865" t="s">
        <v>251</v>
      </c>
      <c r="I124" s="866">
        <v>4000</v>
      </c>
      <c r="J124" s="867"/>
      <c r="K124" s="868">
        <v>0</v>
      </c>
      <c r="L124" s="868">
        <v>0</v>
      </c>
      <c r="M124" s="868">
        <v>0</v>
      </c>
      <c r="N124" s="868">
        <v>0</v>
      </c>
      <c r="O124" s="868">
        <v>0</v>
      </c>
      <c r="P124" s="866">
        <v>0</v>
      </c>
      <c r="Q124" s="869">
        <v>0</v>
      </c>
      <c r="R124" s="868">
        <v>0</v>
      </c>
      <c r="S124" s="868">
        <v>0</v>
      </c>
      <c r="T124" s="870">
        <v>0</v>
      </c>
      <c r="U124" s="433"/>
    </row>
    <row r="125" spans="1:21" ht="13.5" thickBot="1" x14ac:dyDescent="0.25">
      <c r="A125" s="220">
        <f t="shared" si="1"/>
        <v>119</v>
      </c>
      <c r="B125" s="488" t="s">
        <v>257</v>
      </c>
      <c r="C125" s="871">
        <v>2021</v>
      </c>
      <c r="D125" s="872" t="s">
        <v>330</v>
      </c>
      <c r="E125" s="871" t="s">
        <v>331</v>
      </c>
      <c r="F125" s="872" t="s">
        <v>54</v>
      </c>
      <c r="G125" s="873" t="s">
        <v>63</v>
      </c>
      <c r="H125" s="874" t="s">
        <v>242</v>
      </c>
      <c r="I125" s="875"/>
      <c r="J125" s="876"/>
      <c r="K125" s="877"/>
      <c r="L125" s="877"/>
      <c r="M125" s="877"/>
      <c r="N125" s="877"/>
      <c r="O125" s="877"/>
      <c r="P125" s="875"/>
      <c r="Q125" s="878"/>
      <c r="R125" s="877"/>
      <c r="S125" s="877"/>
      <c r="T125" s="879"/>
      <c r="U125" s="433">
        <v>0</v>
      </c>
    </row>
    <row r="126" spans="1:21" ht="13.5" thickBot="1" x14ac:dyDescent="0.25">
      <c r="A126" s="220">
        <f t="shared" si="1"/>
        <v>120</v>
      </c>
      <c r="B126" s="493" t="s">
        <v>66</v>
      </c>
      <c r="C126" s="494"/>
      <c r="D126" s="495"/>
      <c r="E126" s="494" t="s">
        <v>426</v>
      </c>
      <c r="F126" s="495" t="s">
        <v>54</v>
      </c>
      <c r="G126" s="477" t="s">
        <v>63</v>
      </c>
      <c r="H126" s="496"/>
      <c r="I126" s="497"/>
      <c r="J126" s="489"/>
      <c r="K126" s="825">
        <v>62000</v>
      </c>
      <c r="L126" s="498">
        <v>0</v>
      </c>
      <c r="M126" s="498">
        <v>0</v>
      </c>
      <c r="N126" s="498">
        <v>0</v>
      </c>
      <c r="O126" s="498">
        <v>0</v>
      </c>
      <c r="P126" s="499">
        <v>0</v>
      </c>
      <c r="Q126" s="245"/>
      <c r="R126" s="246"/>
      <c r="S126" s="246"/>
      <c r="T126" s="246"/>
      <c r="U126" s="246"/>
    </row>
    <row r="127" spans="1:21" ht="13.5" thickBot="1" x14ac:dyDescent="0.25">
      <c r="A127" s="220">
        <f t="shared" si="1"/>
        <v>121</v>
      </c>
      <c r="B127" s="484" t="s">
        <v>332</v>
      </c>
      <c r="C127" s="484">
        <v>2013</v>
      </c>
      <c r="D127" s="478"/>
      <c r="E127" s="484" t="s">
        <v>333</v>
      </c>
      <c r="F127" s="478" t="s">
        <v>54</v>
      </c>
      <c r="G127" s="492" t="s">
        <v>63</v>
      </c>
      <c r="H127" s="492" t="s">
        <v>334</v>
      </c>
      <c r="I127" s="491">
        <v>30000</v>
      </c>
      <c r="J127" s="490"/>
      <c r="K127" s="500">
        <v>0</v>
      </c>
      <c r="L127" s="500">
        <v>0</v>
      </c>
      <c r="M127" s="500">
        <v>0</v>
      </c>
      <c r="N127" s="500">
        <v>0</v>
      </c>
      <c r="O127" s="500">
        <v>0</v>
      </c>
      <c r="P127" s="501">
        <v>0</v>
      </c>
      <c r="Q127" s="245"/>
      <c r="R127" s="246"/>
      <c r="S127" s="246"/>
      <c r="T127" s="246"/>
      <c r="U127" s="246"/>
    </row>
    <row r="128" spans="1:21" ht="13.5" thickBot="1" x14ac:dyDescent="0.25">
      <c r="A128" s="220">
        <f t="shared" si="1"/>
        <v>122</v>
      </c>
      <c r="B128" s="485" t="s">
        <v>332</v>
      </c>
      <c r="C128" s="485"/>
      <c r="D128" s="479"/>
      <c r="E128" s="485" t="s">
        <v>663</v>
      </c>
      <c r="F128" s="479" t="s">
        <v>58</v>
      </c>
      <c r="G128" s="476" t="s">
        <v>63</v>
      </c>
      <c r="H128" s="476"/>
      <c r="I128" s="436"/>
      <c r="J128" s="434"/>
      <c r="K128" s="435">
        <v>0</v>
      </c>
      <c r="L128" s="435">
        <v>0</v>
      </c>
      <c r="M128" s="435">
        <v>0</v>
      </c>
      <c r="N128" s="435">
        <v>0</v>
      </c>
      <c r="O128" s="435">
        <v>0</v>
      </c>
      <c r="P128" s="433">
        <v>100000</v>
      </c>
      <c r="Q128" s="245"/>
      <c r="R128" s="246"/>
      <c r="S128" s="246"/>
      <c r="T128" s="246"/>
      <c r="U128" s="246"/>
    </row>
    <row r="129" spans="1:21" ht="13.5" thickBot="1" x14ac:dyDescent="0.25">
      <c r="A129" s="220">
        <f t="shared" si="1"/>
        <v>123</v>
      </c>
      <c r="B129" s="485" t="s">
        <v>332</v>
      </c>
      <c r="C129" s="485"/>
      <c r="D129" s="479"/>
      <c r="E129" s="485" t="s">
        <v>335</v>
      </c>
      <c r="F129" s="479" t="s">
        <v>54</v>
      </c>
      <c r="G129" s="476" t="s">
        <v>63</v>
      </c>
      <c r="H129" s="476"/>
      <c r="I129" s="436"/>
      <c r="J129" s="434"/>
      <c r="K129" s="435">
        <v>26400</v>
      </c>
      <c r="L129" s="435"/>
      <c r="M129" s="435"/>
      <c r="N129" s="435"/>
      <c r="O129" s="435"/>
      <c r="P129" s="433"/>
      <c r="Q129" s="245"/>
      <c r="R129" s="246"/>
      <c r="S129" s="246"/>
      <c r="T129" s="246"/>
      <c r="U129" s="246"/>
    </row>
    <row r="130" spans="1:21" ht="13.5" thickBot="1" x14ac:dyDescent="0.25">
      <c r="A130" s="220">
        <f t="shared" si="1"/>
        <v>124</v>
      </c>
      <c r="B130" s="485" t="s">
        <v>332</v>
      </c>
      <c r="C130" s="485"/>
      <c r="D130" s="479"/>
      <c r="E130" s="485" t="s">
        <v>665</v>
      </c>
      <c r="F130" s="479" t="s">
        <v>54</v>
      </c>
      <c r="G130" s="475" t="s">
        <v>784</v>
      </c>
      <c r="H130" s="476"/>
      <c r="I130" s="436"/>
      <c r="J130" s="434"/>
      <c r="K130" s="435">
        <v>0</v>
      </c>
      <c r="L130" s="435">
        <v>0</v>
      </c>
      <c r="M130" s="435"/>
      <c r="N130" s="435"/>
      <c r="O130" s="435"/>
      <c r="P130" s="429">
        <v>100000</v>
      </c>
      <c r="Q130" s="245"/>
      <c r="R130" s="246"/>
      <c r="S130" s="246"/>
      <c r="T130" s="246"/>
      <c r="U130" s="246"/>
    </row>
    <row r="131" spans="1:21" ht="13.5" thickBot="1" x14ac:dyDescent="0.25">
      <c r="A131" s="220">
        <f t="shared" si="1"/>
        <v>125</v>
      </c>
      <c r="B131" s="485" t="s">
        <v>332</v>
      </c>
      <c r="C131" s="485"/>
      <c r="D131" s="479"/>
      <c r="E131" s="485" t="s">
        <v>666</v>
      </c>
      <c r="F131" s="479" t="s">
        <v>54</v>
      </c>
      <c r="G131" s="476" t="s">
        <v>63</v>
      </c>
      <c r="H131" s="476"/>
      <c r="I131" s="436"/>
      <c r="J131" s="434"/>
      <c r="K131" s="435">
        <v>0</v>
      </c>
      <c r="L131" s="435">
        <v>0</v>
      </c>
      <c r="M131" s="435">
        <v>230000</v>
      </c>
      <c r="N131" s="435">
        <v>0</v>
      </c>
      <c r="O131" s="435">
        <v>0</v>
      </c>
      <c r="P131" s="433"/>
      <c r="Q131" s="245"/>
      <c r="R131" s="246"/>
      <c r="S131" s="246"/>
      <c r="T131" s="246"/>
      <c r="U131" s="246"/>
    </row>
    <row r="132" spans="1:21" ht="13.5" thickBot="1" x14ac:dyDescent="0.25">
      <c r="A132" s="220">
        <f t="shared" si="1"/>
        <v>126</v>
      </c>
      <c r="B132" s="485" t="s">
        <v>332</v>
      </c>
      <c r="C132" s="485"/>
      <c r="D132" s="479"/>
      <c r="E132" s="485" t="s">
        <v>783</v>
      </c>
      <c r="F132" s="479" t="s">
        <v>58</v>
      </c>
      <c r="G132" s="475" t="s">
        <v>336</v>
      </c>
      <c r="H132" s="475"/>
      <c r="I132" s="432"/>
      <c r="J132" s="430"/>
      <c r="K132" s="431"/>
      <c r="L132" s="431"/>
      <c r="M132" s="431"/>
      <c r="N132" s="431">
        <v>0</v>
      </c>
      <c r="O132" s="431"/>
      <c r="P132" s="429"/>
      <c r="Q132" s="966">
        <v>725000</v>
      </c>
      <c r="R132" s="245"/>
      <c r="S132" s="246"/>
      <c r="T132" s="246"/>
      <c r="U132" s="246"/>
    </row>
    <row r="133" spans="1:21" ht="13.5" thickBot="1" x14ac:dyDescent="0.25">
      <c r="A133" s="220">
        <f t="shared" si="1"/>
        <v>127</v>
      </c>
      <c r="B133" s="485" t="s">
        <v>332</v>
      </c>
      <c r="C133" s="485"/>
      <c r="D133" s="479"/>
      <c r="E133" s="485" t="s">
        <v>337</v>
      </c>
      <c r="F133" s="479" t="s">
        <v>58</v>
      </c>
      <c r="G133" s="476" t="s">
        <v>63</v>
      </c>
      <c r="H133" s="476"/>
      <c r="I133" s="436"/>
      <c r="J133" s="434"/>
      <c r="K133" s="435">
        <v>0</v>
      </c>
      <c r="L133" s="435"/>
      <c r="M133" s="435"/>
      <c r="N133" s="435"/>
      <c r="O133" s="435"/>
      <c r="P133" s="433">
        <v>0</v>
      </c>
      <c r="Q133" s="245"/>
      <c r="R133" s="246"/>
      <c r="S133" s="246"/>
      <c r="T133" s="246"/>
      <c r="U133" s="246"/>
    </row>
    <row r="134" spans="1:21" ht="13.5" thickBot="1" x14ac:dyDescent="0.25">
      <c r="A134" s="220">
        <f t="shared" si="1"/>
        <v>128</v>
      </c>
      <c r="B134" s="485" t="s">
        <v>332</v>
      </c>
      <c r="C134" s="485"/>
      <c r="D134" s="479"/>
      <c r="E134" s="485" t="s">
        <v>662</v>
      </c>
      <c r="F134" s="479" t="s">
        <v>58</v>
      </c>
      <c r="G134" s="476" t="s">
        <v>63</v>
      </c>
      <c r="H134" s="476"/>
      <c r="I134" s="436"/>
      <c r="J134" s="434"/>
      <c r="K134" s="435"/>
      <c r="L134" s="435">
        <v>32500</v>
      </c>
      <c r="M134" s="435"/>
      <c r="N134" s="435"/>
      <c r="O134" s="435"/>
      <c r="P134" s="433"/>
      <c r="Q134" s="245"/>
      <c r="R134" s="246"/>
      <c r="S134" s="246"/>
      <c r="T134" s="246"/>
      <c r="U134" s="246"/>
    </row>
    <row r="135" spans="1:21" ht="13.5" thickBot="1" x14ac:dyDescent="0.25">
      <c r="A135" s="220">
        <f t="shared" si="1"/>
        <v>129</v>
      </c>
      <c r="B135" s="485" t="s">
        <v>332</v>
      </c>
      <c r="C135" s="485"/>
      <c r="D135" s="479"/>
      <c r="E135" s="485" t="s">
        <v>338</v>
      </c>
      <c r="F135" s="479" t="s">
        <v>54</v>
      </c>
      <c r="G135" s="476" t="s">
        <v>63</v>
      </c>
      <c r="H135" s="476" t="s">
        <v>339</v>
      </c>
      <c r="I135" s="436">
        <v>100000</v>
      </c>
      <c r="J135" s="434"/>
      <c r="K135" s="435"/>
      <c r="L135" s="435"/>
      <c r="M135" s="435"/>
      <c r="N135" s="435">
        <v>100000</v>
      </c>
      <c r="O135" s="435"/>
      <c r="P135" s="433"/>
      <c r="Q135" s="245"/>
      <c r="R135" s="246"/>
      <c r="S135" s="246"/>
      <c r="T135" s="246"/>
      <c r="U135" s="246"/>
    </row>
    <row r="136" spans="1:21" ht="13.5" thickBot="1" x14ac:dyDescent="0.25">
      <c r="A136" s="220">
        <f t="shared" si="1"/>
        <v>130</v>
      </c>
      <c r="B136" s="485" t="s">
        <v>332</v>
      </c>
      <c r="C136" s="485"/>
      <c r="D136" s="479"/>
      <c r="E136" s="485" t="s">
        <v>494</v>
      </c>
      <c r="F136" s="479" t="s">
        <v>58</v>
      </c>
      <c r="G136" s="476" t="s">
        <v>63</v>
      </c>
      <c r="H136" s="476"/>
      <c r="I136" s="436"/>
      <c r="J136" s="434"/>
      <c r="K136" s="435"/>
      <c r="L136" s="435"/>
      <c r="M136" s="435">
        <v>62000</v>
      </c>
      <c r="N136" s="435"/>
      <c r="O136" s="435"/>
      <c r="P136" s="433"/>
      <c r="Q136" s="245"/>
      <c r="R136" s="246"/>
      <c r="S136" s="246"/>
      <c r="T136" s="246"/>
      <c r="U136" s="246"/>
    </row>
    <row r="137" spans="1:21" ht="13.5" thickBot="1" x14ac:dyDescent="0.25">
      <c r="A137" s="220">
        <f t="shared" si="1"/>
        <v>131</v>
      </c>
      <c r="B137" s="486" t="s">
        <v>332</v>
      </c>
      <c r="C137" s="486"/>
      <c r="D137" s="480"/>
      <c r="E137" s="486" t="s">
        <v>664</v>
      </c>
      <c r="F137" s="480" t="s">
        <v>58</v>
      </c>
      <c r="G137" s="477" t="s">
        <v>63</v>
      </c>
      <c r="H137" s="477"/>
      <c r="I137" s="473"/>
      <c r="J137" s="471"/>
      <c r="K137" s="472"/>
      <c r="L137" s="472">
        <v>0</v>
      </c>
      <c r="M137" s="472">
        <v>0</v>
      </c>
      <c r="N137" s="472"/>
      <c r="O137" s="472"/>
      <c r="P137" s="470">
        <v>50000</v>
      </c>
      <c r="Q137" s="991"/>
      <c r="R137" s="354"/>
      <c r="S137" s="354"/>
      <c r="T137" s="354"/>
      <c r="U137" s="354"/>
    </row>
    <row r="138" spans="1:21" ht="13.5" thickBot="1" x14ac:dyDescent="0.25">
      <c r="A138" s="220">
        <f t="shared" ref="A138:A159" si="2">1+A137</f>
        <v>132</v>
      </c>
      <c r="B138" s="481" t="s">
        <v>340</v>
      </c>
      <c r="C138" s="484" t="s">
        <v>341</v>
      </c>
      <c r="D138" s="478"/>
      <c r="E138" s="484" t="s">
        <v>342</v>
      </c>
      <c r="F138" s="478" t="s">
        <v>54</v>
      </c>
      <c r="G138" s="492" t="s">
        <v>63</v>
      </c>
      <c r="H138" s="502" t="s">
        <v>339</v>
      </c>
      <c r="I138" s="491">
        <v>30000</v>
      </c>
      <c r="J138" s="490"/>
      <c r="K138" s="500">
        <v>123600</v>
      </c>
      <c r="L138" s="500">
        <v>127308</v>
      </c>
      <c r="M138" s="500">
        <v>145000</v>
      </c>
      <c r="N138" s="500">
        <v>135000</v>
      </c>
      <c r="O138" s="500">
        <v>139050</v>
      </c>
      <c r="P138" s="491">
        <v>143221.5</v>
      </c>
      <c r="Q138" s="989"/>
      <c r="R138" s="990"/>
      <c r="S138" s="990"/>
      <c r="T138" s="990"/>
      <c r="U138" s="990"/>
    </row>
    <row r="139" spans="1:21" ht="13.5" thickBot="1" x14ac:dyDescent="0.25">
      <c r="A139" s="220">
        <f t="shared" si="2"/>
        <v>133</v>
      </c>
      <c r="B139" s="482" t="s">
        <v>340</v>
      </c>
      <c r="C139" s="485"/>
      <c r="D139" s="479" t="s">
        <v>343</v>
      </c>
      <c r="E139" s="485" t="s">
        <v>344</v>
      </c>
      <c r="F139" s="479" t="s">
        <v>58</v>
      </c>
      <c r="G139" s="476" t="s">
        <v>63</v>
      </c>
      <c r="H139" s="474" t="s">
        <v>240</v>
      </c>
      <c r="I139" s="436">
        <v>27000</v>
      </c>
      <c r="J139" s="434"/>
      <c r="K139" s="435"/>
      <c r="L139" s="435"/>
      <c r="M139" s="435"/>
      <c r="N139" s="435"/>
      <c r="O139" s="435">
        <v>27000</v>
      </c>
      <c r="P139" s="436"/>
      <c r="Q139" s="245"/>
      <c r="R139" s="246"/>
      <c r="S139" s="246"/>
      <c r="T139" s="992">
        <v>27000</v>
      </c>
      <c r="U139" s="246"/>
    </row>
    <row r="140" spans="1:21" ht="13.5" thickBot="1" x14ac:dyDescent="0.25">
      <c r="A140" s="220">
        <f t="shared" si="2"/>
        <v>134</v>
      </c>
      <c r="B140" s="482" t="s">
        <v>340</v>
      </c>
      <c r="C140" s="485" t="s">
        <v>341</v>
      </c>
      <c r="D140" s="479"/>
      <c r="E140" s="485" t="s">
        <v>345</v>
      </c>
      <c r="F140" s="479" t="s">
        <v>54</v>
      </c>
      <c r="G140" s="476" t="s">
        <v>63</v>
      </c>
      <c r="H140" s="474" t="s">
        <v>785</v>
      </c>
      <c r="I140" s="436">
        <v>35000</v>
      </c>
      <c r="J140" s="434"/>
      <c r="K140" s="435">
        <v>0</v>
      </c>
      <c r="L140" s="435">
        <v>35000</v>
      </c>
      <c r="M140" s="435">
        <v>0</v>
      </c>
      <c r="N140" s="435"/>
      <c r="O140" s="435">
        <v>0</v>
      </c>
      <c r="P140" s="436">
        <v>0</v>
      </c>
      <c r="Q140" s="245"/>
      <c r="R140" s="246"/>
      <c r="S140" s="992">
        <v>35000</v>
      </c>
      <c r="T140" s="246"/>
      <c r="U140" s="246"/>
    </row>
    <row r="141" spans="1:21" ht="13.5" thickBot="1" x14ac:dyDescent="0.25">
      <c r="A141" s="220">
        <f t="shared" si="2"/>
        <v>135</v>
      </c>
      <c r="B141" s="482" t="s">
        <v>340</v>
      </c>
      <c r="C141" s="485"/>
      <c r="D141" s="479"/>
      <c r="E141" s="485" t="s">
        <v>346</v>
      </c>
      <c r="F141" s="479" t="s">
        <v>54</v>
      </c>
      <c r="G141" s="476" t="s">
        <v>63</v>
      </c>
      <c r="H141" s="474" t="s">
        <v>347</v>
      </c>
      <c r="I141" s="436">
        <v>100000</v>
      </c>
      <c r="J141" s="434"/>
      <c r="K141" s="435">
        <v>0</v>
      </c>
      <c r="L141" s="435">
        <v>0</v>
      </c>
      <c r="M141" s="435">
        <v>0</v>
      </c>
      <c r="N141" s="435">
        <v>0</v>
      </c>
      <c r="O141" s="435">
        <v>0</v>
      </c>
      <c r="P141" s="436">
        <v>0</v>
      </c>
      <c r="Q141" s="245"/>
      <c r="R141" s="246"/>
      <c r="S141" s="246"/>
      <c r="T141" s="246"/>
      <c r="U141" s="246"/>
    </row>
    <row r="142" spans="1:21" ht="13.5" thickBot="1" x14ac:dyDescent="0.25">
      <c r="A142" s="220">
        <f t="shared" si="2"/>
        <v>136</v>
      </c>
      <c r="B142" s="481" t="s">
        <v>348</v>
      </c>
      <c r="C142" s="880">
        <v>2021</v>
      </c>
      <c r="D142" s="849" t="s">
        <v>349</v>
      </c>
      <c r="E142" s="881" t="s">
        <v>350</v>
      </c>
      <c r="F142" s="882" t="s">
        <v>54</v>
      </c>
      <c r="G142" s="883" t="s">
        <v>351</v>
      </c>
      <c r="H142" s="851" t="s">
        <v>236</v>
      </c>
      <c r="I142" s="852">
        <v>80000</v>
      </c>
      <c r="J142" s="853"/>
      <c r="K142" s="854"/>
      <c r="L142" s="854">
        <v>0</v>
      </c>
      <c r="M142" s="854">
        <v>0</v>
      </c>
      <c r="N142" s="854">
        <v>0</v>
      </c>
      <c r="O142" s="854">
        <v>0</v>
      </c>
      <c r="P142" s="852">
        <v>0</v>
      </c>
      <c r="Q142" s="855"/>
      <c r="R142" s="854"/>
      <c r="S142" s="854"/>
      <c r="T142" s="856">
        <v>80000</v>
      </c>
      <c r="U142" s="824">
        <v>0</v>
      </c>
    </row>
    <row r="143" spans="1:21" ht="13.5" thickBot="1" x14ac:dyDescent="0.25">
      <c r="A143" s="220">
        <f t="shared" si="2"/>
        <v>137</v>
      </c>
      <c r="B143" s="482" t="s">
        <v>348</v>
      </c>
      <c r="C143" s="884">
        <v>2018</v>
      </c>
      <c r="D143" s="858" t="s">
        <v>267</v>
      </c>
      <c r="E143" s="885" t="s">
        <v>352</v>
      </c>
      <c r="F143" s="886" t="s">
        <v>54</v>
      </c>
      <c r="G143" s="887" t="s">
        <v>351</v>
      </c>
      <c r="H143" s="860" t="s">
        <v>233</v>
      </c>
      <c r="I143" s="861">
        <v>80000</v>
      </c>
      <c r="J143" s="373"/>
      <c r="K143" s="862"/>
      <c r="L143" s="862"/>
      <c r="M143" s="862"/>
      <c r="N143" s="862"/>
      <c r="O143" s="862"/>
      <c r="P143" s="861"/>
      <c r="Q143" s="863">
        <v>80000</v>
      </c>
      <c r="R143" s="862">
        <v>0</v>
      </c>
      <c r="S143" s="862">
        <v>0</v>
      </c>
      <c r="T143" s="251"/>
      <c r="U143" s="429"/>
    </row>
    <row r="144" spans="1:21" ht="13.5" thickBot="1" x14ac:dyDescent="0.25">
      <c r="A144" s="220">
        <f t="shared" si="2"/>
        <v>138</v>
      </c>
      <c r="B144" s="482" t="s">
        <v>348</v>
      </c>
      <c r="C144" s="884">
        <v>2018</v>
      </c>
      <c r="D144" s="858" t="s">
        <v>267</v>
      </c>
      <c r="E144" s="885" t="s">
        <v>353</v>
      </c>
      <c r="F144" s="886" t="s">
        <v>54</v>
      </c>
      <c r="G144" s="887" t="s">
        <v>351</v>
      </c>
      <c r="H144" s="860" t="s">
        <v>233</v>
      </c>
      <c r="I144" s="861">
        <v>80000</v>
      </c>
      <c r="J144" s="373"/>
      <c r="K144" s="862"/>
      <c r="L144" s="862"/>
      <c r="M144" s="862"/>
      <c r="N144" s="862"/>
      <c r="O144" s="862"/>
      <c r="P144" s="861"/>
      <c r="Q144" s="863">
        <v>80000</v>
      </c>
      <c r="R144" s="862">
        <v>0</v>
      </c>
      <c r="S144" s="862">
        <v>0</v>
      </c>
      <c r="T144" s="251">
        <v>0</v>
      </c>
      <c r="U144" s="429">
        <v>0</v>
      </c>
    </row>
    <row r="145" spans="1:21" ht="13.5" thickBot="1" x14ac:dyDescent="0.25">
      <c r="A145" s="220">
        <f t="shared" si="2"/>
        <v>139</v>
      </c>
      <c r="B145" s="482" t="s">
        <v>348</v>
      </c>
      <c r="C145" s="884">
        <v>2021</v>
      </c>
      <c r="D145" s="858" t="s">
        <v>267</v>
      </c>
      <c r="E145" s="885" t="s">
        <v>354</v>
      </c>
      <c r="F145" s="886" t="s">
        <v>54</v>
      </c>
      <c r="G145" s="887" t="s">
        <v>351</v>
      </c>
      <c r="H145" s="860" t="s">
        <v>236</v>
      </c>
      <c r="I145" s="861">
        <v>80000</v>
      </c>
      <c r="J145" s="373"/>
      <c r="K145" s="862"/>
      <c r="L145" s="862"/>
      <c r="M145" s="862"/>
      <c r="N145" s="862"/>
      <c r="O145" s="862"/>
      <c r="P145" s="861"/>
      <c r="Q145" s="863"/>
      <c r="R145" s="862"/>
      <c r="S145" s="862"/>
      <c r="T145" s="251">
        <v>80000</v>
      </c>
      <c r="U145" s="429"/>
    </row>
    <row r="146" spans="1:21" ht="13.5" thickBot="1" x14ac:dyDescent="0.25">
      <c r="A146" s="220">
        <f t="shared" si="2"/>
        <v>140</v>
      </c>
      <c r="B146" s="482" t="s">
        <v>348</v>
      </c>
      <c r="C146" s="884">
        <v>2005</v>
      </c>
      <c r="D146" s="858" t="s">
        <v>301</v>
      </c>
      <c r="E146" s="885" t="s">
        <v>355</v>
      </c>
      <c r="F146" s="886" t="s">
        <v>54</v>
      </c>
      <c r="G146" s="887" t="s">
        <v>351</v>
      </c>
      <c r="H146" s="860" t="s">
        <v>230</v>
      </c>
      <c r="I146" s="861">
        <v>140000</v>
      </c>
      <c r="J146" s="373"/>
      <c r="K146" s="862">
        <v>0</v>
      </c>
      <c r="L146" s="862"/>
      <c r="M146" s="862"/>
      <c r="N146" s="862"/>
      <c r="O146" s="862">
        <v>140000</v>
      </c>
      <c r="P146" s="861"/>
      <c r="Q146" s="863">
        <v>0</v>
      </c>
      <c r="R146" s="862">
        <v>0</v>
      </c>
      <c r="S146" s="862">
        <v>0</v>
      </c>
      <c r="T146" s="251">
        <v>0</v>
      </c>
      <c r="U146" s="429">
        <v>0</v>
      </c>
    </row>
    <row r="147" spans="1:21" ht="13.5" thickBot="1" x14ac:dyDescent="0.25">
      <c r="A147" s="220">
        <f t="shared" si="2"/>
        <v>141</v>
      </c>
      <c r="B147" s="482" t="s">
        <v>348</v>
      </c>
      <c r="C147" s="884">
        <v>2020</v>
      </c>
      <c r="D147" s="858" t="s">
        <v>301</v>
      </c>
      <c r="E147" s="885" t="s">
        <v>356</v>
      </c>
      <c r="F147" s="886" t="s">
        <v>54</v>
      </c>
      <c r="G147" s="887" t="s">
        <v>351</v>
      </c>
      <c r="H147" s="860" t="s">
        <v>704</v>
      </c>
      <c r="I147" s="861">
        <v>140000</v>
      </c>
      <c r="J147" s="373"/>
      <c r="K147" s="862"/>
      <c r="L147" s="862"/>
      <c r="M147" s="862"/>
      <c r="N147" s="862"/>
      <c r="O147" s="862"/>
      <c r="P147" s="861"/>
      <c r="Q147" s="863">
        <v>0</v>
      </c>
      <c r="R147" s="862">
        <v>0</v>
      </c>
      <c r="S147" s="862">
        <v>0</v>
      </c>
      <c r="T147" s="251">
        <v>0</v>
      </c>
      <c r="U147" s="429">
        <v>0</v>
      </c>
    </row>
    <row r="148" spans="1:21" ht="13.5" thickBot="1" x14ac:dyDescent="0.25">
      <c r="A148" s="220">
        <f t="shared" si="2"/>
        <v>142</v>
      </c>
      <c r="B148" s="482" t="s">
        <v>348</v>
      </c>
      <c r="C148" s="884">
        <v>2020</v>
      </c>
      <c r="D148" s="858" t="s">
        <v>277</v>
      </c>
      <c r="E148" s="885" t="s">
        <v>357</v>
      </c>
      <c r="F148" s="886" t="s">
        <v>54</v>
      </c>
      <c r="G148" s="887" t="s">
        <v>351</v>
      </c>
      <c r="H148" s="860" t="s">
        <v>705</v>
      </c>
      <c r="I148" s="861">
        <v>25000</v>
      </c>
      <c r="J148" s="373"/>
      <c r="K148" s="862">
        <v>0</v>
      </c>
      <c r="L148" s="862">
        <v>0</v>
      </c>
      <c r="M148" s="862">
        <v>0</v>
      </c>
      <c r="N148" s="862">
        <v>0</v>
      </c>
      <c r="O148" s="862">
        <v>0</v>
      </c>
      <c r="P148" s="861">
        <v>0</v>
      </c>
      <c r="Q148" s="863"/>
      <c r="R148" s="862"/>
      <c r="S148" s="862"/>
      <c r="T148" s="251"/>
      <c r="U148" s="429"/>
    </row>
    <row r="149" spans="1:21" ht="13.5" thickBot="1" x14ac:dyDescent="0.25">
      <c r="A149" s="220">
        <f t="shared" si="2"/>
        <v>143</v>
      </c>
      <c r="B149" s="482" t="s">
        <v>348</v>
      </c>
      <c r="C149" s="884">
        <v>2021</v>
      </c>
      <c r="D149" s="858" t="s">
        <v>264</v>
      </c>
      <c r="E149" s="885" t="s">
        <v>359</v>
      </c>
      <c r="F149" s="886" t="s">
        <v>54</v>
      </c>
      <c r="G149" s="887" t="s">
        <v>351</v>
      </c>
      <c r="H149" s="860" t="s">
        <v>700</v>
      </c>
      <c r="I149" s="861">
        <v>250000</v>
      </c>
      <c r="J149" s="373"/>
      <c r="K149" s="862">
        <v>0</v>
      </c>
      <c r="L149" s="862">
        <v>0</v>
      </c>
      <c r="M149" s="862">
        <v>0</v>
      </c>
      <c r="N149" s="862">
        <v>0</v>
      </c>
      <c r="O149" s="862">
        <v>0</v>
      </c>
      <c r="P149" s="861">
        <v>0</v>
      </c>
      <c r="Q149" s="863"/>
      <c r="R149" s="862"/>
      <c r="S149" s="862"/>
      <c r="T149" s="251"/>
      <c r="U149" s="429"/>
    </row>
    <row r="150" spans="1:21" ht="13.5" thickBot="1" x14ac:dyDescent="0.25">
      <c r="A150" s="220">
        <f t="shared" si="2"/>
        <v>144</v>
      </c>
      <c r="B150" s="482" t="s">
        <v>348</v>
      </c>
      <c r="C150" s="884">
        <v>2013</v>
      </c>
      <c r="D150" s="858" t="s">
        <v>264</v>
      </c>
      <c r="E150" s="885" t="s">
        <v>358</v>
      </c>
      <c r="F150" s="886" t="s">
        <v>54</v>
      </c>
      <c r="G150" s="887" t="s">
        <v>351</v>
      </c>
      <c r="H150" s="860" t="s">
        <v>230</v>
      </c>
      <c r="I150" s="861">
        <v>300000</v>
      </c>
      <c r="J150" s="373"/>
      <c r="K150" s="862">
        <v>0</v>
      </c>
      <c r="L150" s="862">
        <v>0</v>
      </c>
      <c r="M150" s="862"/>
      <c r="N150" s="862">
        <v>300000</v>
      </c>
      <c r="O150" s="862"/>
      <c r="P150" s="861"/>
      <c r="Q150" s="863"/>
      <c r="R150" s="862"/>
      <c r="S150" s="862"/>
      <c r="T150" s="251"/>
      <c r="U150" s="429"/>
    </row>
    <row r="151" spans="1:21" ht="13.5" thickBot="1" x14ac:dyDescent="0.25">
      <c r="A151" s="220">
        <f t="shared" si="2"/>
        <v>145</v>
      </c>
      <c r="B151" s="482" t="s">
        <v>348</v>
      </c>
      <c r="C151" s="884">
        <v>2019</v>
      </c>
      <c r="D151" s="858" t="s">
        <v>277</v>
      </c>
      <c r="E151" s="885" t="s">
        <v>360</v>
      </c>
      <c r="F151" s="886" t="s">
        <v>54</v>
      </c>
      <c r="G151" s="887" t="s">
        <v>351</v>
      </c>
      <c r="H151" s="860" t="s">
        <v>706</v>
      </c>
      <c r="I151" s="861">
        <v>50000</v>
      </c>
      <c r="J151" s="373"/>
      <c r="K151" s="862">
        <v>0</v>
      </c>
      <c r="L151" s="862">
        <v>0</v>
      </c>
      <c r="M151" s="862">
        <v>0</v>
      </c>
      <c r="N151" s="862">
        <v>0</v>
      </c>
      <c r="O151" s="862">
        <v>0</v>
      </c>
      <c r="P151" s="861"/>
      <c r="Q151" s="863"/>
      <c r="R151" s="862"/>
      <c r="S151" s="862"/>
      <c r="T151" s="251"/>
      <c r="U151" s="429"/>
    </row>
    <row r="152" spans="1:21" ht="13.5" thickBot="1" x14ac:dyDescent="0.25">
      <c r="A152" s="220">
        <f t="shared" si="2"/>
        <v>146</v>
      </c>
      <c r="B152" s="482" t="s">
        <v>348</v>
      </c>
      <c r="C152" s="884">
        <v>2012</v>
      </c>
      <c r="D152" s="858" t="s">
        <v>277</v>
      </c>
      <c r="E152" s="885" t="s">
        <v>361</v>
      </c>
      <c r="F152" s="886" t="s">
        <v>54</v>
      </c>
      <c r="G152" s="887" t="s">
        <v>351</v>
      </c>
      <c r="H152" s="860" t="s">
        <v>643</v>
      </c>
      <c r="I152" s="861">
        <v>50000</v>
      </c>
      <c r="J152" s="373"/>
      <c r="K152" s="862"/>
      <c r="L152" s="862"/>
      <c r="M152" s="862"/>
      <c r="N152" s="862"/>
      <c r="O152" s="862"/>
      <c r="P152" s="861">
        <v>50000</v>
      </c>
      <c r="Q152" s="863"/>
      <c r="R152" s="862"/>
      <c r="S152" s="862"/>
      <c r="T152" s="251"/>
      <c r="U152" s="429"/>
    </row>
    <row r="153" spans="1:21" ht="13.5" thickBot="1" x14ac:dyDescent="0.25">
      <c r="A153" s="220">
        <f t="shared" si="2"/>
        <v>147</v>
      </c>
      <c r="B153" s="482" t="s">
        <v>348</v>
      </c>
      <c r="C153" s="884">
        <v>2016</v>
      </c>
      <c r="D153" s="858" t="s">
        <v>264</v>
      </c>
      <c r="E153" s="885" t="s">
        <v>362</v>
      </c>
      <c r="F153" s="886" t="s">
        <v>54</v>
      </c>
      <c r="G153" s="887" t="s">
        <v>351</v>
      </c>
      <c r="H153" s="860" t="s">
        <v>707</v>
      </c>
      <c r="I153" s="861">
        <v>40000</v>
      </c>
      <c r="J153" s="373"/>
      <c r="K153" s="862"/>
      <c r="L153" s="862"/>
      <c r="M153" s="862"/>
      <c r="N153" s="862"/>
      <c r="O153" s="862"/>
      <c r="P153" s="861"/>
      <c r="Q153" s="863">
        <v>40000</v>
      </c>
      <c r="R153" s="862"/>
      <c r="S153" s="862"/>
      <c r="T153" s="251"/>
      <c r="U153" s="429"/>
    </row>
    <row r="154" spans="1:21" ht="13.5" thickBot="1" x14ac:dyDescent="0.25">
      <c r="A154" s="220">
        <f t="shared" si="2"/>
        <v>148</v>
      </c>
      <c r="B154" s="483" t="s">
        <v>348</v>
      </c>
      <c r="C154" s="888">
        <v>2010</v>
      </c>
      <c r="D154" s="872" t="s">
        <v>264</v>
      </c>
      <c r="E154" s="889" t="s">
        <v>708</v>
      </c>
      <c r="F154" s="890" t="s">
        <v>54</v>
      </c>
      <c r="G154" s="891" t="s">
        <v>351</v>
      </c>
      <c r="H154" s="892" t="s">
        <v>227</v>
      </c>
      <c r="I154" s="893">
        <v>40000</v>
      </c>
      <c r="J154" s="894"/>
      <c r="K154" s="895"/>
      <c r="L154" s="895">
        <v>40000</v>
      </c>
      <c r="M154" s="895"/>
      <c r="N154" s="895"/>
      <c r="O154" s="895"/>
      <c r="P154" s="893"/>
      <c r="Q154" s="896"/>
      <c r="R154" s="895"/>
      <c r="S154" s="895"/>
      <c r="T154" s="897"/>
      <c r="U154" s="826"/>
    </row>
    <row r="155" spans="1:21" ht="13.5" thickBot="1" x14ac:dyDescent="0.25">
      <c r="A155" s="220">
        <f t="shared" si="2"/>
        <v>149</v>
      </c>
      <c r="B155" s="483" t="s">
        <v>348</v>
      </c>
      <c r="C155" s="888">
        <v>2004</v>
      </c>
      <c r="D155" s="872" t="s">
        <v>301</v>
      </c>
      <c r="E155" s="889" t="s">
        <v>661</v>
      </c>
      <c r="F155" s="890" t="s">
        <v>54</v>
      </c>
      <c r="G155" s="873" t="s">
        <v>63</v>
      </c>
      <c r="H155" s="898" t="s">
        <v>227</v>
      </c>
      <c r="I155" s="899">
        <v>95000</v>
      </c>
      <c r="J155" s="900"/>
      <c r="K155" s="901"/>
      <c r="L155" s="901">
        <v>95000</v>
      </c>
      <c r="M155" s="901"/>
      <c r="N155" s="895"/>
      <c r="O155" s="895"/>
      <c r="P155" s="893"/>
      <c r="Q155" s="896"/>
      <c r="R155" s="895"/>
      <c r="S155" s="895"/>
      <c r="T155" s="897"/>
      <c r="U155" s="826"/>
    </row>
    <row r="156" spans="1:21" ht="13.5" thickBot="1" x14ac:dyDescent="0.25">
      <c r="A156" s="220">
        <f t="shared" si="2"/>
        <v>150</v>
      </c>
      <c r="B156" s="417" t="s">
        <v>363</v>
      </c>
      <c r="C156" s="417"/>
      <c r="D156" s="418"/>
      <c r="E156" s="417" t="s">
        <v>364</v>
      </c>
      <c r="F156" s="418" t="s">
        <v>54</v>
      </c>
      <c r="G156" s="419" t="s">
        <v>365</v>
      </c>
      <c r="H156" s="420"/>
      <c r="I156" s="421"/>
      <c r="J156" s="422"/>
      <c r="K156" s="423">
        <v>0</v>
      </c>
      <c r="L156" s="423">
        <v>0</v>
      </c>
      <c r="M156" s="423">
        <v>0</v>
      </c>
      <c r="N156" s="423">
        <v>0</v>
      </c>
      <c r="O156" s="423">
        <v>0</v>
      </c>
      <c r="P156" s="424">
        <v>0</v>
      </c>
      <c r="Q156" s="245"/>
      <c r="R156" s="246"/>
      <c r="S156" s="246"/>
      <c r="T156" s="246"/>
      <c r="U156" s="246"/>
    </row>
    <row r="157" spans="1:21" ht="13.5" thickBot="1" x14ac:dyDescent="0.25">
      <c r="A157" s="220">
        <f t="shared" si="2"/>
        <v>151</v>
      </c>
      <c r="B157" s="416" t="s">
        <v>363</v>
      </c>
      <c r="C157" s="416"/>
      <c r="D157" s="426"/>
      <c r="E157" s="416" t="s">
        <v>507</v>
      </c>
      <c r="F157" s="426" t="s">
        <v>54</v>
      </c>
      <c r="G157" s="427" t="s">
        <v>365</v>
      </c>
      <c r="H157" s="428"/>
      <c r="I157" s="429"/>
      <c r="J157" s="430"/>
      <c r="K157" s="431">
        <v>10000</v>
      </c>
      <c r="L157" s="431">
        <v>0</v>
      </c>
      <c r="M157" s="431">
        <v>0</v>
      </c>
      <c r="N157" s="431"/>
      <c r="O157" s="431">
        <v>10000</v>
      </c>
      <c r="P157" s="432"/>
      <c r="Q157" s="245">
        <v>0</v>
      </c>
      <c r="R157" s="246"/>
      <c r="S157" s="246"/>
      <c r="T157" s="246"/>
      <c r="U157" s="246"/>
    </row>
    <row r="158" spans="1:21" ht="13.5" thickBot="1" x14ac:dyDescent="0.25">
      <c r="A158" s="220">
        <f t="shared" si="2"/>
        <v>152</v>
      </c>
      <c r="B158" s="416" t="s">
        <v>363</v>
      </c>
      <c r="C158" s="416"/>
      <c r="D158" s="426"/>
      <c r="E158" s="416" t="s">
        <v>511</v>
      </c>
      <c r="F158" s="426" t="s">
        <v>54</v>
      </c>
      <c r="G158" s="427" t="s">
        <v>365</v>
      </c>
      <c r="H158" s="428"/>
      <c r="I158" s="429"/>
      <c r="J158" s="430"/>
      <c r="K158" s="431">
        <v>46000</v>
      </c>
      <c r="L158" s="431">
        <v>46000</v>
      </c>
      <c r="M158" s="431">
        <v>46000</v>
      </c>
      <c r="N158" s="431">
        <v>46000</v>
      </c>
      <c r="O158" s="431">
        <v>46000</v>
      </c>
      <c r="P158" s="431">
        <v>46000</v>
      </c>
      <c r="Q158" s="245">
        <v>46000</v>
      </c>
      <c r="R158" s="246"/>
      <c r="S158" s="246"/>
      <c r="T158" s="246"/>
      <c r="U158" s="246"/>
    </row>
    <row r="159" spans="1:21" x14ac:dyDescent="0.2">
      <c r="A159" s="220">
        <f t="shared" si="2"/>
        <v>153</v>
      </c>
      <c r="B159" s="416" t="s">
        <v>366</v>
      </c>
      <c r="C159" s="416"/>
      <c r="D159" s="426"/>
      <c r="E159" s="416" t="s">
        <v>367</v>
      </c>
      <c r="F159" s="426" t="s">
        <v>54</v>
      </c>
      <c r="G159" s="427" t="s">
        <v>365</v>
      </c>
      <c r="H159" s="428"/>
      <c r="I159" s="429">
        <v>10000</v>
      </c>
      <c r="J159" s="430"/>
      <c r="K159" s="431">
        <v>0</v>
      </c>
      <c r="L159" s="431">
        <v>0</v>
      </c>
      <c r="M159" s="431">
        <v>10000</v>
      </c>
      <c r="N159" s="431">
        <v>0</v>
      </c>
      <c r="O159" s="431">
        <v>0</v>
      </c>
      <c r="P159" s="432">
        <v>0</v>
      </c>
      <c r="Q159" s="245">
        <v>10000</v>
      </c>
      <c r="R159" s="246"/>
      <c r="S159" s="246"/>
      <c r="T159" s="246"/>
      <c r="U159" s="246"/>
    </row>
    <row r="160" spans="1:21" s="206" customFormat="1" ht="15.6" customHeight="1" thickBot="1" x14ac:dyDescent="0.25">
      <c r="A160" s="260" t="s">
        <v>67</v>
      </c>
      <c r="B160" s="261"/>
      <c r="C160" s="262"/>
      <c r="D160" s="263"/>
      <c r="E160" s="264"/>
      <c r="F160" s="262"/>
      <c r="G160" s="372"/>
      <c r="H160" s="386"/>
      <c r="I160" s="387"/>
      <c r="J160" s="374"/>
      <c r="K160" s="345">
        <f>SUM(K7:K159)</f>
        <v>1166850</v>
      </c>
      <c r="L160" s="345">
        <f t="shared" ref="L160:U160" si="3">SUM(L7:L159)</f>
        <v>3417562</v>
      </c>
      <c r="M160" s="345">
        <f t="shared" si="3"/>
        <v>1998345</v>
      </c>
      <c r="N160" s="345">
        <f t="shared" si="3"/>
        <v>2298000</v>
      </c>
      <c r="O160" s="345">
        <f t="shared" si="3"/>
        <v>1292050</v>
      </c>
      <c r="P160" s="345">
        <f t="shared" si="3"/>
        <v>1601221.5</v>
      </c>
      <c r="Q160" s="345">
        <f t="shared" si="3"/>
        <v>2899110</v>
      </c>
      <c r="R160" s="345">
        <f t="shared" si="3"/>
        <v>705700</v>
      </c>
      <c r="S160" s="345">
        <f t="shared" si="3"/>
        <v>1973000</v>
      </c>
      <c r="T160" s="345">
        <f t="shared" si="3"/>
        <v>429000</v>
      </c>
      <c r="U160" s="345">
        <f t="shared" si="3"/>
        <v>1345000</v>
      </c>
    </row>
    <row r="161" spans="1:21" ht="13.5" thickBot="1" x14ac:dyDescent="0.25"/>
    <row r="162" spans="1:21" x14ac:dyDescent="0.2">
      <c r="A162" s="266">
        <v>1</v>
      </c>
      <c r="B162" s="267" t="s">
        <v>368</v>
      </c>
      <c r="C162" s="268">
        <v>2017</v>
      </c>
      <c r="D162" s="269" t="s">
        <v>369</v>
      </c>
      <c r="E162" s="270" t="s">
        <v>370</v>
      </c>
      <c r="F162" s="271" t="s">
        <v>54</v>
      </c>
      <c r="G162" s="300" t="s">
        <v>384</v>
      </c>
      <c r="H162" s="272"/>
      <c r="I162" s="273">
        <v>25000</v>
      </c>
      <c r="J162" s="274"/>
      <c r="K162" s="275">
        <v>25000</v>
      </c>
      <c r="L162" s="275">
        <v>25000</v>
      </c>
      <c r="M162" s="275">
        <v>25000</v>
      </c>
      <c r="N162" s="275">
        <v>25000</v>
      </c>
      <c r="O162" s="276">
        <v>25000</v>
      </c>
      <c r="P162" s="363">
        <v>25000</v>
      </c>
      <c r="Q162" s="307">
        <v>25000</v>
      </c>
      <c r="R162" s="307">
        <v>25000</v>
      </c>
      <c r="S162" s="307">
        <v>25000</v>
      </c>
      <c r="T162" s="307"/>
      <c r="U162" s="307"/>
    </row>
    <row r="163" spans="1:21" x14ac:dyDescent="0.2">
      <c r="A163" s="277">
        <f>A162+1</f>
        <v>2</v>
      </c>
      <c r="B163" s="278" t="s">
        <v>368</v>
      </c>
      <c r="C163" s="279">
        <v>2017</v>
      </c>
      <c r="D163" s="257">
        <v>11</v>
      </c>
      <c r="E163" s="280" t="s">
        <v>372</v>
      </c>
      <c r="F163" s="229" t="s">
        <v>54</v>
      </c>
      <c r="G163" s="281" t="s">
        <v>371</v>
      </c>
      <c r="H163" s="282" t="s">
        <v>234</v>
      </c>
      <c r="I163" s="283">
        <v>70000</v>
      </c>
      <c r="J163" s="284"/>
      <c r="K163" s="285"/>
      <c r="L163" s="285"/>
      <c r="M163" s="285"/>
      <c r="N163" s="258"/>
      <c r="O163" s="219"/>
      <c r="P163" s="363"/>
      <c r="Q163" s="307"/>
      <c r="R163" s="307">
        <v>70000</v>
      </c>
      <c r="S163" s="807" t="s">
        <v>181</v>
      </c>
      <c r="T163" s="307"/>
      <c r="U163" s="307"/>
    </row>
    <row r="164" spans="1:21" x14ac:dyDescent="0.2">
      <c r="A164" s="277">
        <f t="shared" ref="A164:A190" si="4">A163+1</f>
        <v>3</v>
      </c>
      <c r="B164" s="278" t="s">
        <v>368</v>
      </c>
      <c r="C164" s="279">
        <v>2017</v>
      </c>
      <c r="D164" s="257" t="s">
        <v>390</v>
      </c>
      <c r="E164" s="280" t="s">
        <v>394</v>
      </c>
      <c r="F164" s="229" t="s">
        <v>54</v>
      </c>
      <c r="G164" s="281" t="s">
        <v>378</v>
      </c>
      <c r="H164" s="282" t="s">
        <v>644</v>
      </c>
      <c r="I164" s="283">
        <v>40000</v>
      </c>
      <c r="J164" s="284"/>
      <c r="K164" s="285"/>
      <c r="L164" s="285"/>
      <c r="M164" s="285"/>
      <c r="N164" s="258"/>
      <c r="O164" s="219"/>
      <c r="P164" s="363"/>
      <c r="Q164" s="307">
        <v>40000</v>
      </c>
      <c r="R164" s="307"/>
      <c r="S164" s="307"/>
      <c r="T164" s="307"/>
      <c r="U164" s="307"/>
    </row>
    <row r="165" spans="1:21" x14ac:dyDescent="0.2">
      <c r="A165" s="277">
        <f t="shared" si="4"/>
        <v>4</v>
      </c>
      <c r="B165" s="278" t="s">
        <v>368</v>
      </c>
      <c r="C165" s="279">
        <v>2017</v>
      </c>
      <c r="D165" s="257" t="s">
        <v>373</v>
      </c>
      <c r="E165" s="280" t="s">
        <v>374</v>
      </c>
      <c r="F165" s="229" t="s">
        <v>54</v>
      </c>
      <c r="G165" s="281" t="s">
        <v>371</v>
      </c>
      <c r="H165" s="282" t="s">
        <v>230</v>
      </c>
      <c r="I165" s="283">
        <v>40000</v>
      </c>
      <c r="J165" s="284"/>
      <c r="K165" s="285">
        <v>0</v>
      </c>
      <c r="L165" s="285"/>
      <c r="M165" s="285"/>
      <c r="N165" s="285">
        <v>40000</v>
      </c>
      <c r="O165" s="219"/>
      <c r="P165" s="808" t="s">
        <v>181</v>
      </c>
      <c r="Q165" s="807" t="s">
        <v>181</v>
      </c>
      <c r="R165" s="807" t="s">
        <v>181</v>
      </c>
      <c r="S165" s="807" t="s">
        <v>181</v>
      </c>
      <c r="T165" s="307"/>
      <c r="U165" s="307"/>
    </row>
    <row r="166" spans="1:21" x14ac:dyDescent="0.2">
      <c r="A166" s="277">
        <f t="shared" si="4"/>
        <v>5</v>
      </c>
      <c r="B166" s="278" t="s">
        <v>368</v>
      </c>
      <c r="C166" s="279">
        <v>2017</v>
      </c>
      <c r="D166" s="257" t="s">
        <v>373</v>
      </c>
      <c r="E166" s="280" t="s">
        <v>374</v>
      </c>
      <c r="F166" s="229" t="s">
        <v>54</v>
      </c>
      <c r="G166" s="281" t="s">
        <v>371</v>
      </c>
      <c r="H166" s="282" t="s">
        <v>230</v>
      </c>
      <c r="I166" s="283">
        <v>40000</v>
      </c>
      <c r="J166" s="284"/>
      <c r="K166" s="285">
        <v>0</v>
      </c>
      <c r="L166" s="285"/>
      <c r="M166" s="285"/>
      <c r="N166" s="285">
        <v>40000</v>
      </c>
      <c r="O166" s="219"/>
      <c r="P166" s="218"/>
      <c r="Q166" s="219"/>
      <c r="R166" s="219"/>
      <c r="S166" s="219"/>
      <c r="T166" s="219"/>
      <c r="U166" s="219"/>
    </row>
    <row r="167" spans="1:21" x14ac:dyDescent="0.2">
      <c r="A167" s="277">
        <f t="shared" si="4"/>
        <v>6</v>
      </c>
      <c r="B167" s="278" t="s">
        <v>368</v>
      </c>
      <c r="C167" s="279">
        <v>2012</v>
      </c>
      <c r="D167" s="257">
        <v>20</v>
      </c>
      <c r="E167" s="280" t="s">
        <v>375</v>
      </c>
      <c r="F167" s="247" t="s">
        <v>54</v>
      </c>
      <c r="G167" s="281" t="s">
        <v>371</v>
      </c>
      <c r="H167" s="282" t="s">
        <v>318</v>
      </c>
      <c r="I167" s="283">
        <v>90000</v>
      </c>
      <c r="J167" s="284"/>
      <c r="K167" s="285"/>
      <c r="L167" s="258"/>
      <c r="M167" s="258"/>
      <c r="N167" s="258"/>
      <c r="O167" s="219"/>
      <c r="P167" s="218"/>
      <c r="Q167" s="219"/>
      <c r="R167" s="219"/>
      <c r="S167" s="219"/>
      <c r="T167" s="219"/>
      <c r="U167" s="219"/>
    </row>
    <row r="168" spans="1:21" x14ac:dyDescent="0.2">
      <c r="A168" s="277">
        <f t="shared" si="4"/>
        <v>7</v>
      </c>
      <c r="B168" s="278" t="s">
        <v>368</v>
      </c>
      <c r="C168" s="279">
        <v>2019</v>
      </c>
      <c r="D168" s="257" t="s">
        <v>376</v>
      </c>
      <c r="E168" s="280" t="s">
        <v>645</v>
      </c>
      <c r="F168" s="247" t="s">
        <v>54</v>
      </c>
      <c r="G168" s="281" t="s">
        <v>371</v>
      </c>
      <c r="H168" s="282" t="s">
        <v>646</v>
      </c>
      <c r="I168" s="283">
        <v>305000</v>
      </c>
      <c r="J168" s="284"/>
      <c r="K168" s="285"/>
      <c r="L168" s="258"/>
      <c r="M168" s="258"/>
      <c r="N168" s="258"/>
      <c r="O168" s="219"/>
      <c r="P168" s="218"/>
      <c r="Q168" s="219"/>
      <c r="R168" s="219"/>
      <c r="S168" s="219"/>
      <c r="T168" s="219"/>
      <c r="U168" s="219"/>
    </row>
    <row r="169" spans="1:21" x14ac:dyDescent="0.2">
      <c r="A169" s="277">
        <f t="shared" si="4"/>
        <v>8</v>
      </c>
      <c r="B169" s="278" t="s">
        <v>368</v>
      </c>
      <c r="C169" s="279">
        <v>2021</v>
      </c>
      <c r="D169" s="257" t="s">
        <v>390</v>
      </c>
      <c r="E169" s="286" t="s">
        <v>642</v>
      </c>
      <c r="F169" s="247" t="s">
        <v>54</v>
      </c>
      <c r="G169" s="281" t="s">
        <v>371</v>
      </c>
      <c r="H169" s="282" t="s">
        <v>643</v>
      </c>
      <c r="I169" s="287">
        <v>500000</v>
      </c>
      <c r="J169" s="284"/>
      <c r="K169" s="285"/>
      <c r="L169" s="285"/>
      <c r="M169" s="285"/>
      <c r="N169" s="285"/>
      <c r="O169" s="219"/>
      <c r="P169" s="218"/>
      <c r="Q169" s="219"/>
      <c r="R169" s="219"/>
      <c r="S169" s="219"/>
      <c r="T169" s="219"/>
      <c r="U169" s="219"/>
    </row>
    <row r="170" spans="1:21" x14ac:dyDescent="0.2">
      <c r="A170" s="277">
        <f t="shared" si="4"/>
        <v>9</v>
      </c>
      <c r="B170" s="278" t="s">
        <v>368</v>
      </c>
      <c r="C170" s="291">
        <v>2008</v>
      </c>
      <c r="D170" s="257">
        <v>15</v>
      </c>
      <c r="E170" s="286" t="s">
        <v>379</v>
      </c>
      <c r="F170" s="247" t="s">
        <v>54</v>
      </c>
      <c r="G170" s="281" t="s">
        <v>371</v>
      </c>
      <c r="H170" s="282" t="s">
        <v>228</v>
      </c>
      <c r="I170" s="287">
        <v>30000</v>
      </c>
      <c r="J170" s="284"/>
      <c r="K170" s="288"/>
      <c r="L170" s="288">
        <v>30000</v>
      </c>
      <c r="M170" s="258"/>
      <c r="N170" s="258"/>
      <c r="O170" s="219"/>
      <c r="P170" s="218"/>
      <c r="Q170" s="219"/>
      <c r="R170" s="219"/>
      <c r="S170" s="219"/>
      <c r="T170" s="219"/>
      <c r="U170" s="219">
        <v>0</v>
      </c>
    </row>
    <row r="171" spans="1:21" x14ac:dyDescent="0.2">
      <c r="A171" s="277">
        <f t="shared" si="4"/>
        <v>10</v>
      </c>
      <c r="B171" s="278" t="s">
        <v>368</v>
      </c>
      <c r="C171" s="291">
        <v>2014</v>
      </c>
      <c r="D171" s="257" t="s">
        <v>377</v>
      </c>
      <c r="E171" s="286" t="s">
        <v>647</v>
      </c>
      <c r="F171" s="247" t="s">
        <v>54</v>
      </c>
      <c r="G171" s="281" t="s">
        <v>371</v>
      </c>
      <c r="H171" s="282" t="s">
        <v>648</v>
      </c>
      <c r="I171" s="287">
        <v>280000</v>
      </c>
      <c r="J171" s="284"/>
      <c r="K171" s="288"/>
      <c r="L171" s="293" t="s">
        <v>181</v>
      </c>
      <c r="N171" s="258"/>
      <c r="O171" s="289"/>
      <c r="P171" s="807">
        <v>280000</v>
      </c>
      <c r="Q171" s="219"/>
      <c r="R171" s="219"/>
      <c r="S171" s="219"/>
      <c r="T171" s="219"/>
      <c r="U171" s="219"/>
    </row>
    <row r="172" spans="1:21" x14ac:dyDescent="0.2">
      <c r="A172" s="277">
        <f t="shared" si="4"/>
        <v>11</v>
      </c>
      <c r="B172" s="290" t="s">
        <v>368</v>
      </c>
      <c r="C172" s="291">
        <v>2015</v>
      </c>
      <c r="D172" s="257" t="s">
        <v>377</v>
      </c>
      <c r="E172" s="286" t="s">
        <v>649</v>
      </c>
      <c r="F172" s="247" t="s">
        <v>54</v>
      </c>
      <c r="G172" s="281" t="s">
        <v>378</v>
      </c>
      <c r="H172" s="282" t="s">
        <v>644</v>
      </c>
      <c r="I172" s="287">
        <v>280000</v>
      </c>
      <c r="J172" s="284"/>
      <c r="K172" s="288"/>
      <c r="L172" s="258"/>
      <c r="M172" s="294"/>
      <c r="N172" s="258"/>
      <c r="O172" s="289"/>
      <c r="P172" s="363"/>
      <c r="Q172" s="807">
        <v>280000</v>
      </c>
      <c r="R172" s="219"/>
      <c r="S172" s="219"/>
      <c r="T172" s="219"/>
      <c r="U172" s="219"/>
    </row>
    <row r="173" spans="1:21" x14ac:dyDescent="0.2">
      <c r="A173" s="277">
        <f t="shared" si="4"/>
        <v>12</v>
      </c>
      <c r="B173" s="290" t="s">
        <v>368</v>
      </c>
      <c r="C173" s="291">
        <v>2006</v>
      </c>
      <c r="D173" s="257">
        <v>10</v>
      </c>
      <c r="E173" s="286" t="s">
        <v>380</v>
      </c>
      <c r="F173" s="247" t="s">
        <v>54</v>
      </c>
      <c r="G173" s="281" t="s">
        <v>371</v>
      </c>
      <c r="H173" s="282" t="s">
        <v>229</v>
      </c>
      <c r="I173" s="287">
        <v>250000</v>
      </c>
      <c r="J173" s="284"/>
      <c r="K173" s="293" t="s">
        <v>181</v>
      </c>
      <c r="L173" s="258"/>
      <c r="M173" s="285">
        <v>250000</v>
      </c>
      <c r="N173" s="258"/>
      <c r="O173" s="307"/>
      <c r="P173" s="363"/>
      <c r="Q173" s="219"/>
      <c r="R173" s="219"/>
      <c r="S173" s="219"/>
      <c r="T173" s="219"/>
      <c r="U173" s="219"/>
    </row>
    <row r="174" spans="1:21" x14ac:dyDescent="0.2">
      <c r="A174" s="277">
        <f t="shared" si="4"/>
        <v>13</v>
      </c>
      <c r="B174" s="290" t="s">
        <v>368</v>
      </c>
      <c r="C174" s="291">
        <v>2009</v>
      </c>
      <c r="D174" s="257">
        <v>15</v>
      </c>
      <c r="E174" s="295" t="s">
        <v>709</v>
      </c>
      <c r="F174" s="247" t="s">
        <v>54</v>
      </c>
      <c r="G174" s="281" t="s">
        <v>371</v>
      </c>
      <c r="H174" s="296" t="s">
        <v>229</v>
      </c>
      <c r="I174" s="287">
        <v>25000</v>
      </c>
      <c r="J174" s="297"/>
      <c r="K174" s="285"/>
      <c r="L174" s="258"/>
      <c r="M174" s="285">
        <v>25000</v>
      </c>
      <c r="N174" s="258"/>
      <c r="O174" s="307"/>
      <c r="P174" s="363"/>
      <c r="Q174" s="298"/>
      <c r="R174" s="298"/>
      <c r="S174" s="298"/>
      <c r="T174" s="298"/>
      <c r="U174" s="219"/>
    </row>
    <row r="175" spans="1:21" ht="25.5" x14ac:dyDescent="0.2">
      <c r="A175" s="277">
        <f t="shared" si="4"/>
        <v>14</v>
      </c>
      <c r="B175" s="290" t="s">
        <v>368</v>
      </c>
      <c r="C175" s="291">
        <v>2012</v>
      </c>
      <c r="D175" s="257">
        <v>20</v>
      </c>
      <c r="E175" s="286" t="s">
        <v>650</v>
      </c>
      <c r="F175" s="247" t="s">
        <v>54</v>
      </c>
      <c r="G175" s="281" t="s">
        <v>371</v>
      </c>
      <c r="H175" s="296" t="s">
        <v>381</v>
      </c>
      <c r="I175" s="287">
        <v>200000</v>
      </c>
      <c r="J175" s="297"/>
      <c r="K175" s="299"/>
      <c r="L175" s="258"/>
      <c r="M175" s="285"/>
      <c r="N175" s="258"/>
      <c r="O175" s="307"/>
      <c r="P175" s="363"/>
      <c r="Q175" s="364"/>
      <c r="R175" s="364"/>
      <c r="S175" s="364"/>
      <c r="T175" s="363"/>
      <c r="U175" s="219"/>
    </row>
    <row r="176" spans="1:21" x14ac:dyDescent="0.2">
      <c r="A176" s="277">
        <f t="shared" si="4"/>
        <v>15</v>
      </c>
      <c r="B176" s="290" t="s">
        <v>368</v>
      </c>
      <c r="C176" s="291">
        <v>2014</v>
      </c>
      <c r="D176" s="257">
        <v>11</v>
      </c>
      <c r="E176" s="286" t="s">
        <v>382</v>
      </c>
      <c r="F176" s="247" t="s">
        <v>54</v>
      </c>
      <c r="G176" s="281" t="s">
        <v>371</v>
      </c>
      <c r="H176" s="296" t="s">
        <v>232</v>
      </c>
      <c r="I176" s="287">
        <v>50000</v>
      </c>
      <c r="J176" s="297"/>
      <c r="K176" s="299"/>
      <c r="L176" s="285"/>
      <c r="M176" s="285"/>
      <c r="N176" s="294"/>
      <c r="O176" s="307"/>
      <c r="P176" s="294">
        <v>50000</v>
      </c>
      <c r="Q176" s="364"/>
      <c r="R176" s="364"/>
      <c r="S176" s="364"/>
      <c r="T176" s="364"/>
      <c r="U176" s="298"/>
    </row>
    <row r="177" spans="1:21" x14ac:dyDescent="0.2">
      <c r="A177" s="277">
        <f t="shared" si="4"/>
        <v>16</v>
      </c>
      <c r="B177" s="290" t="s">
        <v>368</v>
      </c>
      <c r="C177" s="291">
        <v>2010</v>
      </c>
      <c r="D177" s="257">
        <v>10</v>
      </c>
      <c r="E177" s="286" t="s">
        <v>383</v>
      </c>
      <c r="F177" s="247" t="s">
        <v>54</v>
      </c>
      <c r="G177" s="281" t="s">
        <v>384</v>
      </c>
      <c r="H177" s="296" t="s">
        <v>651</v>
      </c>
      <c r="I177" s="287">
        <v>15000</v>
      </c>
      <c r="J177" s="297"/>
      <c r="K177" s="293" t="s">
        <v>181</v>
      </c>
      <c r="L177" s="258"/>
      <c r="M177" s="285"/>
      <c r="N177" s="293"/>
      <c r="O177" s="307">
        <v>15000</v>
      </c>
      <c r="P177" s="365"/>
      <c r="Q177" s="364"/>
      <c r="R177" s="364"/>
      <c r="S177" s="364"/>
      <c r="T177" s="364"/>
      <c r="U177" s="298"/>
    </row>
    <row r="178" spans="1:21" x14ac:dyDescent="0.2">
      <c r="A178" s="277">
        <f t="shared" si="4"/>
        <v>17</v>
      </c>
      <c r="B178" s="290" t="s">
        <v>368</v>
      </c>
      <c r="C178" s="291">
        <v>2013</v>
      </c>
      <c r="D178" s="257" t="s">
        <v>385</v>
      </c>
      <c r="E178" s="280" t="s">
        <v>386</v>
      </c>
      <c r="F178" s="229" t="s">
        <v>54</v>
      </c>
      <c r="G178" s="300" t="s">
        <v>384</v>
      </c>
      <c r="H178" s="282" t="s">
        <v>230</v>
      </c>
      <c r="I178" s="283">
        <v>7500</v>
      </c>
      <c r="J178" s="284"/>
      <c r="K178" s="285"/>
      <c r="L178" s="299"/>
      <c r="M178" s="293"/>
      <c r="N178" s="293">
        <v>7500</v>
      </c>
      <c r="O178" s="807"/>
      <c r="P178" s="363"/>
      <c r="Q178" s="307"/>
      <c r="R178" s="307"/>
      <c r="S178" s="307"/>
      <c r="T178" s="307"/>
      <c r="U178" s="298"/>
    </row>
    <row r="179" spans="1:21" x14ac:dyDescent="0.2">
      <c r="A179" s="277">
        <f t="shared" si="4"/>
        <v>18</v>
      </c>
      <c r="B179" s="290" t="s">
        <v>368</v>
      </c>
      <c r="C179" s="301">
        <v>2020</v>
      </c>
      <c r="D179" s="257" t="s">
        <v>377</v>
      </c>
      <c r="E179" s="280" t="s">
        <v>387</v>
      </c>
      <c r="F179" s="229" t="s">
        <v>54</v>
      </c>
      <c r="G179" s="302" t="s">
        <v>388</v>
      </c>
      <c r="H179" s="303" t="s">
        <v>652</v>
      </c>
      <c r="I179" s="304">
        <v>8000</v>
      </c>
      <c r="J179" s="305"/>
      <c r="K179" s="288"/>
      <c r="L179" s="306"/>
      <c r="M179" s="288"/>
      <c r="N179" s="288"/>
      <c r="O179" s="307"/>
      <c r="P179" s="363"/>
      <c r="Q179" s="307"/>
      <c r="R179" s="307"/>
      <c r="S179" s="307"/>
      <c r="T179" s="307">
        <v>8000</v>
      </c>
      <c r="U179" s="298"/>
    </row>
    <row r="180" spans="1:21" x14ac:dyDescent="0.2">
      <c r="A180" s="277">
        <f t="shared" si="4"/>
        <v>19</v>
      </c>
      <c r="B180" s="290" t="s">
        <v>368</v>
      </c>
      <c r="C180" s="301">
        <v>2020</v>
      </c>
      <c r="D180" s="257" t="s">
        <v>377</v>
      </c>
      <c r="E180" s="280" t="s">
        <v>389</v>
      </c>
      <c r="F180" s="229" t="s">
        <v>54</v>
      </c>
      <c r="G180" s="302" t="s">
        <v>384</v>
      </c>
      <c r="H180" s="303" t="s">
        <v>652</v>
      </c>
      <c r="I180" s="304">
        <v>8000</v>
      </c>
      <c r="J180" s="305"/>
      <c r="K180" s="288"/>
      <c r="L180" s="306"/>
      <c r="M180" s="288"/>
      <c r="N180" s="288"/>
      <c r="O180" s="307"/>
      <c r="P180" s="363"/>
      <c r="Q180" s="307"/>
      <c r="R180" s="307"/>
      <c r="S180" s="307"/>
      <c r="T180" s="307">
        <v>8000</v>
      </c>
      <c r="U180" s="298"/>
    </row>
    <row r="181" spans="1:21" x14ac:dyDescent="0.2">
      <c r="A181" s="277">
        <f t="shared" si="4"/>
        <v>20</v>
      </c>
      <c r="B181" s="290" t="s">
        <v>368</v>
      </c>
      <c r="C181" s="301">
        <v>1996</v>
      </c>
      <c r="D181" s="257" t="s">
        <v>390</v>
      </c>
      <c r="E181" s="308" t="s">
        <v>710</v>
      </c>
      <c r="F181" s="229" t="s">
        <v>54</v>
      </c>
      <c r="G181" s="302" t="s">
        <v>371</v>
      </c>
      <c r="H181" s="303" t="s">
        <v>711</v>
      </c>
      <c r="I181" s="304">
        <v>20000</v>
      </c>
      <c r="J181" s="305"/>
      <c r="K181" s="288">
        <v>0</v>
      </c>
      <c r="L181" s="294" t="s">
        <v>181</v>
      </c>
      <c r="M181" s="288"/>
      <c r="N181" s="288"/>
      <c r="O181" s="307"/>
      <c r="P181" s="363"/>
      <c r="Q181" s="307">
        <v>20000</v>
      </c>
      <c r="R181" s="307"/>
      <c r="S181" s="307"/>
      <c r="T181" s="307"/>
      <c r="U181" s="298"/>
    </row>
    <row r="182" spans="1:21" x14ac:dyDescent="0.2">
      <c r="A182" s="277">
        <f t="shared" si="4"/>
        <v>21</v>
      </c>
      <c r="B182" s="290" t="s">
        <v>368</v>
      </c>
      <c r="C182" s="301">
        <v>2005</v>
      </c>
      <c r="D182" s="257" t="s">
        <v>376</v>
      </c>
      <c r="E182" s="280" t="s">
        <v>391</v>
      </c>
      <c r="F182" s="229" t="s">
        <v>54</v>
      </c>
      <c r="G182" s="302" t="s">
        <v>371</v>
      </c>
      <c r="H182" s="303" t="s">
        <v>651</v>
      </c>
      <c r="I182" s="304">
        <v>100000</v>
      </c>
      <c r="J182" s="305"/>
      <c r="K182" s="288"/>
      <c r="L182" s="306"/>
      <c r="M182" s="288"/>
      <c r="N182" s="288"/>
      <c r="O182" s="288">
        <v>100000</v>
      </c>
      <c r="P182" s="363"/>
      <c r="Q182" s="307"/>
      <c r="R182" s="307"/>
      <c r="S182" s="307"/>
      <c r="T182" s="307"/>
      <c r="U182" s="219"/>
    </row>
    <row r="183" spans="1:21" ht="25.5" x14ac:dyDescent="0.2">
      <c r="A183" s="277">
        <f t="shared" si="4"/>
        <v>22</v>
      </c>
      <c r="B183" s="290" t="s">
        <v>368</v>
      </c>
      <c r="C183" s="301">
        <v>2012</v>
      </c>
      <c r="D183" s="257" t="s">
        <v>377</v>
      </c>
      <c r="E183" s="308" t="s">
        <v>712</v>
      </c>
      <c r="F183" s="229" t="s">
        <v>713</v>
      </c>
      <c r="G183" s="302" t="s">
        <v>371</v>
      </c>
      <c r="H183" s="303" t="s">
        <v>653</v>
      </c>
      <c r="I183" s="304">
        <v>40000</v>
      </c>
      <c r="J183" s="305"/>
      <c r="K183" s="288"/>
      <c r="L183" s="810"/>
      <c r="M183" s="288"/>
      <c r="N183" s="288"/>
      <c r="O183" s="307"/>
      <c r="P183" s="363"/>
      <c r="Q183" s="307"/>
      <c r="R183" s="307"/>
      <c r="S183" s="307"/>
      <c r="T183" s="307"/>
      <c r="U183" s="218"/>
    </row>
    <row r="184" spans="1:21" x14ac:dyDescent="0.2">
      <c r="A184" s="277">
        <f t="shared" si="4"/>
        <v>23</v>
      </c>
      <c r="B184" s="290" t="s">
        <v>368</v>
      </c>
      <c r="C184" s="301">
        <v>2020</v>
      </c>
      <c r="D184" s="257" t="s">
        <v>377</v>
      </c>
      <c r="E184" s="308" t="s">
        <v>654</v>
      </c>
      <c r="F184" s="229" t="s">
        <v>54</v>
      </c>
      <c r="G184" s="302" t="s">
        <v>371</v>
      </c>
      <c r="H184" s="303" t="s">
        <v>655</v>
      </c>
      <c r="I184" s="304">
        <v>40000</v>
      </c>
      <c r="J184" s="305"/>
      <c r="K184" s="288"/>
      <c r="L184" s="810"/>
      <c r="M184" s="288"/>
      <c r="N184" s="288"/>
      <c r="O184" s="307"/>
      <c r="P184" s="363"/>
      <c r="Q184" s="307"/>
      <c r="R184" s="307"/>
      <c r="S184" s="307"/>
      <c r="T184" s="307">
        <v>40000</v>
      </c>
      <c r="U184" s="218"/>
    </row>
    <row r="185" spans="1:21" x14ac:dyDescent="0.2">
      <c r="A185" s="277">
        <f t="shared" si="4"/>
        <v>24</v>
      </c>
      <c r="B185" s="290" t="s">
        <v>368</v>
      </c>
      <c r="C185" s="301">
        <v>2016</v>
      </c>
      <c r="D185" s="257" t="s">
        <v>377</v>
      </c>
      <c r="E185" s="280" t="s">
        <v>392</v>
      </c>
      <c r="F185" s="229" t="s">
        <v>54</v>
      </c>
      <c r="G185" s="302" t="s">
        <v>371</v>
      </c>
      <c r="H185" s="303" t="s">
        <v>233</v>
      </c>
      <c r="I185" s="304">
        <v>40000</v>
      </c>
      <c r="J185" s="305"/>
      <c r="K185" s="288"/>
      <c r="L185" s="306"/>
      <c r="M185" s="288"/>
      <c r="N185" s="294" t="s">
        <v>181</v>
      </c>
      <c r="O185" s="307"/>
      <c r="P185" s="363"/>
      <c r="Q185" s="307">
        <v>40000</v>
      </c>
      <c r="R185" s="307"/>
      <c r="S185" s="307"/>
      <c r="T185" s="307"/>
      <c r="U185" s="219"/>
    </row>
    <row r="186" spans="1:21" x14ac:dyDescent="0.2">
      <c r="A186" s="277">
        <f t="shared" si="4"/>
        <v>25</v>
      </c>
      <c r="B186" s="290" t="s">
        <v>368</v>
      </c>
      <c r="C186" s="301">
        <v>2020</v>
      </c>
      <c r="D186" s="257" t="s">
        <v>390</v>
      </c>
      <c r="E186" s="280" t="s">
        <v>714</v>
      </c>
      <c r="F186" s="229" t="s">
        <v>54</v>
      </c>
      <c r="G186" s="302" t="s">
        <v>378</v>
      </c>
      <c r="H186" s="303" t="s">
        <v>318</v>
      </c>
      <c r="I186" s="304">
        <v>150000</v>
      </c>
      <c r="J186" s="305"/>
      <c r="K186" s="288"/>
      <c r="L186" s="306"/>
      <c r="M186" s="288"/>
      <c r="N186" s="288"/>
      <c r="O186" s="307"/>
      <c r="P186" s="363"/>
      <c r="Q186" s="219"/>
      <c r="R186" s="219"/>
      <c r="S186" s="219"/>
      <c r="T186" s="219"/>
      <c r="U186" s="219"/>
    </row>
    <row r="187" spans="1:21" x14ac:dyDescent="0.2">
      <c r="A187" s="277">
        <f t="shared" si="4"/>
        <v>26</v>
      </c>
      <c r="B187" s="290" t="s">
        <v>368</v>
      </c>
      <c r="C187" s="309">
        <v>2011</v>
      </c>
      <c r="D187" s="257">
        <v>10</v>
      </c>
      <c r="E187" s="280" t="s">
        <v>393</v>
      </c>
      <c r="F187" s="229" t="s">
        <v>54</v>
      </c>
      <c r="G187" s="300" t="s">
        <v>371</v>
      </c>
      <c r="H187" s="811" t="s">
        <v>181</v>
      </c>
      <c r="I187" s="283">
        <v>25000</v>
      </c>
      <c r="J187" s="284"/>
      <c r="K187" s="285"/>
      <c r="L187" s="285"/>
      <c r="M187" s="285"/>
      <c r="N187" s="258"/>
      <c r="O187" s="307"/>
      <c r="P187" s="363"/>
      <c r="Q187" s="219"/>
      <c r="R187" s="219"/>
      <c r="S187" s="219"/>
      <c r="T187" s="219"/>
      <c r="U187" s="809"/>
    </row>
    <row r="188" spans="1:21" x14ac:dyDescent="0.2">
      <c r="A188" s="277">
        <f t="shared" si="4"/>
        <v>27</v>
      </c>
      <c r="B188" s="290" t="s">
        <v>368</v>
      </c>
      <c r="C188" s="310">
        <v>1988</v>
      </c>
      <c r="D188" s="259">
        <v>15</v>
      </c>
      <c r="E188" s="313" t="s">
        <v>715</v>
      </c>
      <c r="F188" s="311" t="s">
        <v>54</v>
      </c>
      <c r="G188" s="300" t="s">
        <v>378</v>
      </c>
      <c r="H188" s="303" t="s">
        <v>656</v>
      </c>
      <c r="I188" s="283">
        <v>125000</v>
      </c>
      <c r="J188" s="305"/>
      <c r="K188" s="292"/>
      <c r="L188" s="293">
        <v>125000</v>
      </c>
      <c r="M188" s="293" t="s">
        <v>181</v>
      </c>
      <c r="N188" s="288"/>
      <c r="O188" s="366"/>
      <c r="P188" s="363"/>
      <c r="Q188" s="219"/>
      <c r="R188" s="219"/>
      <c r="S188" s="218"/>
      <c r="T188" s="218"/>
      <c r="U188" s="219"/>
    </row>
    <row r="189" spans="1:21" ht="15" x14ac:dyDescent="0.35">
      <c r="A189" s="277">
        <f t="shared" si="4"/>
        <v>28</v>
      </c>
      <c r="B189" s="290" t="s">
        <v>368</v>
      </c>
      <c r="C189" s="309">
        <v>2019</v>
      </c>
      <c r="D189" s="229" t="s">
        <v>395</v>
      </c>
      <c r="E189" s="812" t="s">
        <v>396</v>
      </c>
      <c r="F189" s="813" t="s">
        <v>244</v>
      </c>
      <c r="G189" s="300" t="s">
        <v>384</v>
      </c>
      <c r="H189" s="312"/>
      <c r="I189" s="283">
        <v>33464</v>
      </c>
      <c r="J189" s="284"/>
      <c r="K189" s="292">
        <v>12500</v>
      </c>
      <c r="L189" s="285">
        <v>12500</v>
      </c>
      <c r="M189" s="285">
        <v>12500</v>
      </c>
      <c r="N189" s="288">
        <v>0</v>
      </c>
      <c r="O189" s="360"/>
      <c r="P189" s="218"/>
      <c r="Q189" s="219"/>
      <c r="R189" s="219"/>
      <c r="S189" s="219"/>
      <c r="T189" s="219"/>
      <c r="U189" s="219"/>
    </row>
    <row r="190" spans="1:21" ht="26.25" thickBot="1" x14ac:dyDescent="0.25">
      <c r="A190" s="277">
        <f t="shared" si="4"/>
        <v>29</v>
      </c>
      <c r="B190" s="290" t="s">
        <v>368</v>
      </c>
      <c r="C190" s="814">
        <v>2022</v>
      </c>
      <c r="D190" s="815" t="s">
        <v>395</v>
      </c>
      <c r="E190" s="816" t="s">
        <v>657</v>
      </c>
      <c r="F190" s="817" t="s">
        <v>244</v>
      </c>
      <c r="G190" s="300" t="s">
        <v>384</v>
      </c>
      <c r="H190" s="316"/>
      <c r="I190" s="317">
        <v>27000</v>
      </c>
      <c r="J190" s="357"/>
      <c r="K190" s="818"/>
      <c r="L190" s="819">
        <v>27000</v>
      </c>
      <c r="M190" s="819">
        <v>27000</v>
      </c>
      <c r="N190" s="820">
        <v>27000</v>
      </c>
      <c r="O190" s="819">
        <v>27000</v>
      </c>
      <c r="P190" s="819">
        <v>27000</v>
      </c>
      <c r="Q190" s="821"/>
      <c r="R190" s="821"/>
      <c r="S190" s="821"/>
      <c r="T190" s="821"/>
      <c r="U190" s="809"/>
    </row>
    <row r="191" spans="1:21" ht="16.5" thickTop="1" thickBot="1" x14ac:dyDescent="0.4">
      <c r="A191" s="277"/>
      <c r="B191" s="290"/>
      <c r="C191" s="309"/>
      <c r="D191" s="229"/>
      <c r="E191" s="314"/>
      <c r="F191" s="315"/>
      <c r="G191" s="300"/>
      <c r="H191" s="316"/>
      <c r="I191" s="317"/>
      <c r="J191" s="318"/>
      <c r="K191" s="361"/>
      <c r="L191" s="319"/>
      <c r="M191" s="319"/>
      <c r="N191" s="299"/>
      <c r="O191" s="299"/>
      <c r="P191" s="358"/>
      <c r="Q191" s="360"/>
      <c r="R191" s="360"/>
      <c r="S191" s="360"/>
      <c r="T191" s="360"/>
      <c r="U191" s="360"/>
    </row>
    <row r="192" spans="1:21" ht="14.25" thickTop="1" thickBot="1" x14ac:dyDescent="0.25">
      <c r="A192" s="320" t="s">
        <v>71</v>
      </c>
      <c r="B192" s="321"/>
      <c r="C192" s="322"/>
      <c r="D192" s="236"/>
      <c r="E192" s="323"/>
      <c r="F192" s="324"/>
      <c r="G192" s="325"/>
      <c r="H192" s="326"/>
      <c r="I192" s="327"/>
      <c r="J192" s="328"/>
      <c r="K192" s="362">
        <f t="shared" ref="K192:U192" si="5">SUM(K162:K191)</f>
        <v>37500</v>
      </c>
      <c r="L192" s="329">
        <f t="shared" si="5"/>
        <v>219500</v>
      </c>
      <c r="M192" s="329">
        <f t="shared" si="5"/>
        <v>339500</v>
      </c>
      <c r="N192" s="329">
        <f t="shared" si="5"/>
        <v>139500</v>
      </c>
      <c r="O192" s="329">
        <f t="shared" si="5"/>
        <v>167000</v>
      </c>
      <c r="P192" s="329">
        <f t="shared" si="5"/>
        <v>382000</v>
      </c>
      <c r="Q192" s="330">
        <f t="shared" si="5"/>
        <v>405000</v>
      </c>
      <c r="R192" s="330">
        <f t="shared" si="5"/>
        <v>95000</v>
      </c>
      <c r="S192" s="330">
        <f t="shared" si="5"/>
        <v>25000</v>
      </c>
      <c r="T192" s="330">
        <f t="shared" si="5"/>
        <v>56000</v>
      </c>
      <c r="U192" s="330">
        <f t="shared" si="5"/>
        <v>0</v>
      </c>
    </row>
    <row r="193" spans="1:21" ht="13.5" thickBot="1" x14ac:dyDescent="0.25"/>
    <row r="194" spans="1:21" s="206" customFormat="1" x14ac:dyDescent="0.2">
      <c r="A194" s="220">
        <v>1</v>
      </c>
      <c r="B194" s="526" t="s">
        <v>397</v>
      </c>
      <c r="C194" s="519"/>
      <c r="D194" s="522"/>
      <c r="E194" s="526" t="s">
        <v>398</v>
      </c>
      <c r="F194" s="516" t="s">
        <v>495</v>
      </c>
      <c r="G194" s="513" t="s">
        <v>496</v>
      </c>
      <c r="H194" s="510"/>
      <c r="I194" s="457"/>
      <c r="J194" s="458"/>
      <c r="K194" s="456">
        <v>0</v>
      </c>
      <c r="L194" s="457">
        <v>0</v>
      </c>
      <c r="M194" s="457">
        <v>0</v>
      </c>
      <c r="N194" s="457">
        <v>80000</v>
      </c>
      <c r="O194" s="457">
        <v>0</v>
      </c>
      <c r="P194" s="457">
        <v>0</v>
      </c>
      <c r="Q194" s="463">
        <v>0</v>
      </c>
      <c r="R194" s="466">
        <v>0</v>
      </c>
      <c r="S194" s="331">
        <v>0</v>
      </c>
    </row>
    <row r="195" spans="1:21" s="206" customFormat="1" x14ac:dyDescent="0.2">
      <c r="A195" s="469">
        <f>A194+1</f>
        <v>2</v>
      </c>
      <c r="B195" s="527" t="s">
        <v>397</v>
      </c>
      <c r="C195" s="520"/>
      <c r="D195" s="523"/>
      <c r="E195" s="527" t="s">
        <v>400</v>
      </c>
      <c r="F195" s="517" t="s">
        <v>495</v>
      </c>
      <c r="G195" s="514" t="s">
        <v>496</v>
      </c>
      <c r="H195" s="511"/>
      <c r="I195" s="452"/>
      <c r="J195" s="460"/>
      <c r="K195" s="459">
        <v>25000</v>
      </c>
      <c r="L195" s="452">
        <v>0</v>
      </c>
      <c r="M195" s="452">
        <v>0</v>
      </c>
      <c r="N195" s="452">
        <v>0</v>
      </c>
      <c r="O195" s="452">
        <v>0</v>
      </c>
      <c r="P195" s="452">
        <v>0</v>
      </c>
      <c r="Q195" s="455">
        <v>25000</v>
      </c>
      <c r="R195" s="359">
        <v>0</v>
      </c>
      <c r="S195" s="219">
        <v>0</v>
      </c>
    </row>
    <row r="196" spans="1:21" s="206" customFormat="1" x14ac:dyDescent="0.2">
      <c r="A196" s="469">
        <f t="shared" ref="A196:A206" si="6">A195+1</f>
        <v>3</v>
      </c>
      <c r="B196" s="527" t="s">
        <v>397</v>
      </c>
      <c r="C196" s="520"/>
      <c r="D196" s="523"/>
      <c r="E196" s="527" t="s">
        <v>401</v>
      </c>
      <c r="F196" s="517" t="s">
        <v>495</v>
      </c>
      <c r="G196" s="514" t="s">
        <v>496</v>
      </c>
      <c r="H196" s="511"/>
      <c r="I196" s="452"/>
      <c r="J196" s="460"/>
      <c r="K196" s="459">
        <v>0</v>
      </c>
      <c r="L196" s="452">
        <v>0</v>
      </c>
      <c r="M196" s="452">
        <v>0</v>
      </c>
      <c r="N196" s="452">
        <v>0</v>
      </c>
      <c r="O196" s="452">
        <v>0</v>
      </c>
      <c r="P196" s="452">
        <v>0</v>
      </c>
      <c r="Q196" s="464"/>
      <c r="R196" s="359"/>
      <c r="S196" s="219"/>
    </row>
    <row r="197" spans="1:21" s="206" customFormat="1" x14ac:dyDescent="0.2">
      <c r="A197" s="469">
        <f t="shared" si="6"/>
        <v>4</v>
      </c>
      <c r="B197" s="527" t="s">
        <v>397</v>
      </c>
      <c r="C197" s="520"/>
      <c r="D197" s="523"/>
      <c r="E197" s="527" t="s">
        <v>402</v>
      </c>
      <c r="F197" s="517" t="s">
        <v>495</v>
      </c>
      <c r="G197" s="514" t="s">
        <v>496</v>
      </c>
      <c r="H197" s="511"/>
      <c r="I197" s="452"/>
      <c r="J197" s="460"/>
      <c r="K197" s="459">
        <v>5000</v>
      </c>
      <c r="L197" s="452">
        <v>5000</v>
      </c>
      <c r="M197" s="452">
        <v>5000</v>
      </c>
      <c r="N197" s="452">
        <v>5000</v>
      </c>
      <c r="O197" s="452">
        <v>5000</v>
      </c>
      <c r="P197" s="452">
        <v>5000</v>
      </c>
      <c r="Q197" s="455">
        <v>5000</v>
      </c>
      <c r="R197" s="822">
        <v>0</v>
      </c>
      <c r="S197" s="823">
        <v>0</v>
      </c>
      <c r="T197" s="205"/>
      <c r="U197" s="205"/>
    </row>
    <row r="198" spans="1:21" s="206" customFormat="1" x14ac:dyDescent="0.2">
      <c r="A198" s="469">
        <f t="shared" si="6"/>
        <v>5</v>
      </c>
      <c r="B198" s="527" t="s">
        <v>397</v>
      </c>
      <c r="C198" s="520"/>
      <c r="D198" s="523"/>
      <c r="E198" s="527" t="s">
        <v>403</v>
      </c>
      <c r="F198" s="517" t="s">
        <v>495</v>
      </c>
      <c r="G198" s="514" t="s">
        <v>496</v>
      </c>
      <c r="H198" s="511"/>
      <c r="I198" s="452"/>
      <c r="J198" s="460"/>
      <c r="K198" s="459">
        <v>0</v>
      </c>
      <c r="L198" s="452">
        <v>0</v>
      </c>
      <c r="M198" s="452">
        <v>0</v>
      </c>
      <c r="N198" s="452">
        <v>0</v>
      </c>
      <c r="O198" s="452">
        <v>0</v>
      </c>
      <c r="P198" s="452">
        <v>0</v>
      </c>
      <c r="Q198" s="455">
        <v>0</v>
      </c>
      <c r="R198" s="359">
        <v>0</v>
      </c>
      <c r="S198" s="219">
        <v>0</v>
      </c>
      <c r="T198" s="205"/>
      <c r="U198" s="205"/>
    </row>
    <row r="199" spans="1:21" s="206" customFormat="1" x14ac:dyDescent="0.2">
      <c r="A199" s="469">
        <f t="shared" si="6"/>
        <v>6</v>
      </c>
      <c r="B199" s="527" t="s">
        <v>397</v>
      </c>
      <c r="C199" s="520"/>
      <c r="D199" s="523"/>
      <c r="E199" s="527" t="s">
        <v>404</v>
      </c>
      <c r="F199" s="517" t="s">
        <v>497</v>
      </c>
      <c r="G199" s="514" t="s">
        <v>496</v>
      </c>
      <c r="H199" s="511"/>
      <c r="I199" s="452"/>
      <c r="J199" s="460"/>
      <c r="K199" s="459">
        <v>0</v>
      </c>
      <c r="L199" s="452">
        <v>0</v>
      </c>
      <c r="M199" s="452">
        <v>0</v>
      </c>
      <c r="N199" s="453">
        <v>0</v>
      </c>
      <c r="O199" s="452">
        <v>0</v>
      </c>
      <c r="P199" s="452">
        <v>0</v>
      </c>
      <c r="Q199" s="455">
        <v>0</v>
      </c>
      <c r="R199" s="359">
        <v>0</v>
      </c>
      <c r="S199" s="219">
        <v>0</v>
      </c>
      <c r="T199" s="205"/>
      <c r="U199" s="205"/>
    </row>
    <row r="200" spans="1:21" s="206" customFormat="1" x14ac:dyDescent="0.2">
      <c r="A200" s="469">
        <f t="shared" si="6"/>
        <v>7</v>
      </c>
      <c r="B200" s="527" t="s">
        <v>397</v>
      </c>
      <c r="C200" s="520"/>
      <c r="D200" s="523"/>
      <c r="E200" s="527" t="s">
        <v>405</v>
      </c>
      <c r="F200" s="517" t="s">
        <v>497</v>
      </c>
      <c r="G200" s="514" t="s">
        <v>496</v>
      </c>
      <c r="H200" s="511"/>
      <c r="I200" s="452"/>
      <c r="J200" s="460"/>
      <c r="K200" s="459">
        <v>0</v>
      </c>
      <c r="L200" s="452">
        <v>20000</v>
      </c>
      <c r="M200" s="452">
        <v>0</v>
      </c>
      <c r="N200" s="454">
        <v>0</v>
      </c>
      <c r="O200" s="452">
        <v>0</v>
      </c>
      <c r="P200" s="452">
        <v>0</v>
      </c>
      <c r="Q200" s="455">
        <v>0</v>
      </c>
      <c r="R200" s="359">
        <v>0</v>
      </c>
      <c r="S200" s="219">
        <v>0</v>
      </c>
      <c r="T200" s="205"/>
      <c r="U200" s="205"/>
    </row>
    <row r="201" spans="1:21" s="206" customFormat="1" x14ac:dyDescent="0.2">
      <c r="A201" s="469">
        <f t="shared" si="6"/>
        <v>8</v>
      </c>
      <c r="B201" s="527" t="s">
        <v>397</v>
      </c>
      <c r="C201" s="520"/>
      <c r="D201" s="523"/>
      <c r="E201" s="527" t="s">
        <v>406</v>
      </c>
      <c r="F201" s="517" t="s">
        <v>495</v>
      </c>
      <c r="G201" s="514" t="s">
        <v>496</v>
      </c>
      <c r="H201" s="511"/>
      <c r="I201" s="452"/>
      <c r="J201" s="460"/>
      <c r="K201" s="459">
        <v>0</v>
      </c>
      <c r="L201" s="452">
        <v>10000</v>
      </c>
      <c r="M201" s="452">
        <v>0</v>
      </c>
      <c r="N201" s="452">
        <v>0</v>
      </c>
      <c r="O201" s="452">
        <v>0</v>
      </c>
      <c r="P201" s="452">
        <v>0</v>
      </c>
      <c r="Q201" s="455">
        <v>0</v>
      </c>
      <c r="R201" s="359">
        <v>0</v>
      </c>
      <c r="S201" s="219">
        <v>0</v>
      </c>
      <c r="T201" s="205"/>
      <c r="U201" s="205"/>
    </row>
    <row r="202" spans="1:21" s="206" customFormat="1" x14ac:dyDescent="0.2">
      <c r="A202" s="469">
        <f t="shared" si="6"/>
        <v>9</v>
      </c>
      <c r="B202" s="527" t="s">
        <v>397</v>
      </c>
      <c r="C202" s="520"/>
      <c r="D202" s="523"/>
      <c r="E202" s="527" t="s">
        <v>407</v>
      </c>
      <c r="F202" s="517" t="s">
        <v>495</v>
      </c>
      <c r="G202" s="514" t="s">
        <v>496</v>
      </c>
      <c r="H202" s="511"/>
      <c r="I202" s="452"/>
      <c r="J202" s="460"/>
      <c r="K202" s="459">
        <v>15000</v>
      </c>
      <c r="L202" s="452">
        <v>0</v>
      </c>
      <c r="M202" s="452">
        <v>0</v>
      </c>
      <c r="N202" s="452">
        <v>0</v>
      </c>
      <c r="O202" s="452">
        <v>0</v>
      </c>
      <c r="P202" s="452">
        <v>0</v>
      </c>
      <c r="Q202" s="455">
        <v>15000</v>
      </c>
      <c r="R202" s="359">
        <v>0</v>
      </c>
      <c r="S202" s="219">
        <v>0</v>
      </c>
      <c r="T202" s="205"/>
      <c r="U202" s="205"/>
    </row>
    <row r="203" spans="1:21" s="206" customFormat="1" x14ac:dyDescent="0.2">
      <c r="A203" s="469">
        <f t="shared" si="6"/>
        <v>10</v>
      </c>
      <c r="B203" s="527" t="s">
        <v>397</v>
      </c>
      <c r="C203" s="520"/>
      <c r="D203" s="523"/>
      <c r="E203" s="527" t="s">
        <v>408</v>
      </c>
      <c r="F203" s="517" t="s">
        <v>495</v>
      </c>
      <c r="G203" s="514" t="s">
        <v>496</v>
      </c>
      <c r="H203" s="511"/>
      <c r="I203" s="452"/>
      <c r="J203" s="460"/>
      <c r="K203" s="459">
        <v>0</v>
      </c>
      <c r="L203" s="452">
        <v>10000</v>
      </c>
      <c r="M203" s="452">
        <v>0</v>
      </c>
      <c r="N203" s="452">
        <v>0</v>
      </c>
      <c r="O203" s="452">
        <v>0</v>
      </c>
      <c r="P203" s="452">
        <v>0</v>
      </c>
      <c r="Q203" s="455">
        <v>0</v>
      </c>
      <c r="R203" s="359">
        <v>0</v>
      </c>
      <c r="S203" s="219">
        <v>0</v>
      </c>
      <c r="T203" s="205"/>
      <c r="U203" s="205"/>
    </row>
    <row r="204" spans="1:21" s="206" customFormat="1" x14ac:dyDescent="0.2">
      <c r="A204" s="469">
        <f t="shared" si="6"/>
        <v>11</v>
      </c>
      <c r="B204" s="527" t="s">
        <v>397</v>
      </c>
      <c r="C204" s="520"/>
      <c r="D204" s="523"/>
      <c r="E204" s="527" t="s">
        <v>694</v>
      </c>
      <c r="F204" s="517" t="s">
        <v>58</v>
      </c>
      <c r="G204" s="514" t="s">
        <v>496</v>
      </c>
      <c r="H204" s="511"/>
      <c r="I204" s="452"/>
      <c r="J204" s="460"/>
      <c r="K204" s="459">
        <v>0</v>
      </c>
      <c r="L204" s="452">
        <v>0</v>
      </c>
      <c r="M204" s="452">
        <v>40000</v>
      </c>
      <c r="N204" s="452">
        <v>0</v>
      </c>
      <c r="O204" s="452">
        <v>0</v>
      </c>
      <c r="P204" s="452">
        <v>0</v>
      </c>
      <c r="Q204" s="455">
        <v>0</v>
      </c>
      <c r="R204" s="359">
        <v>0</v>
      </c>
      <c r="S204" s="219">
        <v>0</v>
      </c>
      <c r="T204" s="205"/>
      <c r="U204" s="205"/>
    </row>
    <row r="205" spans="1:21" s="206" customFormat="1" x14ac:dyDescent="0.2">
      <c r="A205" s="469">
        <f t="shared" si="6"/>
        <v>12</v>
      </c>
      <c r="B205" s="527" t="s">
        <v>397</v>
      </c>
      <c r="C205" s="521"/>
      <c r="D205" s="523"/>
      <c r="E205" s="527" t="s">
        <v>695</v>
      </c>
      <c r="F205" s="517" t="s">
        <v>54</v>
      </c>
      <c r="G205" s="514" t="s">
        <v>496</v>
      </c>
      <c r="H205" s="511"/>
      <c r="I205" s="452"/>
      <c r="J205" s="460"/>
      <c r="K205" s="459">
        <v>0</v>
      </c>
      <c r="L205" s="452">
        <v>0</v>
      </c>
      <c r="M205" s="452">
        <v>0</v>
      </c>
      <c r="N205" s="452">
        <v>0</v>
      </c>
      <c r="O205" s="452">
        <v>40000</v>
      </c>
      <c r="P205" s="452">
        <v>0</v>
      </c>
      <c r="Q205" s="455">
        <v>0</v>
      </c>
      <c r="R205" s="359">
        <v>0</v>
      </c>
      <c r="S205" s="219">
        <v>0</v>
      </c>
      <c r="T205" s="205"/>
      <c r="U205" s="205"/>
    </row>
    <row r="206" spans="1:21" s="206" customFormat="1" ht="13.5" thickBot="1" x14ac:dyDescent="0.25">
      <c r="A206" s="469">
        <f t="shared" si="6"/>
        <v>13</v>
      </c>
      <c r="B206" s="528" t="s">
        <v>397</v>
      </c>
      <c r="C206" s="525"/>
      <c r="D206" s="524"/>
      <c r="E206" s="528" t="s">
        <v>696</v>
      </c>
      <c r="F206" s="518" t="s">
        <v>495</v>
      </c>
      <c r="G206" s="515" t="s">
        <v>496</v>
      </c>
      <c r="H206" s="512"/>
      <c r="I206" s="508"/>
      <c r="J206" s="509"/>
      <c r="K206" s="903">
        <v>10000</v>
      </c>
      <c r="L206" s="512">
        <v>10000</v>
      </c>
      <c r="M206" s="508">
        <v>10000</v>
      </c>
      <c r="N206" s="508">
        <v>10000</v>
      </c>
      <c r="O206" s="508">
        <v>10000</v>
      </c>
      <c r="P206" s="508">
        <v>10000</v>
      </c>
      <c r="Q206" s="904">
        <v>10000</v>
      </c>
      <c r="R206" s="512">
        <v>0</v>
      </c>
      <c r="S206" s="509">
        <v>0</v>
      </c>
      <c r="T206" s="205"/>
      <c r="U206" s="205"/>
    </row>
    <row r="207" spans="1:21" s="206" customFormat="1" ht="13.5" thickBot="1" x14ac:dyDescent="0.25">
      <c r="A207" s="332"/>
      <c r="B207" s="503" t="s">
        <v>409</v>
      </c>
      <c r="C207" s="504"/>
      <c r="D207" s="640"/>
      <c r="E207" s="504"/>
      <c r="F207" s="505"/>
      <c r="G207" s="505"/>
      <c r="H207" s="506"/>
      <c r="I207" s="506"/>
      <c r="J207" s="507"/>
      <c r="K207" s="461">
        <f t="shared" ref="K207:S207" si="7">SUM(K194:K206)</f>
        <v>55000</v>
      </c>
      <c r="L207" s="462">
        <f t="shared" si="7"/>
        <v>55000</v>
      </c>
      <c r="M207" s="462">
        <f t="shared" si="7"/>
        <v>55000</v>
      </c>
      <c r="N207" s="462">
        <f t="shared" si="7"/>
        <v>95000</v>
      </c>
      <c r="O207" s="462">
        <f t="shared" si="7"/>
        <v>55000</v>
      </c>
      <c r="P207" s="462">
        <f t="shared" si="7"/>
        <v>15000</v>
      </c>
      <c r="Q207" s="465">
        <f t="shared" si="7"/>
        <v>55000</v>
      </c>
      <c r="R207" s="467">
        <f t="shared" si="7"/>
        <v>0</v>
      </c>
      <c r="S207" s="468">
        <f t="shared" si="7"/>
        <v>0</v>
      </c>
      <c r="T207" s="205"/>
      <c r="U207" s="205"/>
    </row>
    <row r="208" spans="1:21" s="206" customFormat="1" x14ac:dyDescent="0.2">
      <c r="A208" s="18"/>
      <c r="B208" s="18"/>
      <c r="C208" s="208"/>
      <c r="D208" s="208"/>
      <c r="E208" s="209"/>
      <c r="F208" s="208"/>
      <c r="G208" s="210"/>
      <c r="H208" s="210"/>
      <c r="I208" s="211"/>
      <c r="J208" s="212"/>
      <c r="K208" s="211"/>
      <c r="L208" s="211"/>
      <c r="M208" s="211"/>
      <c r="N208" s="211"/>
      <c r="O208" s="211"/>
      <c r="P208" s="211"/>
      <c r="Q208" s="211"/>
      <c r="R208" s="205"/>
      <c r="S208" s="205"/>
      <c r="T208" s="205"/>
      <c r="U208" s="205"/>
    </row>
    <row r="209" spans="1:21" s="206" customFormat="1" x14ac:dyDescent="0.2">
      <c r="A209" s="18"/>
      <c r="B209" s="18"/>
      <c r="C209" s="208"/>
      <c r="D209" s="208"/>
      <c r="E209" s="209"/>
      <c r="F209" s="208"/>
      <c r="G209" s="210"/>
      <c r="H209" s="210"/>
      <c r="I209" s="211"/>
      <c r="J209" s="212"/>
      <c r="K209" s="211">
        <f t="shared" ref="K209:U209" si="8">+K207+K192+K160</f>
        <v>1259350</v>
      </c>
      <c r="L209" s="211">
        <f t="shared" si="8"/>
        <v>3692062</v>
      </c>
      <c r="M209" s="211">
        <f t="shared" si="8"/>
        <v>2392845</v>
      </c>
      <c r="N209" s="211">
        <f t="shared" si="8"/>
        <v>2532500</v>
      </c>
      <c r="O209" s="211">
        <f t="shared" si="8"/>
        <v>1514050</v>
      </c>
      <c r="P209" s="211">
        <f t="shared" si="8"/>
        <v>1998221.5</v>
      </c>
      <c r="Q209" s="211">
        <f t="shared" si="8"/>
        <v>3359110</v>
      </c>
      <c r="R209" s="211">
        <f t="shared" si="8"/>
        <v>800700</v>
      </c>
      <c r="S209" s="211">
        <f t="shared" si="8"/>
        <v>1998000</v>
      </c>
      <c r="T209" s="211">
        <f t="shared" si="8"/>
        <v>485000</v>
      </c>
      <c r="U209" s="211">
        <f t="shared" si="8"/>
        <v>1345000</v>
      </c>
    </row>
    <row r="210" spans="1:21" s="206" customFormat="1" x14ac:dyDescent="0.2">
      <c r="C210" s="333"/>
      <c r="D210" s="333"/>
      <c r="E210" s="334"/>
      <c r="F210" s="208"/>
      <c r="G210" s="335"/>
      <c r="H210" s="335"/>
      <c r="I210" s="205"/>
      <c r="J210" s="336"/>
      <c r="K210" s="205"/>
      <c r="L210" s="205"/>
      <c r="M210" s="205"/>
      <c r="N210" s="205"/>
      <c r="O210" s="205"/>
      <c r="P210" s="205"/>
      <c r="Q210" s="205"/>
      <c r="R210" s="205"/>
      <c r="S210" s="205"/>
      <c r="T210" s="205"/>
      <c r="U210" s="205"/>
    </row>
    <row r="211" spans="1:21" s="206" customFormat="1" x14ac:dyDescent="0.2">
      <c r="C211" s="333"/>
      <c r="D211" s="333"/>
      <c r="E211" s="334"/>
      <c r="F211" s="208"/>
      <c r="G211" s="337" t="s">
        <v>72</v>
      </c>
      <c r="H211" s="1101" t="s">
        <v>410</v>
      </c>
      <c r="I211" s="1101"/>
      <c r="J211" s="336"/>
      <c r="K211" s="338">
        <f>+SUM(K142:K159)+SUM(K65:K118)+K63+SUM(K36:K61)+SUM(K18:K34)+SUM(K14:K15)+K8+K132</f>
        <v>922000</v>
      </c>
      <c r="L211" s="338">
        <f>+SUM(L142:L154)+SUM(L65:L118)+L63+SUM(L36:L61)+SUM(L18:L34)+SUM(L14:L15)+L8+L132+L158</f>
        <v>681000</v>
      </c>
      <c r="M211" s="338">
        <f t="shared" ref="M211:U211" si="9">+SUM(M142:M159)+SUM(M65:M118)+M63+SUM(M36:M61)+SUM(M18:M34)+SUM(M14:M15)+M8+M132</f>
        <v>1241345</v>
      </c>
      <c r="N211" s="338">
        <f t="shared" si="9"/>
        <v>1798000</v>
      </c>
      <c r="O211" s="338">
        <f t="shared" si="9"/>
        <v>1111000</v>
      </c>
      <c r="P211" s="338">
        <f>+SUM(P142:P159)+SUM(P65:P118)+P63+SUM(P36:P61)+SUM(P18:P22)+SUM(P14:P15)+P8+P132</f>
        <v>1098000</v>
      </c>
      <c r="Q211" s="338">
        <f t="shared" si="9"/>
        <v>2872110</v>
      </c>
      <c r="R211" s="338">
        <f t="shared" si="9"/>
        <v>690700</v>
      </c>
      <c r="S211" s="338">
        <f t="shared" si="9"/>
        <v>1923000</v>
      </c>
      <c r="T211" s="338">
        <f t="shared" si="9"/>
        <v>357000</v>
      </c>
      <c r="U211" s="338">
        <f t="shared" si="9"/>
        <v>1330000</v>
      </c>
    </row>
    <row r="212" spans="1:21" s="206" customFormat="1" x14ac:dyDescent="0.2">
      <c r="C212" s="333"/>
      <c r="D212" s="333"/>
      <c r="E212" s="334"/>
      <c r="F212" s="208"/>
      <c r="G212" s="356" t="s">
        <v>73</v>
      </c>
      <c r="H212" s="1102" t="s">
        <v>73</v>
      </c>
      <c r="I212" s="1102"/>
      <c r="J212" s="336"/>
      <c r="K212" s="339">
        <f>+SUM(K133:K141)+SUM(K129:K131)+SUM(K127:K128)+SUM(K119:K125)+K64+K62+K17+K13+K12+K11+K10+K9+K126</f>
        <v>244850</v>
      </c>
      <c r="L212" s="339">
        <f>+SUM(L133:L141)+SUM(L129:L131)+SUM(L127:L128)+SUM(L120:L125)+L64+L62+L17+L13+L12+L11+L10+L9+L126+L155</f>
        <v>1211562</v>
      </c>
      <c r="M212" s="339">
        <f>+SUM(M133:M141)+SUM(M129:M131)+SUM(M127:M128)+SUM(M120:M125)+M64+M62+M17+M13+M12+M11+M10+M9+M126+M7</f>
        <v>757000</v>
      </c>
      <c r="N212" s="339">
        <f>+SUM(N133:N141)+SUM(N129:N131)+SUM(N127:N128)+SUM(N120:N125)+N64+N62+N17+N13+N12+N11+N10+N9+N126</f>
        <v>500000</v>
      </c>
      <c r="O212" s="339">
        <f>+SUM(O133:O141)+SUM(O129:O131)+SUM(O127:O128)+SUM(O120:O125)+O64+O62+O17+O13+O12+O11+O10+O9+O126</f>
        <v>181050</v>
      </c>
      <c r="P212" s="339">
        <f>+SUM(P133:P141)+SUM(P129:P131)+SUM(P127:P128)+SUM(P120:P125)+P64+P62+P17+P13+P12+P11+P10+P9+P126</f>
        <v>408221.5</v>
      </c>
      <c r="Q212" s="339">
        <f>+SUM(Q133:Q141)+SUM(Q129:Q131)+SUM(Q127:Q128)+SUM(Q120:Q125)+Q64+Q62+Q17+Q13+Q12+Q11+Q10+Q9+Q126</f>
        <v>27000</v>
      </c>
      <c r="R212" s="339">
        <f>+SUM(R133:R141)+SUM(R129:R131)+SUM(R127:R128)+SUM(R120:R125)+R64+R62+R17+R13+R12+R11+R10+R9+R126+R7</f>
        <v>15000</v>
      </c>
      <c r="S212" s="339">
        <f>+SUM(S133:S141)+SUM(S129:S131)+SUM(S127:S128)+SUM(S120:S125)+S64+S62+S17+S13+S12+S11+S10+S9+S126</f>
        <v>50000</v>
      </c>
      <c r="T212" s="339">
        <f>+SUM(T133:T141)+SUM(T129:T131)+SUM(T127:T128)+SUM(T120:T125)+T64+T62+T17+T13+T12+T11+T10+T9+T126+T7</f>
        <v>72000</v>
      </c>
      <c r="U212" s="339">
        <f>+SUM(U133:U141)+SUM(U129:U131)+SUM(U127:U128)+SUM(U120:U125)+U64+U62+U17+U13+U12+U11+U10+U9+U126</f>
        <v>15000</v>
      </c>
    </row>
    <row r="213" spans="1:21" s="206" customFormat="1" x14ac:dyDescent="0.2">
      <c r="C213" s="333"/>
      <c r="D213" s="333"/>
      <c r="E213" s="334"/>
      <c r="F213" s="208"/>
      <c r="G213" s="17" t="s">
        <v>74</v>
      </c>
      <c r="H213" s="17" t="s">
        <v>74</v>
      </c>
      <c r="I213" s="537"/>
      <c r="J213" s="336"/>
      <c r="K213" s="339">
        <f t="shared" ref="K213:U213" si="10">+K35</f>
        <v>0</v>
      </c>
      <c r="L213" s="902">
        <f t="shared" si="10"/>
        <v>1525000</v>
      </c>
      <c r="M213" s="339">
        <f t="shared" si="10"/>
        <v>0</v>
      </c>
      <c r="N213" s="339">
        <f t="shared" si="10"/>
        <v>0</v>
      </c>
      <c r="O213" s="339">
        <f t="shared" si="10"/>
        <v>0</v>
      </c>
      <c r="P213" s="339">
        <f t="shared" si="10"/>
        <v>0</v>
      </c>
      <c r="Q213" s="339">
        <f t="shared" si="10"/>
        <v>0</v>
      </c>
      <c r="R213" s="339">
        <f t="shared" si="10"/>
        <v>0</v>
      </c>
      <c r="S213" s="339">
        <f t="shared" si="10"/>
        <v>0</v>
      </c>
      <c r="T213" s="339">
        <f t="shared" si="10"/>
        <v>0</v>
      </c>
      <c r="U213" s="339">
        <f t="shared" si="10"/>
        <v>0</v>
      </c>
    </row>
    <row r="214" spans="1:21" s="206" customFormat="1" x14ac:dyDescent="0.2">
      <c r="C214" s="333"/>
      <c r="D214" s="333"/>
      <c r="E214" s="334"/>
      <c r="F214" s="208"/>
      <c r="G214" s="340" t="s">
        <v>411</v>
      </c>
      <c r="H214" s="1103" t="s">
        <v>412</v>
      </c>
      <c r="I214" s="1103"/>
      <c r="J214" s="336"/>
      <c r="K214" s="341">
        <f t="shared" ref="K214" si="11">+K192</f>
        <v>37500</v>
      </c>
      <c r="L214" s="341">
        <f t="shared" ref="L214:U214" si="12">+L192</f>
        <v>219500</v>
      </c>
      <c r="M214" s="341">
        <f t="shared" si="12"/>
        <v>339500</v>
      </c>
      <c r="N214" s="341">
        <f t="shared" si="12"/>
        <v>139500</v>
      </c>
      <c r="O214" s="341">
        <f t="shared" si="12"/>
        <v>167000</v>
      </c>
      <c r="P214" s="341">
        <f t="shared" si="12"/>
        <v>382000</v>
      </c>
      <c r="Q214" s="341">
        <f t="shared" si="12"/>
        <v>405000</v>
      </c>
      <c r="R214" s="341">
        <f t="shared" si="12"/>
        <v>95000</v>
      </c>
      <c r="S214" s="341">
        <f t="shared" si="12"/>
        <v>25000</v>
      </c>
      <c r="T214" s="341">
        <f t="shared" si="12"/>
        <v>56000</v>
      </c>
      <c r="U214" s="341">
        <f t="shared" si="12"/>
        <v>0</v>
      </c>
    </row>
    <row r="215" spans="1:21" s="206" customFormat="1" x14ac:dyDescent="0.2">
      <c r="C215" s="333"/>
      <c r="D215" s="333"/>
      <c r="E215" s="334"/>
      <c r="F215" s="208"/>
      <c r="G215" s="987" t="s">
        <v>57</v>
      </c>
      <c r="H215" s="389"/>
      <c r="I215" s="389"/>
      <c r="J215" s="336"/>
      <c r="K215" s="532">
        <f>+K23</f>
        <v>0</v>
      </c>
      <c r="L215" s="532">
        <f>+L23</f>
        <v>0</v>
      </c>
      <c r="M215" s="532">
        <f>+M23</f>
        <v>0</v>
      </c>
      <c r="N215" s="532">
        <v>0</v>
      </c>
      <c r="O215" s="532">
        <f t="shared" ref="O215:U215" si="13">+O23</f>
        <v>0</v>
      </c>
      <c r="P215" s="532">
        <f t="shared" si="13"/>
        <v>95000</v>
      </c>
      <c r="Q215" s="532">
        <f t="shared" si="13"/>
        <v>0</v>
      </c>
      <c r="R215" s="532">
        <f t="shared" si="13"/>
        <v>0</v>
      </c>
      <c r="S215" s="532">
        <f t="shared" si="13"/>
        <v>0</v>
      </c>
      <c r="T215" s="532">
        <f t="shared" si="13"/>
        <v>0</v>
      </c>
      <c r="U215" s="532">
        <f t="shared" si="13"/>
        <v>0</v>
      </c>
    </row>
    <row r="216" spans="1:21" s="206" customFormat="1" x14ac:dyDescent="0.2">
      <c r="C216" s="333"/>
      <c r="D216" s="333"/>
      <c r="E216" s="334"/>
      <c r="F216" s="208"/>
      <c r="G216" s="342" t="s">
        <v>413</v>
      </c>
      <c r="H216" s="1096" t="s">
        <v>399</v>
      </c>
      <c r="I216" s="1096"/>
      <c r="J216" s="336"/>
      <c r="K216" s="265">
        <f t="shared" ref="K216" si="14">+K207</f>
        <v>55000</v>
      </c>
      <c r="L216" s="265">
        <f t="shared" ref="L216:U216" si="15">+L207</f>
        <v>55000</v>
      </c>
      <c r="M216" s="265">
        <f t="shared" si="15"/>
        <v>55000</v>
      </c>
      <c r="N216" s="265">
        <f t="shared" si="15"/>
        <v>95000</v>
      </c>
      <c r="O216" s="265">
        <f t="shared" si="15"/>
        <v>55000</v>
      </c>
      <c r="P216" s="265">
        <f t="shared" si="15"/>
        <v>15000</v>
      </c>
      <c r="Q216" s="265">
        <f t="shared" si="15"/>
        <v>55000</v>
      </c>
      <c r="R216" s="265">
        <f t="shared" si="15"/>
        <v>0</v>
      </c>
      <c r="S216" s="265">
        <f t="shared" si="15"/>
        <v>0</v>
      </c>
      <c r="T216" s="265">
        <f t="shared" si="15"/>
        <v>0</v>
      </c>
      <c r="U216" s="265">
        <f t="shared" si="15"/>
        <v>0</v>
      </c>
    </row>
    <row r="217" spans="1:21" s="206" customFormat="1" x14ac:dyDescent="0.2">
      <c r="C217" s="333"/>
      <c r="D217" s="333"/>
      <c r="E217" s="334"/>
      <c r="F217" s="208"/>
      <c r="G217" s="335"/>
      <c r="H217" s="335"/>
      <c r="I217" s="205"/>
      <c r="J217" s="336"/>
      <c r="K217" s="205">
        <f t="shared" ref="K217:Q217" si="16">SUM(K211:K216)</f>
        <v>1259350</v>
      </c>
      <c r="L217" s="205">
        <f t="shared" si="16"/>
        <v>3692062</v>
      </c>
      <c r="M217" s="205">
        <f t="shared" si="16"/>
        <v>2392845</v>
      </c>
      <c r="N217" s="205">
        <f t="shared" si="16"/>
        <v>2532500</v>
      </c>
      <c r="O217" s="205">
        <f t="shared" si="16"/>
        <v>1514050</v>
      </c>
      <c r="P217" s="205">
        <f>SUM(P211:P216)</f>
        <v>1998221.5</v>
      </c>
      <c r="Q217" s="205">
        <f t="shared" si="16"/>
        <v>3359110</v>
      </c>
      <c r="R217" s="205">
        <f t="shared" ref="R217:U217" si="17">SUM(R211:R216)</f>
        <v>800700</v>
      </c>
      <c r="S217" s="205">
        <f t="shared" si="17"/>
        <v>1998000</v>
      </c>
      <c r="T217" s="205">
        <f t="shared" si="17"/>
        <v>485000</v>
      </c>
      <c r="U217" s="205">
        <f t="shared" si="17"/>
        <v>1345000</v>
      </c>
    </row>
    <row r="218" spans="1:21" s="206" customFormat="1" x14ac:dyDescent="0.2">
      <c r="C218" s="333"/>
      <c r="D218" s="333"/>
      <c r="E218" s="334"/>
      <c r="F218" s="208"/>
      <c r="G218" s="335"/>
      <c r="H218" s="335"/>
      <c r="I218" s="205"/>
      <c r="J218" s="336"/>
      <c r="K218" s="205"/>
      <c r="L218" s="205"/>
      <c r="M218" s="205"/>
      <c r="N218" s="205"/>
      <c r="O218" s="205"/>
      <c r="P218" s="205"/>
      <c r="Q218" s="205"/>
      <c r="R218" s="205"/>
      <c r="S218" s="205"/>
      <c r="T218" s="205"/>
      <c r="U218" s="205"/>
    </row>
    <row r="219" spans="1:21" s="206" customFormat="1" x14ac:dyDescent="0.2">
      <c r="C219" s="333"/>
      <c r="D219" s="333"/>
      <c r="E219" s="334"/>
      <c r="F219" s="208"/>
      <c r="G219" s="335"/>
      <c r="H219" s="335"/>
      <c r="I219" s="205"/>
      <c r="J219" s="336"/>
      <c r="K219" s="205">
        <f t="shared" ref="K219:U219" si="18">+K217-K209</f>
        <v>0</v>
      </c>
      <c r="L219" s="205">
        <f t="shared" si="18"/>
        <v>0</v>
      </c>
      <c r="M219" s="205">
        <f t="shared" si="18"/>
        <v>0</v>
      </c>
      <c r="N219" s="205">
        <f t="shared" si="18"/>
        <v>0</v>
      </c>
      <c r="O219" s="205">
        <f t="shared" si="18"/>
        <v>0</v>
      </c>
      <c r="P219" s="205">
        <f>+P217-P209</f>
        <v>0</v>
      </c>
      <c r="Q219" s="205">
        <f t="shared" si="18"/>
        <v>0</v>
      </c>
      <c r="R219" s="205">
        <f t="shared" si="18"/>
        <v>0</v>
      </c>
      <c r="S219" s="205">
        <f t="shared" si="18"/>
        <v>0</v>
      </c>
      <c r="T219" s="205">
        <f t="shared" si="18"/>
        <v>0</v>
      </c>
      <c r="U219" s="205">
        <f t="shared" si="18"/>
        <v>0</v>
      </c>
    </row>
    <row r="220" spans="1:21" s="206" customFormat="1" x14ac:dyDescent="0.2">
      <c r="C220" s="333"/>
      <c r="D220" s="333"/>
      <c r="E220" s="334"/>
      <c r="F220" s="208"/>
      <c r="G220" s="335"/>
      <c r="H220" s="335"/>
      <c r="I220" s="205"/>
      <c r="J220" s="336"/>
      <c r="K220" s="205"/>
      <c r="L220" s="205"/>
      <c r="M220" s="205"/>
      <c r="N220" s="205"/>
      <c r="O220" s="205"/>
      <c r="P220" s="205"/>
      <c r="Q220" s="205"/>
      <c r="R220" s="205"/>
      <c r="S220" s="205"/>
      <c r="T220" s="205"/>
      <c r="U220" s="205"/>
    </row>
    <row r="222" spans="1:21" x14ac:dyDescent="0.2">
      <c r="I222" s="947" t="s">
        <v>781</v>
      </c>
      <c r="J222" s="947"/>
      <c r="K222" s="948">
        <f>K211+'Major with comments funding'!F73</f>
        <v>1247000</v>
      </c>
      <c r="L222" s="948">
        <f>L211+'Major with comments funding'!G73</f>
        <v>2823034.4</v>
      </c>
      <c r="M222" s="948">
        <f>M211+'Major with comments funding'!H73</f>
        <v>2042063.2</v>
      </c>
      <c r="N222" s="948">
        <f>N211+'Major with comments funding'!I73</f>
        <v>3202984.2</v>
      </c>
      <c r="O222" s="948">
        <f>O211+'Major with comments funding'!J73</f>
        <v>2332353.4</v>
      </c>
      <c r="P222" s="948">
        <f>P211+'Major with comments funding'!K73</f>
        <v>2359087.2000000002</v>
      </c>
      <c r="Q222" s="948">
        <f>Q211+'Major with comments funding'!L73</f>
        <v>4909189.4000000004</v>
      </c>
    </row>
    <row r="223" spans="1:21" x14ac:dyDescent="0.2">
      <c r="I223" s="947" t="s">
        <v>782</v>
      </c>
    </row>
  </sheetData>
  <mergeCells count="17">
    <mergeCell ref="H216:I216"/>
    <mergeCell ref="H5:H6"/>
    <mergeCell ref="I5:I6"/>
    <mergeCell ref="J5:J6"/>
    <mergeCell ref="H211:I211"/>
    <mergeCell ref="H212:I212"/>
    <mergeCell ref="H214:I214"/>
    <mergeCell ref="F5:F6"/>
    <mergeCell ref="G5:G6"/>
    <mergeCell ref="A1:Q1"/>
    <mergeCell ref="A2:Q2"/>
    <mergeCell ref="A3:Q3"/>
    <mergeCell ref="A5:A6"/>
    <mergeCell ref="B5:B6"/>
    <mergeCell ref="C5:C6"/>
    <mergeCell ref="D5:D6"/>
    <mergeCell ref="E5:E6"/>
  </mergeCells>
  <pageMargins left="0.2" right="0" top="0" bottom="0" header="0.3" footer="0.3"/>
  <pageSetup paperSize="3" scale="80" orientation="landscape" r:id="rId1"/>
  <rowBreaks count="1" manualBreakCount="1">
    <brk id="160" max="16"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9" zoomScaleNormal="100" workbookViewId="0">
      <selection activeCell="K46" sqref="K45:K46"/>
    </sheetView>
  </sheetViews>
  <sheetFormatPr defaultColWidth="9.28515625" defaultRowHeight="15.75" x14ac:dyDescent="0.25"/>
  <cols>
    <col min="1" max="1" width="78.42578125" style="40" customWidth="1"/>
    <col min="2" max="2" width="13.7109375" style="63" customWidth="1"/>
    <col min="3" max="256" width="9.28515625" style="40"/>
    <col min="257" max="257" width="78.42578125" style="40" customWidth="1"/>
    <col min="258" max="258" width="13.7109375" style="40" customWidth="1"/>
    <col min="259" max="512" width="9.28515625" style="40"/>
    <col min="513" max="513" width="78.42578125" style="40" customWidth="1"/>
    <col min="514" max="514" width="13.7109375" style="40" customWidth="1"/>
    <col min="515" max="768" width="9.28515625" style="40"/>
    <col min="769" max="769" width="78.42578125" style="40" customWidth="1"/>
    <col min="770" max="770" width="13.7109375" style="40" customWidth="1"/>
    <col min="771" max="1024" width="9.28515625" style="40"/>
    <col min="1025" max="1025" width="78.42578125" style="40" customWidth="1"/>
    <col min="1026" max="1026" width="13.7109375" style="40" customWidth="1"/>
    <col min="1027" max="1280" width="9.28515625" style="40"/>
    <col min="1281" max="1281" width="78.42578125" style="40" customWidth="1"/>
    <col min="1282" max="1282" width="13.7109375" style="40" customWidth="1"/>
    <col min="1283" max="1536" width="9.28515625" style="40"/>
    <col min="1537" max="1537" width="78.42578125" style="40" customWidth="1"/>
    <col min="1538" max="1538" width="13.7109375" style="40" customWidth="1"/>
    <col min="1539" max="1792" width="9.28515625" style="40"/>
    <col min="1793" max="1793" width="78.42578125" style="40" customWidth="1"/>
    <col min="1794" max="1794" width="13.7109375" style="40" customWidth="1"/>
    <col min="1795" max="2048" width="9.28515625" style="40"/>
    <col min="2049" max="2049" width="78.42578125" style="40" customWidth="1"/>
    <col min="2050" max="2050" width="13.7109375" style="40" customWidth="1"/>
    <col min="2051" max="2304" width="9.28515625" style="40"/>
    <col min="2305" max="2305" width="78.42578125" style="40" customWidth="1"/>
    <col min="2306" max="2306" width="13.7109375" style="40" customWidth="1"/>
    <col min="2307" max="2560" width="9.28515625" style="40"/>
    <col min="2561" max="2561" width="78.42578125" style="40" customWidth="1"/>
    <col min="2562" max="2562" width="13.7109375" style="40" customWidth="1"/>
    <col min="2563" max="2816" width="9.28515625" style="40"/>
    <col min="2817" max="2817" width="78.42578125" style="40" customWidth="1"/>
    <col min="2818" max="2818" width="13.7109375" style="40" customWidth="1"/>
    <col min="2819" max="3072" width="9.28515625" style="40"/>
    <col min="3073" max="3073" width="78.42578125" style="40" customWidth="1"/>
    <col min="3074" max="3074" width="13.7109375" style="40" customWidth="1"/>
    <col min="3075" max="3328" width="9.28515625" style="40"/>
    <col min="3329" max="3329" width="78.42578125" style="40" customWidth="1"/>
    <col min="3330" max="3330" width="13.7109375" style="40" customWidth="1"/>
    <col min="3331" max="3584" width="9.28515625" style="40"/>
    <col min="3585" max="3585" width="78.42578125" style="40" customWidth="1"/>
    <col min="3586" max="3586" width="13.7109375" style="40" customWidth="1"/>
    <col min="3587" max="3840" width="9.28515625" style="40"/>
    <col min="3841" max="3841" width="78.42578125" style="40" customWidth="1"/>
    <col min="3842" max="3842" width="13.7109375" style="40" customWidth="1"/>
    <col min="3843" max="4096" width="9.28515625" style="40"/>
    <col min="4097" max="4097" width="78.42578125" style="40" customWidth="1"/>
    <col min="4098" max="4098" width="13.7109375" style="40" customWidth="1"/>
    <col min="4099" max="4352" width="9.28515625" style="40"/>
    <col min="4353" max="4353" width="78.42578125" style="40" customWidth="1"/>
    <col min="4354" max="4354" width="13.7109375" style="40" customWidth="1"/>
    <col min="4355" max="4608" width="9.28515625" style="40"/>
    <col min="4609" max="4609" width="78.42578125" style="40" customWidth="1"/>
    <col min="4610" max="4610" width="13.7109375" style="40" customWidth="1"/>
    <col min="4611" max="4864" width="9.28515625" style="40"/>
    <col min="4865" max="4865" width="78.42578125" style="40" customWidth="1"/>
    <col min="4866" max="4866" width="13.7109375" style="40" customWidth="1"/>
    <col min="4867" max="5120" width="9.28515625" style="40"/>
    <col min="5121" max="5121" width="78.42578125" style="40" customWidth="1"/>
    <col min="5122" max="5122" width="13.7109375" style="40" customWidth="1"/>
    <col min="5123" max="5376" width="9.28515625" style="40"/>
    <col min="5377" max="5377" width="78.42578125" style="40" customWidth="1"/>
    <col min="5378" max="5378" width="13.7109375" style="40" customWidth="1"/>
    <col min="5379" max="5632" width="9.28515625" style="40"/>
    <col min="5633" max="5633" width="78.42578125" style="40" customWidth="1"/>
    <col min="5634" max="5634" width="13.7109375" style="40" customWidth="1"/>
    <col min="5635" max="5888" width="9.28515625" style="40"/>
    <col min="5889" max="5889" width="78.42578125" style="40" customWidth="1"/>
    <col min="5890" max="5890" width="13.7109375" style="40" customWidth="1"/>
    <col min="5891" max="6144" width="9.28515625" style="40"/>
    <col min="6145" max="6145" width="78.42578125" style="40" customWidth="1"/>
    <col min="6146" max="6146" width="13.7109375" style="40" customWidth="1"/>
    <col min="6147" max="6400" width="9.28515625" style="40"/>
    <col min="6401" max="6401" width="78.42578125" style="40" customWidth="1"/>
    <col min="6402" max="6402" width="13.7109375" style="40" customWidth="1"/>
    <col min="6403" max="6656" width="9.28515625" style="40"/>
    <col min="6657" max="6657" width="78.42578125" style="40" customWidth="1"/>
    <col min="6658" max="6658" width="13.7109375" style="40" customWidth="1"/>
    <col min="6659" max="6912" width="9.28515625" style="40"/>
    <col min="6913" max="6913" width="78.42578125" style="40" customWidth="1"/>
    <col min="6914" max="6914" width="13.7109375" style="40" customWidth="1"/>
    <col min="6915" max="7168" width="9.28515625" style="40"/>
    <col min="7169" max="7169" width="78.42578125" style="40" customWidth="1"/>
    <col min="7170" max="7170" width="13.7109375" style="40" customWidth="1"/>
    <col min="7171" max="7424" width="9.28515625" style="40"/>
    <col min="7425" max="7425" width="78.42578125" style="40" customWidth="1"/>
    <col min="7426" max="7426" width="13.7109375" style="40" customWidth="1"/>
    <col min="7427" max="7680" width="9.28515625" style="40"/>
    <col min="7681" max="7681" width="78.42578125" style="40" customWidth="1"/>
    <col min="7682" max="7682" width="13.7109375" style="40" customWidth="1"/>
    <col min="7683" max="7936" width="9.28515625" style="40"/>
    <col min="7937" max="7937" width="78.42578125" style="40" customWidth="1"/>
    <col min="7938" max="7938" width="13.7109375" style="40" customWidth="1"/>
    <col min="7939" max="8192" width="9.28515625" style="40"/>
    <col min="8193" max="8193" width="78.42578125" style="40" customWidth="1"/>
    <col min="8194" max="8194" width="13.7109375" style="40" customWidth="1"/>
    <col min="8195" max="8448" width="9.28515625" style="40"/>
    <col min="8449" max="8449" width="78.42578125" style="40" customWidth="1"/>
    <col min="8450" max="8450" width="13.7109375" style="40" customWidth="1"/>
    <col min="8451" max="8704" width="9.28515625" style="40"/>
    <col min="8705" max="8705" width="78.42578125" style="40" customWidth="1"/>
    <col min="8706" max="8706" width="13.7109375" style="40" customWidth="1"/>
    <col min="8707" max="8960" width="9.28515625" style="40"/>
    <col min="8961" max="8961" width="78.42578125" style="40" customWidth="1"/>
    <col min="8962" max="8962" width="13.7109375" style="40" customWidth="1"/>
    <col min="8963" max="9216" width="9.28515625" style="40"/>
    <col min="9217" max="9217" width="78.42578125" style="40" customWidth="1"/>
    <col min="9218" max="9218" width="13.7109375" style="40" customWidth="1"/>
    <col min="9219" max="9472" width="9.28515625" style="40"/>
    <col min="9473" max="9473" width="78.42578125" style="40" customWidth="1"/>
    <col min="9474" max="9474" width="13.7109375" style="40" customWidth="1"/>
    <col min="9475" max="9728" width="9.28515625" style="40"/>
    <col min="9729" max="9729" width="78.42578125" style="40" customWidth="1"/>
    <col min="9730" max="9730" width="13.7109375" style="40" customWidth="1"/>
    <col min="9731" max="9984" width="9.28515625" style="40"/>
    <col min="9985" max="9985" width="78.42578125" style="40" customWidth="1"/>
    <col min="9986" max="9986" width="13.7109375" style="40" customWidth="1"/>
    <col min="9987" max="10240" width="9.28515625" style="40"/>
    <col min="10241" max="10241" width="78.42578125" style="40" customWidth="1"/>
    <col min="10242" max="10242" width="13.7109375" style="40" customWidth="1"/>
    <col min="10243" max="10496" width="9.28515625" style="40"/>
    <col min="10497" max="10497" width="78.42578125" style="40" customWidth="1"/>
    <col min="10498" max="10498" width="13.7109375" style="40" customWidth="1"/>
    <col min="10499" max="10752" width="9.28515625" style="40"/>
    <col min="10753" max="10753" width="78.42578125" style="40" customWidth="1"/>
    <col min="10754" max="10754" width="13.7109375" style="40" customWidth="1"/>
    <col min="10755" max="11008" width="9.28515625" style="40"/>
    <col min="11009" max="11009" width="78.42578125" style="40" customWidth="1"/>
    <col min="11010" max="11010" width="13.7109375" style="40" customWidth="1"/>
    <col min="11011" max="11264" width="9.28515625" style="40"/>
    <col min="11265" max="11265" width="78.42578125" style="40" customWidth="1"/>
    <col min="11266" max="11266" width="13.7109375" style="40" customWidth="1"/>
    <col min="11267" max="11520" width="9.28515625" style="40"/>
    <col min="11521" max="11521" width="78.42578125" style="40" customWidth="1"/>
    <col min="11522" max="11522" width="13.7109375" style="40" customWidth="1"/>
    <col min="11523" max="11776" width="9.28515625" style="40"/>
    <col min="11777" max="11777" width="78.42578125" style="40" customWidth="1"/>
    <col min="11778" max="11778" width="13.7109375" style="40" customWidth="1"/>
    <col min="11779" max="12032" width="9.28515625" style="40"/>
    <col min="12033" max="12033" width="78.42578125" style="40" customWidth="1"/>
    <col min="12034" max="12034" width="13.7109375" style="40" customWidth="1"/>
    <col min="12035" max="12288" width="9.28515625" style="40"/>
    <col min="12289" max="12289" width="78.42578125" style="40" customWidth="1"/>
    <col min="12290" max="12290" width="13.7109375" style="40" customWidth="1"/>
    <col min="12291" max="12544" width="9.28515625" style="40"/>
    <col min="12545" max="12545" width="78.42578125" style="40" customWidth="1"/>
    <col min="12546" max="12546" width="13.7109375" style="40" customWidth="1"/>
    <col min="12547" max="12800" width="9.28515625" style="40"/>
    <col min="12801" max="12801" width="78.42578125" style="40" customWidth="1"/>
    <col min="12802" max="12802" width="13.7109375" style="40" customWidth="1"/>
    <col min="12803" max="13056" width="9.28515625" style="40"/>
    <col min="13057" max="13057" width="78.42578125" style="40" customWidth="1"/>
    <col min="13058" max="13058" width="13.7109375" style="40" customWidth="1"/>
    <col min="13059" max="13312" width="9.28515625" style="40"/>
    <col min="13313" max="13313" width="78.42578125" style="40" customWidth="1"/>
    <col min="13314" max="13314" width="13.7109375" style="40" customWidth="1"/>
    <col min="13315" max="13568" width="9.28515625" style="40"/>
    <col min="13569" max="13569" width="78.42578125" style="40" customWidth="1"/>
    <col min="13570" max="13570" width="13.7109375" style="40" customWidth="1"/>
    <col min="13571" max="13824" width="9.28515625" style="40"/>
    <col min="13825" max="13825" width="78.42578125" style="40" customWidth="1"/>
    <col min="13826" max="13826" width="13.7109375" style="40" customWidth="1"/>
    <col min="13827" max="14080" width="9.28515625" style="40"/>
    <col min="14081" max="14081" width="78.42578125" style="40" customWidth="1"/>
    <col min="14082" max="14082" width="13.7109375" style="40" customWidth="1"/>
    <col min="14083" max="14336" width="9.28515625" style="40"/>
    <col min="14337" max="14337" width="78.42578125" style="40" customWidth="1"/>
    <col min="14338" max="14338" width="13.7109375" style="40" customWidth="1"/>
    <col min="14339" max="14592" width="9.28515625" style="40"/>
    <col min="14593" max="14593" width="78.42578125" style="40" customWidth="1"/>
    <col min="14594" max="14594" width="13.7109375" style="40" customWidth="1"/>
    <col min="14595" max="14848" width="9.28515625" style="40"/>
    <col min="14849" max="14849" width="78.42578125" style="40" customWidth="1"/>
    <col min="14850" max="14850" width="13.7109375" style="40" customWidth="1"/>
    <col min="14851" max="15104" width="9.28515625" style="40"/>
    <col min="15105" max="15105" width="78.42578125" style="40" customWidth="1"/>
    <col min="15106" max="15106" width="13.7109375" style="40" customWidth="1"/>
    <col min="15107" max="15360" width="9.28515625" style="40"/>
    <col min="15361" max="15361" width="78.42578125" style="40" customWidth="1"/>
    <col min="15362" max="15362" width="13.7109375" style="40" customWidth="1"/>
    <col min="15363" max="15616" width="9.28515625" style="40"/>
    <col min="15617" max="15617" width="78.42578125" style="40" customWidth="1"/>
    <col min="15618" max="15618" width="13.7109375" style="40" customWidth="1"/>
    <col min="15619" max="15872" width="9.28515625" style="40"/>
    <col min="15873" max="15873" width="78.42578125" style="40" customWidth="1"/>
    <col min="15874" max="15874" width="13.7109375" style="40" customWidth="1"/>
    <col min="15875" max="16128" width="9.28515625" style="40"/>
    <col min="16129" max="16129" width="78.42578125" style="40" customWidth="1"/>
    <col min="16130" max="16130" width="13.7109375" style="40" customWidth="1"/>
    <col min="16131" max="16384" width="9.28515625" style="40"/>
  </cols>
  <sheetData>
    <row r="1" spans="1:2" x14ac:dyDescent="0.25">
      <c r="A1" s="1112" t="s">
        <v>0</v>
      </c>
      <c r="B1" s="1113"/>
    </row>
    <row r="2" spans="1:2" ht="16.5" thickBot="1" x14ac:dyDescent="0.3">
      <c r="A2" s="1114" t="s">
        <v>1</v>
      </c>
      <c r="B2" s="1115"/>
    </row>
    <row r="3" spans="1:2" ht="16.5" thickBot="1" x14ac:dyDescent="0.3">
      <c r="A3" s="175"/>
      <c r="B3" s="176"/>
    </row>
    <row r="4" spans="1:2" s="43" customFormat="1" x14ac:dyDescent="0.25">
      <c r="A4" s="1116" t="s">
        <v>508</v>
      </c>
      <c r="B4" s="1117"/>
    </row>
    <row r="5" spans="1:2" ht="16.5" thickBot="1" x14ac:dyDescent="0.3">
      <c r="A5" s="169"/>
      <c r="B5" s="170"/>
    </row>
    <row r="6" spans="1:2" x14ac:dyDescent="0.25">
      <c r="A6" s="1118" t="s">
        <v>27</v>
      </c>
      <c r="B6" s="1117"/>
    </row>
    <row r="7" spans="1:2" x14ac:dyDescent="0.25">
      <c r="A7" s="720" t="s">
        <v>30</v>
      </c>
      <c r="B7" s="149"/>
    </row>
    <row r="8" spans="1:2" x14ac:dyDescent="0.25">
      <c r="A8" s="1118" t="s">
        <v>78</v>
      </c>
      <c r="B8" s="1117"/>
    </row>
    <row r="9" spans="1:2" ht="16.5" thickBot="1" x14ac:dyDescent="0.3">
      <c r="A9" s="1207"/>
      <c r="B9" s="1208"/>
    </row>
    <row r="10" spans="1:2" x14ac:dyDescent="0.25">
      <c r="A10" s="167"/>
      <c r="B10" s="168"/>
    </row>
    <row r="11" spans="1:2" ht="16.5" customHeight="1" thickBot="1" x14ac:dyDescent="0.3">
      <c r="A11" s="1205" t="s">
        <v>509</v>
      </c>
      <c r="B11" s="1206"/>
    </row>
    <row r="12" spans="1:2" ht="16.5" thickBot="1" x14ac:dyDescent="0.3">
      <c r="A12" s="169"/>
      <c r="B12" s="170"/>
    </row>
    <row r="13" spans="1:2" ht="16.5" thickBot="1" x14ac:dyDescent="0.3">
      <c r="A13" s="99" t="s">
        <v>183</v>
      </c>
      <c r="B13" s="177" t="s">
        <v>2</v>
      </c>
    </row>
    <row r="14" spans="1:2" ht="16.5" thickBot="1" x14ac:dyDescent="0.3">
      <c r="A14" s="178" t="s">
        <v>3</v>
      </c>
      <c r="B14" s="177">
        <v>25000</v>
      </c>
    </row>
    <row r="15" spans="1:2" ht="16.5" thickBot="1" x14ac:dyDescent="0.3">
      <c r="A15" s="178"/>
      <c r="B15" s="177"/>
    </row>
    <row r="16" spans="1:2" ht="16.5" thickBot="1" x14ac:dyDescent="0.3">
      <c r="A16" s="178" t="s">
        <v>5</v>
      </c>
      <c r="B16" s="177">
        <v>125000</v>
      </c>
    </row>
    <row r="17" spans="1:4" ht="16.5" thickBot="1" x14ac:dyDescent="0.3">
      <c r="A17" s="178" t="s">
        <v>26</v>
      </c>
      <c r="B17" s="179">
        <v>100000</v>
      </c>
    </row>
    <row r="18" spans="1:4" ht="16.5" thickBot="1" x14ac:dyDescent="0.3">
      <c r="A18" s="178" t="s">
        <v>6</v>
      </c>
      <c r="B18" s="180"/>
      <c r="D18" s="43"/>
    </row>
    <row r="19" spans="1:4" s="51" customFormat="1" ht="16.5" thickBot="1" x14ac:dyDescent="0.3">
      <c r="A19" s="99" t="s">
        <v>7</v>
      </c>
      <c r="B19" s="101">
        <f>SUM(B13:B17)-(B18)</f>
        <v>250000</v>
      </c>
    </row>
    <row r="20" spans="1:4" ht="16.5" thickBot="1" x14ac:dyDescent="0.3">
      <c r="A20" s="169"/>
      <c r="B20" s="181"/>
    </row>
    <row r="21" spans="1:4" ht="16.5" thickBot="1" x14ac:dyDescent="0.3">
      <c r="A21" s="99" t="s">
        <v>17</v>
      </c>
      <c r="B21" s="177"/>
    </row>
    <row r="22" spans="1:4" ht="16.5" thickBot="1" x14ac:dyDescent="0.3">
      <c r="A22" s="178" t="s">
        <v>104</v>
      </c>
      <c r="B22" s="177"/>
    </row>
    <row r="23" spans="1:4" ht="16.5" thickBot="1" x14ac:dyDescent="0.3">
      <c r="A23" s="178" t="s">
        <v>22</v>
      </c>
      <c r="B23" s="177"/>
    </row>
    <row r="24" spans="1:4" ht="16.5" thickBot="1" x14ac:dyDescent="0.3">
      <c r="A24" s="178" t="s">
        <v>20</v>
      </c>
      <c r="B24" s="177">
        <v>250000</v>
      </c>
    </row>
    <row r="25" spans="1:4" ht="16.5" thickBot="1" x14ac:dyDescent="0.3">
      <c r="A25" s="178" t="s">
        <v>8</v>
      </c>
      <c r="B25" s="177"/>
    </row>
    <row r="26" spans="1:4" ht="16.5" thickBot="1" x14ac:dyDescent="0.3">
      <c r="A26" s="178" t="s">
        <v>105</v>
      </c>
      <c r="B26" s="177"/>
    </row>
    <row r="27" spans="1:4" ht="16.5" thickBot="1" x14ac:dyDescent="0.3">
      <c r="A27" s="178" t="s">
        <v>9</v>
      </c>
      <c r="B27" s="177"/>
    </row>
    <row r="28" spans="1:4" ht="16.5" thickBot="1" x14ac:dyDescent="0.3">
      <c r="A28" s="178" t="s">
        <v>10</v>
      </c>
      <c r="B28" s="177"/>
    </row>
    <row r="29" spans="1:4" s="51" customFormat="1" ht="16.5" thickBot="1" x14ac:dyDescent="0.3">
      <c r="A29" s="99" t="s">
        <v>11</v>
      </c>
      <c r="B29" s="101">
        <f>SUM(B22:B28)</f>
        <v>250000</v>
      </c>
    </row>
    <row r="30" spans="1:4" ht="16.5" thickBot="1" x14ac:dyDescent="0.3">
      <c r="A30" s="169"/>
      <c r="B30" s="181"/>
    </row>
    <row r="31" spans="1:4" ht="16.5" thickBot="1" x14ac:dyDescent="0.3">
      <c r="A31" s="99" t="s">
        <v>18</v>
      </c>
      <c r="B31" s="177" t="s">
        <v>4</v>
      </c>
    </row>
    <row r="32" spans="1:4" ht="16.5" thickBot="1" x14ac:dyDescent="0.3">
      <c r="A32" s="178" t="s">
        <v>12</v>
      </c>
      <c r="B32" s="177"/>
    </row>
    <row r="33" spans="1:2" ht="16.5" thickBot="1" x14ac:dyDescent="0.3">
      <c r="A33" s="178" t="s">
        <v>13</v>
      </c>
      <c r="B33" s="177"/>
    </row>
    <row r="34" spans="1:2" ht="16.5" thickBot="1" x14ac:dyDescent="0.3">
      <c r="A34" s="178" t="s">
        <v>14</v>
      </c>
      <c r="B34" s="177"/>
    </row>
    <row r="35" spans="1:2" ht="16.5" thickBot="1" x14ac:dyDescent="0.3">
      <c r="A35" s="178" t="s">
        <v>15</v>
      </c>
      <c r="B35" s="177"/>
    </row>
    <row r="36" spans="1:2" s="51" customFormat="1" ht="16.5" thickBot="1" x14ac:dyDescent="0.3">
      <c r="A36" s="99" t="s">
        <v>7</v>
      </c>
      <c r="B36" s="101">
        <f>SUM(B31:B35)</f>
        <v>0</v>
      </c>
    </row>
    <row r="37" spans="1:2" x14ac:dyDescent="0.25">
      <c r="A37" s="692"/>
      <c r="B37" s="693"/>
    </row>
    <row r="38" spans="1:2" x14ac:dyDescent="0.25">
      <c r="A38" s="802" t="s">
        <v>19</v>
      </c>
      <c r="B38" s="98"/>
    </row>
    <row r="39" spans="1:2" x14ac:dyDescent="0.25">
      <c r="A39" s="619" t="s">
        <v>103</v>
      </c>
      <c r="B39" s="98"/>
    </row>
    <row r="40" spans="1:2" x14ac:dyDescent="0.25">
      <c r="A40" s="118" t="s">
        <v>111</v>
      </c>
      <c r="B40" s="803">
        <v>250000</v>
      </c>
    </row>
    <row r="41" spans="1:2" x14ac:dyDescent="0.25">
      <c r="A41" s="118" t="s">
        <v>128</v>
      </c>
      <c r="B41" s="98"/>
    </row>
    <row r="42" spans="1:2" x14ac:dyDescent="0.25">
      <c r="A42" s="118" t="s">
        <v>157</v>
      </c>
      <c r="B42" s="803"/>
    </row>
    <row r="43" spans="1:2" x14ac:dyDescent="0.25">
      <c r="A43" s="118" t="s">
        <v>172</v>
      </c>
      <c r="B43" s="98"/>
    </row>
    <row r="44" spans="1:2" x14ac:dyDescent="0.25">
      <c r="A44" s="118" t="s">
        <v>205</v>
      </c>
      <c r="B44" s="98"/>
    </row>
    <row r="45" spans="1:2" ht="16.5" thickBot="1" x14ac:dyDescent="0.3">
      <c r="A45" s="649" t="s">
        <v>617</v>
      </c>
      <c r="B45" s="174"/>
    </row>
    <row r="46" spans="1:2" ht="16.5" thickBot="1" x14ac:dyDescent="0.3">
      <c r="A46" s="804" t="s">
        <v>11</v>
      </c>
      <c r="B46" s="793">
        <f>SUM(B39:B43)</f>
        <v>250000</v>
      </c>
    </row>
  </sheetData>
  <mergeCells count="7">
    <mergeCell ref="A11:B11"/>
    <mergeCell ref="A1:B1"/>
    <mergeCell ref="A2:B2"/>
    <mergeCell ref="A4:B4"/>
    <mergeCell ref="A6:B6"/>
    <mergeCell ref="A8:B8"/>
    <mergeCell ref="A9:B9"/>
  </mergeCells>
  <pageMargins left="0.7" right="0.7" top="0.75" bottom="0.75" header="0.3" footer="0.3"/>
  <pageSetup scale="93"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28" zoomScaleNormal="100" workbookViewId="0">
      <selection activeCell="L63" sqref="L63"/>
    </sheetView>
  </sheetViews>
  <sheetFormatPr defaultColWidth="9.28515625" defaultRowHeight="15.75" x14ac:dyDescent="0.25"/>
  <cols>
    <col min="1" max="1" width="78.42578125" style="40" customWidth="1"/>
    <col min="2" max="2" width="13.7109375" style="63" customWidth="1"/>
    <col min="3" max="256" width="9.28515625" style="40"/>
    <col min="257" max="257" width="78.42578125" style="40" customWidth="1"/>
    <col min="258" max="258" width="13.7109375" style="40" customWidth="1"/>
    <col min="259" max="512" width="9.28515625" style="40"/>
    <col min="513" max="513" width="78.42578125" style="40" customWidth="1"/>
    <col min="514" max="514" width="13.7109375" style="40" customWidth="1"/>
    <col min="515" max="768" width="9.28515625" style="40"/>
    <col min="769" max="769" width="78.42578125" style="40" customWidth="1"/>
    <col min="770" max="770" width="13.7109375" style="40" customWidth="1"/>
    <col min="771" max="1024" width="9.28515625" style="40"/>
    <col min="1025" max="1025" width="78.42578125" style="40" customWidth="1"/>
    <col min="1026" max="1026" width="13.7109375" style="40" customWidth="1"/>
    <col min="1027" max="1280" width="9.28515625" style="40"/>
    <col min="1281" max="1281" width="78.42578125" style="40" customWidth="1"/>
    <col min="1282" max="1282" width="13.7109375" style="40" customWidth="1"/>
    <col min="1283" max="1536" width="9.28515625" style="40"/>
    <col min="1537" max="1537" width="78.42578125" style="40" customWidth="1"/>
    <col min="1538" max="1538" width="13.7109375" style="40" customWidth="1"/>
    <col min="1539" max="1792" width="9.28515625" style="40"/>
    <col min="1793" max="1793" width="78.42578125" style="40" customWidth="1"/>
    <col min="1794" max="1794" width="13.7109375" style="40" customWidth="1"/>
    <col min="1795" max="2048" width="9.28515625" style="40"/>
    <col min="2049" max="2049" width="78.42578125" style="40" customWidth="1"/>
    <col min="2050" max="2050" width="13.7109375" style="40" customWidth="1"/>
    <col min="2051" max="2304" width="9.28515625" style="40"/>
    <col min="2305" max="2305" width="78.42578125" style="40" customWidth="1"/>
    <col min="2306" max="2306" width="13.7109375" style="40" customWidth="1"/>
    <col min="2307" max="2560" width="9.28515625" style="40"/>
    <col min="2561" max="2561" width="78.42578125" style="40" customWidth="1"/>
    <col min="2562" max="2562" width="13.7109375" style="40" customWidth="1"/>
    <col min="2563" max="2816" width="9.28515625" style="40"/>
    <col min="2817" max="2817" width="78.42578125" style="40" customWidth="1"/>
    <col min="2818" max="2818" width="13.7109375" style="40" customWidth="1"/>
    <col min="2819" max="3072" width="9.28515625" style="40"/>
    <col min="3073" max="3073" width="78.42578125" style="40" customWidth="1"/>
    <col min="3074" max="3074" width="13.7109375" style="40" customWidth="1"/>
    <col min="3075" max="3328" width="9.28515625" style="40"/>
    <col min="3329" max="3329" width="78.42578125" style="40" customWidth="1"/>
    <col min="3330" max="3330" width="13.7109375" style="40" customWidth="1"/>
    <col min="3331" max="3584" width="9.28515625" style="40"/>
    <col min="3585" max="3585" width="78.42578125" style="40" customWidth="1"/>
    <col min="3586" max="3586" width="13.7109375" style="40" customWidth="1"/>
    <col min="3587" max="3840" width="9.28515625" style="40"/>
    <col min="3841" max="3841" width="78.42578125" style="40" customWidth="1"/>
    <col min="3842" max="3842" width="13.7109375" style="40" customWidth="1"/>
    <col min="3843" max="4096" width="9.28515625" style="40"/>
    <col min="4097" max="4097" width="78.42578125" style="40" customWidth="1"/>
    <col min="4098" max="4098" width="13.7109375" style="40" customWidth="1"/>
    <col min="4099" max="4352" width="9.28515625" style="40"/>
    <col min="4353" max="4353" width="78.42578125" style="40" customWidth="1"/>
    <col min="4354" max="4354" width="13.7109375" style="40" customWidth="1"/>
    <col min="4355" max="4608" width="9.28515625" style="40"/>
    <col min="4609" max="4609" width="78.42578125" style="40" customWidth="1"/>
    <col min="4610" max="4610" width="13.7109375" style="40" customWidth="1"/>
    <col min="4611" max="4864" width="9.28515625" style="40"/>
    <col min="4865" max="4865" width="78.42578125" style="40" customWidth="1"/>
    <col min="4866" max="4866" width="13.7109375" style="40" customWidth="1"/>
    <col min="4867" max="5120" width="9.28515625" style="40"/>
    <col min="5121" max="5121" width="78.42578125" style="40" customWidth="1"/>
    <col min="5122" max="5122" width="13.7109375" style="40" customWidth="1"/>
    <col min="5123" max="5376" width="9.28515625" style="40"/>
    <col min="5377" max="5377" width="78.42578125" style="40" customWidth="1"/>
    <col min="5378" max="5378" width="13.7109375" style="40" customWidth="1"/>
    <col min="5379" max="5632" width="9.28515625" style="40"/>
    <col min="5633" max="5633" width="78.42578125" style="40" customWidth="1"/>
    <col min="5634" max="5634" width="13.7109375" style="40" customWidth="1"/>
    <col min="5635" max="5888" width="9.28515625" style="40"/>
    <col min="5889" max="5889" width="78.42578125" style="40" customWidth="1"/>
    <col min="5890" max="5890" width="13.7109375" style="40" customWidth="1"/>
    <col min="5891" max="6144" width="9.28515625" style="40"/>
    <col min="6145" max="6145" width="78.42578125" style="40" customWidth="1"/>
    <col min="6146" max="6146" width="13.7109375" style="40" customWidth="1"/>
    <col min="6147" max="6400" width="9.28515625" style="40"/>
    <col min="6401" max="6401" width="78.42578125" style="40" customWidth="1"/>
    <col min="6402" max="6402" width="13.7109375" style="40" customWidth="1"/>
    <col min="6403" max="6656" width="9.28515625" style="40"/>
    <col min="6657" max="6657" width="78.42578125" style="40" customWidth="1"/>
    <col min="6658" max="6658" width="13.7109375" style="40" customWidth="1"/>
    <col min="6659" max="6912" width="9.28515625" style="40"/>
    <col min="6913" max="6913" width="78.42578125" style="40" customWidth="1"/>
    <col min="6914" max="6914" width="13.7109375" style="40" customWidth="1"/>
    <col min="6915" max="7168" width="9.28515625" style="40"/>
    <col min="7169" max="7169" width="78.42578125" style="40" customWidth="1"/>
    <col min="7170" max="7170" width="13.7109375" style="40" customWidth="1"/>
    <col min="7171" max="7424" width="9.28515625" style="40"/>
    <col min="7425" max="7425" width="78.42578125" style="40" customWidth="1"/>
    <col min="7426" max="7426" width="13.7109375" style="40" customWidth="1"/>
    <col min="7427" max="7680" width="9.28515625" style="40"/>
    <col min="7681" max="7681" width="78.42578125" style="40" customWidth="1"/>
    <col min="7682" max="7682" width="13.7109375" style="40" customWidth="1"/>
    <col min="7683" max="7936" width="9.28515625" style="40"/>
    <col min="7937" max="7937" width="78.42578125" style="40" customWidth="1"/>
    <col min="7938" max="7938" width="13.7109375" style="40" customWidth="1"/>
    <col min="7939" max="8192" width="9.28515625" style="40"/>
    <col min="8193" max="8193" width="78.42578125" style="40" customWidth="1"/>
    <col min="8194" max="8194" width="13.7109375" style="40" customWidth="1"/>
    <col min="8195" max="8448" width="9.28515625" style="40"/>
    <col min="8449" max="8449" width="78.42578125" style="40" customWidth="1"/>
    <col min="8450" max="8450" width="13.7109375" style="40" customWidth="1"/>
    <col min="8451" max="8704" width="9.28515625" style="40"/>
    <col min="8705" max="8705" width="78.42578125" style="40" customWidth="1"/>
    <col min="8706" max="8706" width="13.7109375" style="40" customWidth="1"/>
    <col min="8707" max="8960" width="9.28515625" style="40"/>
    <col min="8961" max="8961" width="78.42578125" style="40" customWidth="1"/>
    <col min="8962" max="8962" width="13.7109375" style="40" customWidth="1"/>
    <col min="8963" max="9216" width="9.28515625" style="40"/>
    <col min="9217" max="9217" width="78.42578125" style="40" customWidth="1"/>
    <col min="9218" max="9218" width="13.7109375" style="40" customWidth="1"/>
    <col min="9219" max="9472" width="9.28515625" style="40"/>
    <col min="9473" max="9473" width="78.42578125" style="40" customWidth="1"/>
    <col min="9474" max="9474" width="13.7109375" style="40" customWidth="1"/>
    <col min="9475" max="9728" width="9.28515625" style="40"/>
    <col min="9729" max="9729" width="78.42578125" style="40" customWidth="1"/>
    <col min="9730" max="9730" width="13.7109375" style="40" customWidth="1"/>
    <col min="9731" max="9984" width="9.28515625" style="40"/>
    <col min="9985" max="9985" width="78.42578125" style="40" customWidth="1"/>
    <col min="9986" max="9986" width="13.7109375" style="40" customWidth="1"/>
    <col min="9987" max="10240" width="9.28515625" style="40"/>
    <col min="10241" max="10241" width="78.42578125" style="40" customWidth="1"/>
    <col min="10242" max="10242" width="13.7109375" style="40" customWidth="1"/>
    <col min="10243" max="10496" width="9.28515625" style="40"/>
    <col min="10497" max="10497" width="78.42578125" style="40" customWidth="1"/>
    <col min="10498" max="10498" width="13.7109375" style="40" customWidth="1"/>
    <col min="10499" max="10752" width="9.28515625" style="40"/>
    <col min="10753" max="10753" width="78.42578125" style="40" customWidth="1"/>
    <col min="10754" max="10754" width="13.7109375" style="40" customWidth="1"/>
    <col min="10755" max="11008" width="9.28515625" style="40"/>
    <col min="11009" max="11009" width="78.42578125" style="40" customWidth="1"/>
    <col min="11010" max="11010" width="13.7109375" style="40" customWidth="1"/>
    <col min="11011" max="11264" width="9.28515625" style="40"/>
    <col min="11265" max="11265" width="78.42578125" style="40" customWidth="1"/>
    <col min="11266" max="11266" width="13.7109375" style="40" customWidth="1"/>
    <col min="11267" max="11520" width="9.28515625" style="40"/>
    <col min="11521" max="11521" width="78.42578125" style="40" customWidth="1"/>
    <col min="11522" max="11522" width="13.7109375" style="40" customWidth="1"/>
    <col min="11523" max="11776" width="9.28515625" style="40"/>
    <col min="11777" max="11777" width="78.42578125" style="40" customWidth="1"/>
    <col min="11778" max="11778" width="13.7109375" style="40" customWidth="1"/>
    <col min="11779" max="12032" width="9.28515625" style="40"/>
    <col min="12033" max="12033" width="78.42578125" style="40" customWidth="1"/>
    <col min="12034" max="12034" width="13.7109375" style="40" customWidth="1"/>
    <col min="12035" max="12288" width="9.28515625" style="40"/>
    <col min="12289" max="12289" width="78.42578125" style="40" customWidth="1"/>
    <col min="12290" max="12290" width="13.7109375" style="40" customWidth="1"/>
    <col min="12291" max="12544" width="9.28515625" style="40"/>
    <col min="12545" max="12545" width="78.42578125" style="40" customWidth="1"/>
    <col min="12546" max="12546" width="13.7109375" style="40" customWidth="1"/>
    <col min="12547" max="12800" width="9.28515625" style="40"/>
    <col min="12801" max="12801" width="78.42578125" style="40" customWidth="1"/>
    <col min="12802" max="12802" width="13.7109375" style="40" customWidth="1"/>
    <col min="12803" max="13056" width="9.28515625" style="40"/>
    <col min="13057" max="13057" width="78.42578125" style="40" customWidth="1"/>
    <col min="13058" max="13058" width="13.7109375" style="40" customWidth="1"/>
    <col min="13059" max="13312" width="9.28515625" style="40"/>
    <col min="13313" max="13313" width="78.42578125" style="40" customWidth="1"/>
    <col min="13314" max="13314" width="13.7109375" style="40" customWidth="1"/>
    <col min="13315" max="13568" width="9.28515625" style="40"/>
    <col min="13569" max="13569" width="78.42578125" style="40" customWidth="1"/>
    <col min="13570" max="13570" width="13.7109375" style="40" customWidth="1"/>
    <col min="13571" max="13824" width="9.28515625" style="40"/>
    <col min="13825" max="13825" width="78.42578125" style="40" customWidth="1"/>
    <col min="13826" max="13826" width="13.7109375" style="40" customWidth="1"/>
    <col min="13827" max="14080" width="9.28515625" style="40"/>
    <col min="14081" max="14081" width="78.42578125" style="40" customWidth="1"/>
    <col min="14082" max="14082" width="13.7109375" style="40" customWidth="1"/>
    <col min="14083" max="14336" width="9.28515625" style="40"/>
    <col min="14337" max="14337" width="78.42578125" style="40" customWidth="1"/>
    <col min="14338" max="14338" width="13.7109375" style="40" customWidth="1"/>
    <col min="14339" max="14592" width="9.28515625" style="40"/>
    <col min="14593" max="14593" width="78.42578125" style="40" customWidth="1"/>
    <col min="14594" max="14594" width="13.7109375" style="40" customWidth="1"/>
    <col min="14595" max="14848" width="9.28515625" style="40"/>
    <col min="14849" max="14849" width="78.42578125" style="40" customWidth="1"/>
    <col min="14850" max="14850" width="13.7109375" style="40" customWidth="1"/>
    <col min="14851" max="15104" width="9.28515625" style="40"/>
    <col min="15105" max="15105" width="78.42578125" style="40" customWidth="1"/>
    <col min="15106" max="15106" width="13.7109375" style="40" customWidth="1"/>
    <col min="15107" max="15360" width="9.28515625" style="40"/>
    <col min="15361" max="15361" width="78.42578125" style="40" customWidth="1"/>
    <col min="15362" max="15362" width="13.7109375" style="40" customWidth="1"/>
    <col min="15363" max="15616" width="9.28515625" style="40"/>
    <col min="15617" max="15617" width="78.42578125" style="40" customWidth="1"/>
    <col min="15618" max="15618" width="13.7109375" style="40" customWidth="1"/>
    <col min="15619" max="15872" width="9.28515625" style="40"/>
    <col min="15873" max="15873" width="78.42578125" style="40" customWidth="1"/>
    <col min="15874" max="15874" width="13.7109375" style="40" customWidth="1"/>
    <col min="15875" max="16128" width="9.28515625" style="40"/>
    <col min="16129" max="16129" width="78.42578125" style="40" customWidth="1"/>
    <col min="16130" max="16130" width="13.7109375" style="40" customWidth="1"/>
    <col min="16131" max="16384" width="9.28515625" style="40"/>
  </cols>
  <sheetData>
    <row r="1" spans="1:2" x14ac:dyDescent="0.25">
      <c r="A1" s="1112" t="s">
        <v>0</v>
      </c>
      <c r="B1" s="1113"/>
    </row>
    <row r="2" spans="1:2" ht="16.5" thickBot="1" x14ac:dyDescent="0.3">
      <c r="A2" s="1209" t="s">
        <v>1</v>
      </c>
      <c r="B2" s="1210"/>
    </row>
    <row r="3" spans="1:2" ht="12.75" customHeight="1" thickBot="1" x14ac:dyDescent="0.3">
      <c r="A3" s="187"/>
      <c r="B3" s="188"/>
    </row>
    <row r="4" spans="1:2" s="43" customFormat="1" ht="17.25" customHeight="1" thickBot="1" x14ac:dyDescent="0.3">
      <c r="A4" s="1211" t="s">
        <v>196</v>
      </c>
      <c r="B4" s="1208"/>
    </row>
    <row r="5" spans="1:2" ht="12.75" customHeight="1" thickBot="1" x14ac:dyDescent="0.3">
      <c r="A5" s="169"/>
      <c r="B5" s="170"/>
    </row>
    <row r="6" spans="1:2" x14ac:dyDescent="0.25">
      <c r="A6" s="1118" t="s">
        <v>27</v>
      </c>
      <c r="B6" s="1117"/>
    </row>
    <row r="7" spans="1:2" x14ac:dyDescent="0.25">
      <c r="A7" s="720" t="s">
        <v>30</v>
      </c>
      <c r="B7" s="149"/>
    </row>
    <row r="8" spans="1:2" x14ac:dyDescent="0.25">
      <c r="A8" s="1118" t="s">
        <v>78</v>
      </c>
      <c r="B8" s="1117"/>
    </row>
    <row r="9" spans="1:2" x14ac:dyDescent="0.25">
      <c r="A9" s="1118"/>
      <c r="B9" s="1117"/>
    </row>
    <row r="10" spans="1:2" ht="12.75" customHeight="1" thickBot="1" x14ac:dyDescent="0.3">
      <c r="A10" s="191"/>
      <c r="B10" s="192"/>
    </row>
    <row r="11" spans="1:2" ht="64.5" customHeight="1" thickBot="1" x14ac:dyDescent="0.3">
      <c r="A11" s="1205" t="s">
        <v>186</v>
      </c>
      <c r="B11" s="1206"/>
    </row>
    <row r="12" spans="1:2" ht="12.75" customHeight="1" thickBot="1" x14ac:dyDescent="0.3">
      <c r="A12" s="169"/>
      <c r="B12" s="170"/>
    </row>
    <row r="13" spans="1:2" ht="16.5" thickBot="1" x14ac:dyDescent="0.3">
      <c r="A13" s="99" t="s">
        <v>183</v>
      </c>
      <c r="B13" s="177" t="s">
        <v>2</v>
      </c>
    </row>
    <row r="14" spans="1:2" ht="16.5" thickBot="1" x14ac:dyDescent="0.3">
      <c r="A14" s="178" t="s">
        <v>3</v>
      </c>
      <c r="B14" s="186" t="s">
        <v>181</v>
      </c>
    </row>
    <row r="15" spans="1:2" ht="16.5" thickBot="1" x14ac:dyDescent="0.3">
      <c r="A15" s="178"/>
      <c r="B15" s="177"/>
    </row>
    <row r="16" spans="1:2" ht="16.5" thickBot="1" x14ac:dyDescent="0.3">
      <c r="A16" s="178" t="s">
        <v>5</v>
      </c>
      <c r="B16" s="186">
        <v>100000</v>
      </c>
    </row>
    <row r="17" spans="1:4" ht="16.5" thickBot="1" x14ac:dyDescent="0.3">
      <c r="A17" s="178" t="s">
        <v>26</v>
      </c>
      <c r="B17" s="179">
        <v>100000</v>
      </c>
    </row>
    <row r="18" spans="1:4" ht="16.5" thickBot="1" x14ac:dyDescent="0.3">
      <c r="A18" s="178" t="s">
        <v>6</v>
      </c>
      <c r="B18" s="180"/>
      <c r="D18" s="43"/>
    </row>
    <row r="19" spans="1:4" s="51" customFormat="1" ht="16.5" thickBot="1" x14ac:dyDescent="0.3">
      <c r="A19" s="99" t="s">
        <v>7</v>
      </c>
      <c r="B19" s="101">
        <f>SUM(B13:B17)-(B18)</f>
        <v>200000</v>
      </c>
    </row>
    <row r="20" spans="1:4" ht="12.75" customHeight="1" x14ac:dyDescent="0.25">
      <c r="A20" s="162"/>
      <c r="B20" s="163"/>
    </row>
    <row r="21" spans="1:4" ht="16.5" thickBot="1" x14ac:dyDescent="0.3">
      <c r="A21" s="99" t="s">
        <v>17</v>
      </c>
      <c r="B21" s="177"/>
    </row>
    <row r="22" spans="1:4" ht="16.5" thickBot="1" x14ac:dyDescent="0.3">
      <c r="A22" s="178" t="s">
        <v>104</v>
      </c>
      <c r="B22" s="177"/>
    </row>
    <row r="23" spans="1:4" ht="16.5" customHeight="1" thickBot="1" x14ac:dyDescent="0.3">
      <c r="A23" s="178" t="s">
        <v>22</v>
      </c>
      <c r="B23" s="177"/>
    </row>
    <row r="24" spans="1:4" ht="16.5" thickBot="1" x14ac:dyDescent="0.3">
      <c r="A24" s="178" t="s">
        <v>20</v>
      </c>
      <c r="B24" s="177"/>
    </row>
    <row r="25" spans="1:4" ht="16.5" thickBot="1" x14ac:dyDescent="0.3">
      <c r="A25" s="178" t="s">
        <v>8</v>
      </c>
      <c r="B25" s="177"/>
    </row>
    <row r="26" spans="1:4" ht="16.5" thickBot="1" x14ac:dyDescent="0.3">
      <c r="A26" s="178" t="s">
        <v>105</v>
      </c>
      <c r="B26" s="177">
        <v>200000</v>
      </c>
    </row>
    <row r="27" spans="1:4" ht="16.5" thickBot="1" x14ac:dyDescent="0.3">
      <c r="A27" s="178" t="s">
        <v>9</v>
      </c>
      <c r="B27" s="177"/>
    </row>
    <row r="28" spans="1:4" ht="16.5" thickBot="1" x14ac:dyDescent="0.3">
      <c r="A28" s="171" t="s">
        <v>10</v>
      </c>
      <c r="B28" s="117"/>
    </row>
    <row r="29" spans="1:4" s="51" customFormat="1" ht="17.25" thickTop="1" thickBot="1" x14ac:dyDescent="0.3">
      <c r="A29" s="173" t="s">
        <v>11</v>
      </c>
      <c r="B29" s="100">
        <f>SUM(B22:B28)</f>
        <v>200000</v>
      </c>
    </row>
    <row r="30" spans="1:4" ht="12.75" customHeight="1" x14ac:dyDescent="0.25">
      <c r="A30" s="162"/>
      <c r="B30" s="163"/>
    </row>
    <row r="31" spans="1:4" ht="16.5" thickBot="1" x14ac:dyDescent="0.3">
      <c r="A31" s="99" t="s">
        <v>18</v>
      </c>
      <c r="B31" s="177" t="s">
        <v>4</v>
      </c>
    </row>
    <row r="32" spans="1:4" ht="16.5" thickBot="1" x14ac:dyDescent="0.3">
      <c r="A32" s="178" t="s">
        <v>12</v>
      </c>
      <c r="B32" s="177"/>
    </row>
    <row r="33" spans="1:2" ht="16.5" thickBot="1" x14ac:dyDescent="0.3">
      <c r="A33" s="178" t="s">
        <v>13</v>
      </c>
      <c r="B33" s="177"/>
    </row>
    <row r="34" spans="1:2" ht="16.5" thickBot="1" x14ac:dyDescent="0.3">
      <c r="A34" s="178" t="s">
        <v>14</v>
      </c>
      <c r="B34" s="177"/>
    </row>
    <row r="35" spans="1:2" ht="16.5" thickBot="1" x14ac:dyDescent="0.3">
      <c r="A35" s="171" t="s">
        <v>15</v>
      </c>
      <c r="B35" s="117"/>
    </row>
    <row r="36" spans="1:2" s="51" customFormat="1" ht="17.25" thickTop="1" thickBot="1" x14ac:dyDescent="0.3">
      <c r="A36" s="173" t="s">
        <v>7</v>
      </c>
      <c r="B36" s="100">
        <f>SUM(B31:B35)</f>
        <v>0</v>
      </c>
    </row>
    <row r="37" spans="1:2" ht="12.75" customHeight="1" thickBot="1" x14ac:dyDescent="0.3">
      <c r="A37" s="169"/>
      <c r="B37" s="181"/>
    </row>
    <row r="38" spans="1:2" ht="15" customHeight="1" x14ac:dyDescent="0.25">
      <c r="A38" s="802" t="s">
        <v>19</v>
      </c>
      <c r="B38" s="98"/>
    </row>
    <row r="39" spans="1:2" x14ac:dyDescent="0.25">
      <c r="A39" s="619" t="s">
        <v>103</v>
      </c>
      <c r="B39" s="98"/>
    </row>
    <row r="40" spans="1:2" x14ac:dyDescent="0.25">
      <c r="A40" s="118" t="s">
        <v>111</v>
      </c>
      <c r="B40" s="803"/>
    </row>
    <row r="41" spans="1:2" x14ac:dyDescent="0.25">
      <c r="A41" s="118" t="s">
        <v>128</v>
      </c>
      <c r="B41" s="98"/>
    </row>
    <row r="42" spans="1:2" x14ac:dyDescent="0.25">
      <c r="A42" s="118" t="s">
        <v>157</v>
      </c>
      <c r="B42" s="803"/>
    </row>
    <row r="43" spans="1:2" x14ac:dyDescent="0.25">
      <c r="A43" s="118" t="s">
        <v>172</v>
      </c>
      <c r="B43" s="98">
        <v>200000</v>
      </c>
    </row>
    <row r="44" spans="1:2" x14ac:dyDescent="0.25">
      <c r="A44" s="118" t="s">
        <v>205</v>
      </c>
      <c r="B44" s="98"/>
    </row>
    <row r="45" spans="1:2" ht="16.5" thickBot="1" x14ac:dyDescent="0.3">
      <c r="A45" s="649" t="s">
        <v>617</v>
      </c>
      <c r="B45" s="174"/>
    </row>
    <row r="46" spans="1:2" ht="16.5" thickBot="1" x14ac:dyDescent="0.3">
      <c r="A46" s="804" t="s">
        <v>11</v>
      </c>
      <c r="B46" s="793">
        <f>SUM(B39:B43)</f>
        <v>200000</v>
      </c>
    </row>
  </sheetData>
  <mergeCells count="7">
    <mergeCell ref="A11:B11"/>
    <mergeCell ref="A1:B1"/>
    <mergeCell ref="A2:B2"/>
    <mergeCell ref="A4:B4"/>
    <mergeCell ref="A6:B6"/>
    <mergeCell ref="A8:B8"/>
    <mergeCell ref="A9:B9"/>
  </mergeCells>
  <printOptions horizontalCentered="1" verticalCentered="1"/>
  <pageMargins left="0.7" right="0.7" top="0.25" bottom="0.25" header="0.3" footer="0.3"/>
  <pageSetup scale="9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22" zoomScaleNormal="100" workbookViewId="0">
      <selection activeCell="G52" sqref="G52"/>
    </sheetView>
  </sheetViews>
  <sheetFormatPr defaultColWidth="9.28515625" defaultRowHeight="15.75" x14ac:dyDescent="0.25"/>
  <cols>
    <col min="1" max="1" width="78.42578125" style="40" customWidth="1"/>
    <col min="2" max="2" width="13.7109375" style="63" customWidth="1"/>
    <col min="3" max="16384" width="9.28515625" style="40"/>
  </cols>
  <sheetData>
    <row r="1" spans="1:10" ht="16.5" thickBot="1" x14ac:dyDescent="0.3">
      <c r="A1" s="1112" t="s">
        <v>1</v>
      </c>
      <c r="B1" s="1113"/>
    </row>
    <row r="2" spans="1:10" ht="16.5" thickBot="1" x14ac:dyDescent="0.3">
      <c r="A2" s="175"/>
      <c r="B2" s="176"/>
    </row>
    <row r="3" spans="1:10" x14ac:dyDescent="0.25">
      <c r="A3" s="1116" t="s">
        <v>600</v>
      </c>
      <c r="B3" s="1117"/>
    </row>
    <row r="4" spans="1:10" s="43" customFormat="1" ht="16.5" thickBot="1" x14ac:dyDescent="0.3">
      <c r="A4" s="169"/>
      <c r="B4" s="170"/>
      <c r="E4" s="605"/>
    </row>
    <row r="5" spans="1:10" x14ac:dyDescent="0.25">
      <c r="A5" s="1118" t="s">
        <v>27</v>
      </c>
      <c r="B5" s="1117"/>
    </row>
    <row r="6" spans="1:10" x14ac:dyDescent="0.25">
      <c r="A6" s="720" t="s">
        <v>30</v>
      </c>
      <c r="B6" s="149"/>
    </row>
    <row r="7" spans="1:10" x14ac:dyDescent="0.25">
      <c r="A7" s="1118" t="s">
        <v>78</v>
      </c>
      <c r="B7" s="1117"/>
    </row>
    <row r="8" spans="1:10" ht="16.5" thickBot="1" x14ac:dyDescent="0.3">
      <c r="A8" s="1207"/>
      <c r="B8" s="1208"/>
    </row>
    <row r="9" spans="1:10" x14ac:dyDescent="0.25">
      <c r="A9" s="167"/>
      <c r="B9" s="168"/>
    </row>
    <row r="10" spans="1:10" ht="16.5" customHeight="1" thickBot="1" x14ac:dyDescent="0.3">
      <c r="A10" s="1205" t="s">
        <v>509</v>
      </c>
      <c r="B10" s="1206"/>
    </row>
    <row r="11" spans="1:10" ht="15.4" customHeight="1" thickBot="1" x14ac:dyDescent="0.3">
      <c r="A11" s="169"/>
      <c r="B11" s="170"/>
    </row>
    <row r="12" spans="1:10" ht="16.5" thickBot="1" x14ac:dyDescent="0.3">
      <c r="A12" s="99" t="s">
        <v>183</v>
      </c>
      <c r="B12" s="177" t="s">
        <v>2</v>
      </c>
    </row>
    <row r="13" spans="1:10" ht="16.5" thickBot="1" x14ac:dyDescent="0.3">
      <c r="A13" s="178" t="s">
        <v>3</v>
      </c>
      <c r="B13" s="177"/>
    </row>
    <row r="14" spans="1:10" ht="16.5" thickBot="1" x14ac:dyDescent="0.3">
      <c r="A14" s="178"/>
      <c r="B14" s="177"/>
    </row>
    <row r="15" spans="1:10" ht="16.5" thickBot="1" x14ac:dyDescent="0.3">
      <c r="A15" s="178" t="s">
        <v>5</v>
      </c>
      <c r="B15" s="177"/>
      <c r="J15" s="62"/>
    </row>
    <row r="16" spans="1:10" ht="16.5" thickBot="1" x14ac:dyDescent="0.3">
      <c r="A16" s="178" t="s">
        <v>26</v>
      </c>
      <c r="B16" s="179">
        <v>25000</v>
      </c>
    </row>
    <row r="17" spans="1:4" ht="16.5" thickBot="1" x14ac:dyDescent="0.3">
      <c r="A17" s="178" t="s">
        <v>6</v>
      </c>
      <c r="B17" s="180"/>
    </row>
    <row r="18" spans="1:4" ht="16.5" thickBot="1" x14ac:dyDescent="0.3">
      <c r="A18" s="99" t="s">
        <v>7</v>
      </c>
      <c r="B18" s="101">
        <f>SUM(B12:B16)-(B17)</f>
        <v>25000</v>
      </c>
      <c r="D18" s="43"/>
    </row>
    <row r="19" spans="1:4" s="51" customFormat="1" ht="16.5" thickBot="1" x14ac:dyDescent="0.3">
      <c r="A19" s="169"/>
      <c r="B19" s="181"/>
    </row>
    <row r="20" spans="1:4" ht="16.5" thickBot="1" x14ac:dyDescent="0.3">
      <c r="A20" s="99" t="s">
        <v>17</v>
      </c>
      <c r="B20" s="177"/>
    </row>
    <row r="21" spans="1:4" ht="16.5" thickBot="1" x14ac:dyDescent="0.3">
      <c r="A21" s="178" t="s">
        <v>104</v>
      </c>
      <c r="B21" s="177"/>
    </row>
    <row r="22" spans="1:4" ht="16.5" thickBot="1" x14ac:dyDescent="0.3">
      <c r="A22" s="178" t="s">
        <v>22</v>
      </c>
      <c r="B22" s="177"/>
    </row>
    <row r="23" spans="1:4" ht="16.5" thickBot="1" x14ac:dyDescent="0.3">
      <c r="A23" s="178" t="s">
        <v>20</v>
      </c>
      <c r="B23" s="177"/>
    </row>
    <row r="24" spans="1:4" ht="16.5" thickBot="1" x14ac:dyDescent="0.3">
      <c r="A24" s="178" t="s">
        <v>8</v>
      </c>
      <c r="B24" s="177"/>
    </row>
    <row r="25" spans="1:4" ht="16.5" thickBot="1" x14ac:dyDescent="0.3">
      <c r="A25" s="178" t="s">
        <v>105</v>
      </c>
      <c r="B25" s="177">
        <v>25000</v>
      </c>
    </row>
    <row r="26" spans="1:4" ht="16.5" thickBot="1" x14ac:dyDescent="0.3">
      <c r="A26" s="178" t="s">
        <v>9</v>
      </c>
      <c r="B26" s="177"/>
    </row>
    <row r="27" spans="1:4" ht="16.5" thickBot="1" x14ac:dyDescent="0.3">
      <c r="A27" s="178" t="s">
        <v>10</v>
      </c>
      <c r="B27" s="177"/>
    </row>
    <row r="28" spans="1:4" ht="16.5" thickBot="1" x14ac:dyDescent="0.3">
      <c r="A28" s="99" t="s">
        <v>11</v>
      </c>
      <c r="B28" s="101">
        <f>SUM(B21:B27)</f>
        <v>25000</v>
      </c>
    </row>
    <row r="29" spans="1:4" s="51" customFormat="1" ht="16.5" thickBot="1" x14ac:dyDescent="0.3">
      <c r="A29" s="169"/>
      <c r="B29" s="181"/>
    </row>
    <row r="30" spans="1:4" ht="16.5" thickBot="1" x14ac:dyDescent="0.3">
      <c r="A30" s="99" t="s">
        <v>18</v>
      </c>
      <c r="B30" s="177" t="s">
        <v>4</v>
      </c>
    </row>
    <row r="31" spans="1:4" ht="16.5" thickBot="1" x14ac:dyDescent="0.3">
      <c r="A31" s="178" t="s">
        <v>12</v>
      </c>
      <c r="B31" s="177"/>
    </row>
    <row r="32" spans="1:4" ht="16.5" thickBot="1" x14ac:dyDescent="0.3">
      <c r="A32" s="178" t="s">
        <v>13</v>
      </c>
      <c r="B32" s="177"/>
    </row>
    <row r="33" spans="1:2" ht="16.5" thickBot="1" x14ac:dyDescent="0.3">
      <c r="A33" s="178" t="s">
        <v>14</v>
      </c>
      <c r="B33" s="177"/>
    </row>
    <row r="34" spans="1:2" ht="16.5" thickBot="1" x14ac:dyDescent="0.3">
      <c r="A34" s="178" t="s">
        <v>15</v>
      </c>
      <c r="B34" s="177"/>
    </row>
    <row r="35" spans="1:2" ht="16.5" thickBot="1" x14ac:dyDescent="0.3">
      <c r="A35" s="99" t="s">
        <v>7</v>
      </c>
      <c r="B35" s="101">
        <f>SUM(B30:B34)</f>
        <v>0</v>
      </c>
    </row>
    <row r="36" spans="1:2" s="51" customFormat="1" ht="16.5" thickBot="1" x14ac:dyDescent="0.3">
      <c r="A36" s="169"/>
      <c r="B36" s="181"/>
    </row>
    <row r="37" spans="1:2" x14ac:dyDescent="0.25">
      <c r="A37" s="802" t="s">
        <v>19</v>
      </c>
      <c r="B37" s="98"/>
    </row>
    <row r="38" spans="1:2" x14ac:dyDescent="0.25">
      <c r="A38" s="619" t="s">
        <v>103</v>
      </c>
      <c r="B38" s="98"/>
    </row>
    <row r="39" spans="1:2" x14ac:dyDescent="0.25">
      <c r="A39" s="118" t="s">
        <v>111</v>
      </c>
      <c r="B39" s="803">
        <v>25000</v>
      </c>
    </row>
    <row r="40" spans="1:2" x14ac:dyDescent="0.25">
      <c r="A40" s="118" t="s">
        <v>128</v>
      </c>
      <c r="B40" s="98"/>
    </row>
    <row r="41" spans="1:2" x14ac:dyDescent="0.25">
      <c r="A41" s="118" t="s">
        <v>157</v>
      </c>
      <c r="B41" s="803"/>
    </row>
    <row r="42" spans="1:2" x14ac:dyDescent="0.25">
      <c r="A42" s="118" t="s">
        <v>172</v>
      </c>
      <c r="B42" s="98"/>
    </row>
    <row r="43" spans="1:2" x14ac:dyDescent="0.25">
      <c r="A43" s="118" t="s">
        <v>205</v>
      </c>
      <c r="B43" s="98"/>
    </row>
    <row r="44" spans="1:2" ht="16.5" thickBot="1" x14ac:dyDescent="0.3">
      <c r="A44" s="649" t="s">
        <v>617</v>
      </c>
      <c r="B44" s="174"/>
    </row>
    <row r="45" spans="1:2" ht="16.5" thickBot="1" x14ac:dyDescent="0.3">
      <c r="A45" s="804" t="s">
        <v>11</v>
      </c>
      <c r="B45" s="793">
        <f>SUM(B38:B42)</f>
        <v>25000</v>
      </c>
    </row>
  </sheetData>
  <mergeCells count="6">
    <mergeCell ref="A3:B3"/>
    <mergeCell ref="A5:B5"/>
    <mergeCell ref="A7:B7"/>
    <mergeCell ref="A10:B10"/>
    <mergeCell ref="A1:B1"/>
    <mergeCell ref="A8:B8"/>
  </mergeCells>
  <pageMargins left="0.7" right="0.7" top="0.75" bottom="0.75" header="0.3" footer="0.3"/>
  <pageSetup scale="97"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opLeftCell="A16" zoomScaleNormal="100" workbookViewId="0">
      <selection activeCell="D45" sqref="D45"/>
    </sheetView>
  </sheetViews>
  <sheetFormatPr defaultColWidth="9.28515625" defaultRowHeight="15.75" x14ac:dyDescent="0.25"/>
  <cols>
    <col min="1" max="1" width="78.42578125" style="40" customWidth="1"/>
    <col min="2" max="2" width="13.7109375" style="63" customWidth="1"/>
    <col min="3" max="16384" width="9.28515625" style="40"/>
  </cols>
  <sheetData>
    <row r="1" spans="1:12" ht="16.5" thickBot="1" x14ac:dyDescent="0.3">
      <c r="A1" s="1112" t="s">
        <v>1</v>
      </c>
      <c r="B1" s="1113"/>
    </row>
    <row r="2" spans="1:12" ht="16.5" thickBot="1" x14ac:dyDescent="0.3">
      <c r="A2" s="175"/>
      <c r="B2" s="176"/>
    </row>
    <row r="3" spans="1:12" x14ac:dyDescent="0.25">
      <c r="A3" s="1116" t="s">
        <v>600</v>
      </c>
      <c r="B3" s="1117"/>
    </row>
    <row r="4" spans="1:12" s="43" customFormat="1" ht="16.5" thickBot="1" x14ac:dyDescent="0.3">
      <c r="A4" s="169"/>
      <c r="B4" s="170"/>
    </row>
    <row r="5" spans="1:12" x14ac:dyDescent="0.25">
      <c r="A5" s="1118" t="s">
        <v>27</v>
      </c>
      <c r="B5" s="1117"/>
    </row>
    <row r="6" spans="1:12" x14ac:dyDescent="0.25">
      <c r="A6" s="720" t="s">
        <v>30</v>
      </c>
      <c r="B6" s="149"/>
    </row>
    <row r="7" spans="1:12" x14ac:dyDescent="0.25">
      <c r="A7" s="1118" t="s">
        <v>78</v>
      </c>
      <c r="B7" s="1117"/>
    </row>
    <row r="8" spans="1:12" ht="16.5" thickBot="1" x14ac:dyDescent="0.3">
      <c r="A8" s="1207"/>
      <c r="B8" s="1208"/>
    </row>
    <row r="9" spans="1:12" x14ac:dyDescent="0.25">
      <c r="A9" s="167"/>
      <c r="B9" s="168"/>
    </row>
    <row r="10" spans="1:12" ht="16.5" thickBot="1" x14ac:dyDescent="0.3">
      <c r="A10" s="1205" t="s">
        <v>509</v>
      </c>
      <c r="B10" s="1206"/>
    </row>
    <row r="11" spans="1:12" ht="15.75" customHeight="1" thickBot="1" x14ac:dyDescent="0.3">
      <c r="A11" s="169"/>
      <c r="B11" s="170"/>
    </row>
    <row r="12" spans="1:12" ht="16.5" thickBot="1" x14ac:dyDescent="0.3">
      <c r="A12" s="99" t="s">
        <v>183</v>
      </c>
      <c r="B12" s="177" t="s">
        <v>2</v>
      </c>
    </row>
    <row r="13" spans="1:12" ht="16.5" thickBot="1" x14ac:dyDescent="0.3">
      <c r="A13" s="178" t="s">
        <v>3</v>
      </c>
      <c r="B13" s="177"/>
    </row>
    <row r="14" spans="1:12" ht="16.5" thickBot="1" x14ac:dyDescent="0.3">
      <c r="A14" s="178"/>
      <c r="B14" s="177"/>
    </row>
    <row r="15" spans="1:12" ht="16.5" thickBot="1" x14ac:dyDescent="0.3">
      <c r="A15" s="178" t="s">
        <v>5</v>
      </c>
      <c r="B15" s="177">
        <v>70000</v>
      </c>
      <c r="L15" s="62"/>
    </row>
    <row r="16" spans="1:12" ht="16.5" thickBot="1" x14ac:dyDescent="0.3">
      <c r="A16" s="178" t="s">
        <v>26</v>
      </c>
      <c r="B16" s="179">
        <v>70000</v>
      </c>
    </row>
    <row r="17" spans="1:4" ht="16.5" thickBot="1" x14ac:dyDescent="0.3">
      <c r="A17" s="178" t="s">
        <v>6</v>
      </c>
      <c r="B17" s="180"/>
    </row>
    <row r="18" spans="1:4" ht="16.5" thickBot="1" x14ac:dyDescent="0.3">
      <c r="A18" s="99" t="s">
        <v>7</v>
      </c>
      <c r="B18" s="101">
        <f>SUM(B12:B16)-(B17)</f>
        <v>140000</v>
      </c>
      <c r="D18" s="43"/>
    </row>
    <row r="19" spans="1:4" s="51" customFormat="1" ht="16.5" thickBot="1" x14ac:dyDescent="0.3">
      <c r="A19" s="169"/>
      <c r="B19" s="181"/>
    </row>
    <row r="20" spans="1:4" ht="16.5" thickBot="1" x14ac:dyDescent="0.3">
      <c r="A20" s="99" t="s">
        <v>17</v>
      </c>
      <c r="B20" s="177"/>
    </row>
    <row r="21" spans="1:4" ht="16.5" thickBot="1" x14ac:dyDescent="0.3">
      <c r="A21" s="178" t="s">
        <v>104</v>
      </c>
      <c r="B21" s="177"/>
    </row>
    <row r="22" spans="1:4" ht="16.5" thickBot="1" x14ac:dyDescent="0.3">
      <c r="A22" s="178" t="s">
        <v>22</v>
      </c>
      <c r="B22" s="177"/>
    </row>
    <row r="23" spans="1:4" ht="16.5" thickBot="1" x14ac:dyDescent="0.3">
      <c r="A23" s="178" t="s">
        <v>20</v>
      </c>
      <c r="B23" s="177"/>
    </row>
    <row r="24" spans="1:4" ht="16.5" thickBot="1" x14ac:dyDescent="0.3">
      <c r="A24" s="178" t="s">
        <v>8</v>
      </c>
      <c r="B24" s="177"/>
    </row>
    <row r="25" spans="1:4" ht="16.5" thickBot="1" x14ac:dyDescent="0.3">
      <c r="A25" s="178" t="s">
        <v>105</v>
      </c>
      <c r="B25" s="177">
        <v>140000</v>
      </c>
    </row>
    <row r="26" spans="1:4" ht="16.5" thickBot="1" x14ac:dyDescent="0.3">
      <c r="A26" s="178" t="s">
        <v>9</v>
      </c>
      <c r="B26" s="177"/>
    </row>
    <row r="27" spans="1:4" ht="16.5" thickBot="1" x14ac:dyDescent="0.3">
      <c r="A27" s="178" t="s">
        <v>10</v>
      </c>
      <c r="B27" s="177"/>
    </row>
    <row r="28" spans="1:4" ht="16.5" thickBot="1" x14ac:dyDescent="0.3">
      <c r="A28" s="99" t="s">
        <v>11</v>
      </c>
      <c r="B28" s="101">
        <f>SUM(B21:B27)</f>
        <v>140000</v>
      </c>
    </row>
    <row r="29" spans="1:4" s="51" customFormat="1" ht="16.5" thickBot="1" x14ac:dyDescent="0.3">
      <c r="A29" s="169"/>
      <c r="B29" s="181"/>
    </row>
    <row r="30" spans="1:4" ht="16.5" thickBot="1" x14ac:dyDescent="0.3">
      <c r="A30" s="99" t="s">
        <v>18</v>
      </c>
      <c r="B30" s="177" t="s">
        <v>4</v>
      </c>
    </row>
    <row r="31" spans="1:4" ht="16.5" thickBot="1" x14ac:dyDescent="0.3">
      <c r="A31" s="178" t="s">
        <v>12</v>
      </c>
      <c r="B31" s="177"/>
    </row>
    <row r="32" spans="1:4" ht="16.5" thickBot="1" x14ac:dyDescent="0.3">
      <c r="A32" s="178" t="s">
        <v>13</v>
      </c>
      <c r="B32" s="177"/>
    </row>
    <row r="33" spans="1:2" ht="16.5" thickBot="1" x14ac:dyDescent="0.3">
      <c r="A33" s="178" t="s">
        <v>14</v>
      </c>
      <c r="B33" s="177"/>
    </row>
    <row r="34" spans="1:2" ht="16.5" thickBot="1" x14ac:dyDescent="0.3">
      <c r="A34" s="178" t="s">
        <v>15</v>
      </c>
      <c r="B34" s="177"/>
    </row>
    <row r="35" spans="1:2" ht="16.5" thickBot="1" x14ac:dyDescent="0.3">
      <c r="A35" s="99" t="s">
        <v>7</v>
      </c>
      <c r="B35" s="101">
        <f>SUM(B30:B34)</f>
        <v>0</v>
      </c>
    </row>
    <row r="36" spans="1:2" s="51" customFormat="1" ht="16.5" thickBot="1" x14ac:dyDescent="0.3">
      <c r="A36" s="169"/>
      <c r="B36" s="181"/>
    </row>
    <row r="37" spans="1:2" x14ac:dyDescent="0.25">
      <c r="A37" s="802" t="s">
        <v>19</v>
      </c>
      <c r="B37" s="98"/>
    </row>
    <row r="38" spans="1:2" x14ac:dyDescent="0.25">
      <c r="A38" s="619" t="s">
        <v>103</v>
      </c>
      <c r="B38" s="98"/>
    </row>
    <row r="39" spans="1:2" x14ac:dyDescent="0.25">
      <c r="A39" s="118" t="s">
        <v>111</v>
      </c>
      <c r="B39" s="803">
        <v>140000</v>
      </c>
    </row>
    <row r="40" spans="1:2" x14ac:dyDescent="0.25">
      <c r="A40" s="118" t="s">
        <v>128</v>
      </c>
      <c r="B40" s="98"/>
    </row>
    <row r="41" spans="1:2" x14ac:dyDescent="0.25">
      <c r="A41" s="118" t="s">
        <v>157</v>
      </c>
      <c r="B41" s="803"/>
    </row>
    <row r="42" spans="1:2" x14ac:dyDescent="0.25">
      <c r="A42" s="118" t="s">
        <v>172</v>
      </c>
      <c r="B42" s="98"/>
    </row>
    <row r="43" spans="1:2" x14ac:dyDescent="0.25">
      <c r="A43" s="118" t="s">
        <v>205</v>
      </c>
      <c r="B43" s="98"/>
    </row>
    <row r="44" spans="1:2" ht="16.5" thickBot="1" x14ac:dyDescent="0.3">
      <c r="A44" s="649" t="s">
        <v>617</v>
      </c>
      <c r="B44" s="174"/>
    </row>
    <row r="45" spans="1:2" ht="16.5" thickBot="1" x14ac:dyDescent="0.3">
      <c r="A45" s="804" t="s">
        <v>11</v>
      </c>
      <c r="B45" s="793">
        <f>SUM(B38:B42)</f>
        <v>140000</v>
      </c>
    </row>
  </sheetData>
  <mergeCells count="6">
    <mergeCell ref="A10:B10"/>
    <mergeCell ref="A1:B1"/>
    <mergeCell ref="A8:B8"/>
    <mergeCell ref="A3:B3"/>
    <mergeCell ref="A5:B5"/>
    <mergeCell ref="A7:B7"/>
  </mergeCells>
  <pageMargins left="0.7" right="0.7" top="0.75" bottom="0.75" header="0.3" footer="0.3"/>
  <pageSetup scale="96"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22" zoomScaleNormal="100" workbookViewId="0">
      <selection activeCell="H61" sqref="H61"/>
    </sheetView>
  </sheetViews>
  <sheetFormatPr defaultColWidth="9.28515625" defaultRowHeight="15.75" x14ac:dyDescent="0.25"/>
  <cols>
    <col min="1" max="1" width="78.42578125" style="40" customWidth="1"/>
    <col min="2" max="2" width="13.7109375" style="63" customWidth="1"/>
    <col min="3" max="256" width="9.28515625" style="40"/>
    <col min="257" max="257" width="78.42578125" style="40" customWidth="1"/>
    <col min="258" max="258" width="13.7109375" style="40" customWidth="1"/>
    <col min="259" max="512" width="9.28515625" style="40"/>
    <col min="513" max="513" width="78.42578125" style="40" customWidth="1"/>
    <col min="514" max="514" width="13.7109375" style="40" customWidth="1"/>
    <col min="515" max="768" width="9.28515625" style="40"/>
    <col min="769" max="769" width="78.42578125" style="40" customWidth="1"/>
    <col min="770" max="770" width="13.7109375" style="40" customWidth="1"/>
    <col min="771" max="1024" width="9.28515625" style="40"/>
    <col min="1025" max="1025" width="78.42578125" style="40" customWidth="1"/>
    <col min="1026" max="1026" width="13.7109375" style="40" customWidth="1"/>
    <col min="1027" max="1280" width="9.28515625" style="40"/>
    <col min="1281" max="1281" width="78.42578125" style="40" customWidth="1"/>
    <col min="1282" max="1282" width="13.7109375" style="40" customWidth="1"/>
    <col min="1283" max="1536" width="9.28515625" style="40"/>
    <col min="1537" max="1537" width="78.42578125" style="40" customWidth="1"/>
    <col min="1538" max="1538" width="13.7109375" style="40" customWidth="1"/>
    <col min="1539" max="1792" width="9.28515625" style="40"/>
    <col min="1793" max="1793" width="78.42578125" style="40" customWidth="1"/>
    <col min="1794" max="1794" width="13.7109375" style="40" customWidth="1"/>
    <col min="1795" max="2048" width="9.28515625" style="40"/>
    <col min="2049" max="2049" width="78.42578125" style="40" customWidth="1"/>
    <col min="2050" max="2050" width="13.7109375" style="40" customWidth="1"/>
    <col min="2051" max="2304" width="9.28515625" style="40"/>
    <col min="2305" max="2305" width="78.42578125" style="40" customWidth="1"/>
    <col min="2306" max="2306" width="13.7109375" style="40" customWidth="1"/>
    <col min="2307" max="2560" width="9.28515625" style="40"/>
    <col min="2561" max="2561" width="78.42578125" style="40" customWidth="1"/>
    <col min="2562" max="2562" width="13.7109375" style="40" customWidth="1"/>
    <col min="2563" max="2816" width="9.28515625" style="40"/>
    <col min="2817" max="2817" width="78.42578125" style="40" customWidth="1"/>
    <col min="2818" max="2818" width="13.7109375" style="40" customWidth="1"/>
    <col min="2819" max="3072" width="9.28515625" style="40"/>
    <col min="3073" max="3073" width="78.42578125" style="40" customWidth="1"/>
    <col min="3074" max="3074" width="13.7109375" style="40" customWidth="1"/>
    <col min="3075" max="3328" width="9.28515625" style="40"/>
    <col min="3329" max="3329" width="78.42578125" style="40" customWidth="1"/>
    <col min="3330" max="3330" width="13.7109375" style="40" customWidth="1"/>
    <col min="3331" max="3584" width="9.28515625" style="40"/>
    <col min="3585" max="3585" width="78.42578125" style="40" customWidth="1"/>
    <col min="3586" max="3586" width="13.7109375" style="40" customWidth="1"/>
    <col min="3587" max="3840" width="9.28515625" style="40"/>
    <col min="3841" max="3841" width="78.42578125" style="40" customWidth="1"/>
    <col min="3842" max="3842" width="13.7109375" style="40" customWidth="1"/>
    <col min="3843" max="4096" width="9.28515625" style="40"/>
    <col min="4097" max="4097" width="78.42578125" style="40" customWidth="1"/>
    <col min="4098" max="4098" width="13.7109375" style="40" customWidth="1"/>
    <col min="4099" max="4352" width="9.28515625" style="40"/>
    <col min="4353" max="4353" width="78.42578125" style="40" customWidth="1"/>
    <col min="4354" max="4354" width="13.7109375" style="40" customWidth="1"/>
    <col min="4355" max="4608" width="9.28515625" style="40"/>
    <col min="4609" max="4609" width="78.42578125" style="40" customWidth="1"/>
    <col min="4610" max="4610" width="13.7109375" style="40" customWidth="1"/>
    <col min="4611" max="4864" width="9.28515625" style="40"/>
    <col min="4865" max="4865" width="78.42578125" style="40" customWidth="1"/>
    <col min="4866" max="4866" width="13.7109375" style="40" customWidth="1"/>
    <col min="4867" max="5120" width="9.28515625" style="40"/>
    <col min="5121" max="5121" width="78.42578125" style="40" customWidth="1"/>
    <col min="5122" max="5122" width="13.7109375" style="40" customWidth="1"/>
    <col min="5123" max="5376" width="9.28515625" style="40"/>
    <col min="5377" max="5377" width="78.42578125" style="40" customWidth="1"/>
    <col min="5378" max="5378" width="13.7109375" style="40" customWidth="1"/>
    <col min="5379" max="5632" width="9.28515625" style="40"/>
    <col min="5633" max="5633" width="78.42578125" style="40" customWidth="1"/>
    <col min="5634" max="5634" width="13.7109375" style="40" customWidth="1"/>
    <col min="5635" max="5888" width="9.28515625" style="40"/>
    <col min="5889" max="5889" width="78.42578125" style="40" customWidth="1"/>
    <col min="5890" max="5890" width="13.7109375" style="40" customWidth="1"/>
    <col min="5891" max="6144" width="9.28515625" style="40"/>
    <col min="6145" max="6145" width="78.42578125" style="40" customWidth="1"/>
    <col min="6146" max="6146" width="13.7109375" style="40" customWidth="1"/>
    <col min="6147" max="6400" width="9.28515625" style="40"/>
    <col min="6401" max="6401" width="78.42578125" style="40" customWidth="1"/>
    <col min="6402" max="6402" width="13.7109375" style="40" customWidth="1"/>
    <col min="6403" max="6656" width="9.28515625" style="40"/>
    <col min="6657" max="6657" width="78.42578125" style="40" customWidth="1"/>
    <col min="6658" max="6658" width="13.7109375" style="40" customWidth="1"/>
    <col min="6659" max="6912" width="9.28515625" style="40"/>
    <col min="6913" max="6913" width="78.42578125" style="40" customWidth="1"/>
    <col min="6914" max="6914" width="13.7109375" style="40" customWidth="1"/>
    <col min="6915" max="7168" width="9.28515625" style="40"/>
    <col min="7169" max="7169" width="78.42578125" style="40" customWidth="1"/>
    <col min="7170" max="7170" width="13.7109375" style="40" customWidth="1"/>
    <col min="7171" max="7424" width="9.28515625" style="40"/>
    <col min="7425" max="7425" width="78.42578125" style="40" customWidth="1"/>
    <col min="7426" max="7426" width="13.7109375" style="40" customWidth="1"/>
    <col min="7427" max="7680" width="9.28515625" style="40"/>
    <col min="7681" max="7681" width="78.42578125" style="40" customWidth="1"/>
    <col min="7682" max="7682" width="13.7109375" style="40" customWidth="1"/>
    <col min="7683" max="7936" width="9.28515625" style="40"/>
    <col min="7937" max="7937" width="78.42578125" style="40" customWidth="1"/>
    <col min="7938" max="7938" width="13.7109375" style="40" customWidth="1"/>
    <col min="7939" max="8192" width="9.28515625" style="40"/>
    <col min="8193" max="8193" width="78.42578125" style="40" customWidth="1"/>
    <col min="8194" max="8194" width="13.7109375" style="40" customWidth="1"/>
    <col min="8195" max="8448" width="9.28515625" style="40"/>
    <col min="8449" max="8449" width="78.42578125" style="40" customWidth="1"/>
    <col min="8450" max="8450" width="13.7109375" style="40" customWidth="1"/>
    <col min="8451" max="8704" width="9.28515625" style="40"/>
    <col min="8705" max="8705" width="78.42578125" style="40" customWidth="1"/>
    <col min="8706" max="8706" width="13.7109375" style="40" customWidth="1"/>
    <col min="8707" max="8960" width="9.28515625" style="40"/>
    <col min="8961" max="8961" width="78.42578125" style="40" customWidth="1"/>
    <col min="8962" max="8962" width="13.7109375" style="40" customWidth="1"/>
    <col min="8963" max="9216" width="9.28515625" style="40"/>
    <col min="9217" max="9217" width="78.42578125" style="40" customWidth="1"/>
    <col min="9218" max="9218" width="13.7109375" style="40" customWidth="1"/>
    <col min="9219" max="9472" width="9.28515625" style="40"/>
    <col min="9473" max="9473" width="78.42578125" style="40" customWidth="1"/>
    <col min="9474" max="9474" width="13.7109375" style="40" customWidth="1"/>
    <col min="9475" max="9728" width="9.28515625" style="40"/>
    <col min="9729" max="9729" width="78.42578125" style="40" customWidth="1"/>
    <col min="9730" max="9730" width="13.7109375" style="40" customWidth="1"/>
    <col min="9731" max="9984" width="9.28515625" style="40"/>
    <col min="9985" max="9985" width="78.42578125" style="40" customWidth="1"/>
    <col min="9986" max="9986" width="13.7109375" style="40" customWidth="1"/>
    <col min="9987" max="10240" width="9.28515625" style="40"/>
    <col min="10241" max="10241" width="78.42578125" style="40" customWidth="1"/>
    <col min="10242" max="10242" width="13.7109375" style="40" customWidth="1"/>
    <col min="10243" max="10496" width="9.28515625" style="40"/>
    <col min="10497" max="10497" width="78.42578125" style="40" customWidth="1"/>
    <col min="10498" max="10498" width="13.7109375" style="40" customWidth="1"/>
    <col min="10499" max="10752" width="9.28515625" style="40"/>
    <col min="10753" max="10753" width="78.42578125" style="40" customWidth="1"/>
    <col min="10754" max="10754" width="13.7109375" style="40" customWidth="1"/>
    <col min="10755" max="11008" width="9.28515625" style="40"/>
    <col min="11009" max="11009" width="78.42578125" style="40" customWidth="1"/>
    <col min="11010" max="11010" width="13.7109375" style="40" customWidth="1"/>
    <col min="11011" max="11264" width="9.28515625" style="40"/>
    <col min="11265" max="11265" width="78.42578125" style="40" customWidth="1"/>
    <col min="11266" max="11266" width="13.7109375" style="40" customWidth="1"/>
    <col min="11267" max="11520" width="9.28515625" style="40"/>
    <col min="11521" max="11521" width="78.42578125" style="40" customWidth="1"/>
    <col min="11522" max="11522" width="13.7109375" style="40" customWidth="1"/>
    <col min="11523" max="11776" width="9.28515625" style="40"/>
    <col min="11777" max="11777" width="78.42578125" style="40" customWidth="1"/>
    <col min="11778" max="11778" width="13.7109375" style="40" customWidth="1"/>
    <col min="11779" max="12032" width="9.28515625" style="40"/>
    <col min="12033" max="12033" width="78.42578125" style="40" customWidth="1"/>
    <col min="12034" max="12034" width="13.7109375" style="40" customWidth="1"/>
    <col min="12035" max="12288" width="9.28515625" style="40"/>
    <col min="12289" max="12289" width="78.42578125" style="40" customWidth="1"/>
    <col min="12290" max="12290" width="13.7109375" style="40" customWidth="1"/>
    <col min="12291" max="12544" width="9.28515625" style="40"/>
    <col min="12545" max="12545" width="78.42578125" style="40" customWidth="1"/>
    <col min="12546" max="12546" width="13.7109375" style="40" customWidth="1"/>
    <col min="12547" max="12800" width="9.28515625" style="40"/>
    <col min="12801" max="12801" width="78.42578125" style="40" customWidth="1"/>
    <col min="12802" max="12802" width="13.7109375" style="40" customWidth="1"/>
    <col min="12803" max="13056" width="9.28515625" style="40"/>
    <col min="13057" max="13057" width="78.42578125" style="40" customWidth="1"/>
    <col min="13058" max="13058" width="13.7109375" style="40" customWidth="1"/>
    <col min="13059" max="13312" width="9.28515625" style="40"/>
    <col min="13313" max="13313" width="78.42578125" style="40" customWidth="1"/>
    <col min="13314" max="13314" width="13.7109375" style="40" customWidth="1"/>
    <col min="13315" max="13568" width="9.28515625" style="40"/>
    <col min="13569" max="13569" width="78.42578125" style="40" customWidth="1"/>
    <col min="13570" max="13570" width="13.7109375" style="40" customWidth="1"/>
    <col min="13571" max="13824" width="9.28515625" style="40"/>
    <col min="13825" max="13825" width="78.42578125" style="40" customWidth="1"/>
    <col min="13826" max="13826" width="13.7109375" style="40" customWidth="1"/>
    <col min="13827" max="14080" width="9.28515625" style="40"/>
    <col min="14081" max="14081" width="78.42578125" style="40" customWidth="1"/>
    <col min="14082" max="14082" width="13.7109375" style="40" customWidth="1"/>
    <col min="14083" max="14336" width="9.28515625" style="40"/>
    <col min="14337" max="14337" width="78.42578125" style="40" customWidth="1"/>
    <col min="14338" max="14338" width="13.7109375" style="40" customWidth="1"/>
    <col min="14339" max="14592" width="9.28515625" style="40"/>
    <col min="14593" max="14593" width="78.42578125" style="40" customWidth="1"/>
    <col min="14594" max="14594" width="13.7109375" style="40" customWidth="1"/>
    <col min="14595" max="14848" width="9.28515625" style="40"/>
    <col min="14849" max="14849" width="78.42578125" style="40" customWidth="1"/>
    <col min="14850" max="14850" width="13.7109375" style="40" customWidth="1"/>
    <col min="14851" max="15104" width="9.28515625" style="40"/>
    <col min="15105" max="15105" width="78.42578125" style="40" customWidth="1"/>
    <col min="15106" max="15106" width="13.7109375" style="40" customWidth="1"/>
    <col min="15107" max="15360" width="9.28515625" style="40"/>
    <col min="15361" max="15361" width="78.42578125" style="40" customWidth="1"/>
    <col min="15362" max="15362" width="13.7109375" style="40" customWidth="1"/>
    <col min="15363" max="15616" width="9.28515625" style="40"/>
    <col min="15617" max="15617" width="78.42578125" style="40" customWidth="1"/>
    <col min="15618" max="15618" width="13.7109375" style="40" customWidth="1"/>
    <col min="15619" max="15872" width="9.28515625" style="40"/>
    <col min="15873" max="15873" width="78.42578125" style="40" customWidth="1"/>
    <col min="15874" max="15874" width="13.7109375" style="40" customWidth="1"/>
    <col min="15875" max="16128" width="9.28515625" style="40"/>
    <col min="16129" max="16129" width="78.42578125" style="40" customWidth="1"/>
    <col min="16130" max="16130" width="13.7109375" style="40" customWidth="1"/>
    <col min="16131" max="16384" width="9.28515625" style="40"/>
  </cols>
  <sheetData>
    <row r="1" spans="1:2" x14ac:dyDescent="0.25">
      <c r="A1" s="1112" t="s">
        <v>0</v>
      </c>
      <c r="B1" s="1113"/>
    </row>
    <row r="2" spans="1:2" ht="16.5" thickBot="1" x14ac:dyDescent="0.3">
      <c r="A2" s="1209" t="s">
        <v>1</v>
      </c>
      <c r="B2" s="1210"/>
    </row>
    <row r="3" spans="1:2" ht="12.75" customHeight="1" thickBot="1" x14ac:dyDescent="0.3">
      <c r="A3" s="187"/>
      <c r="B3" s="188"/>
    </row>
    <row r="4" spans="1:2" s="43" customFormat="1" ht="17.25" customHeight="1" thickBot="1" x14ac:dyDescent="0.3">
      <c r="A4" s="1211" t="s">
        <v>187</v>
      </c>
      <c r="B4" s="1208"/>
    </row>
    <row r="5" spans="1:2" ht="12.75" customHeight="1" thickBot="1" x14ac:dyDescent="0.3">
      <c r="A5" s="169"/>
      <c r="B5" s="170"/>
    </row>
    <row r="6" spans="1:2" x14ac:dyDescent="0.25">
      <c r="A6" s="1118" t="s">
        <v>27</v>
      </c>
      <c r="B6" s="1117"/>
    </row>
    <row r="7" spans="1:2" x14ac:dyDescent="0.25">
      <c r="A7" s="720" t="s">
        <v>30</v>
      </c>
      <c r="B7" s="149"/>
    </row>
    <row r="8" spans="1:2" x14ac:dyDescent="0.25">
      <c r="A8" s="1118" t="s">
        <v>78</v>
      </c>
      <c r="B8" s="1117"/>
    </row>
    <row r="9" spans="1:2" x14ac:dyDescent="0.25">
      <c r="A9" s="1118"/>
      <c r="B9" s="1117"/>
    </row>
    <row r="10" spans="1:2" ht="12.75" customHeight="1" thickBot="1" x14ac:dyDescent="0.3">
      <c r="A10" s="191"/>
      <c r="B10" s="192"/>
    </row>
    <row r="11" spans="1:2" ht="95.25" customHeight="1" x14ac:dyDescent="0.25">
      <c r="A11" s="1165" t="s">
        <v>188</v>
      </c>
      <c r="B11" s="1175"/>
    </row>
    <row r="12" spans="1:2" ht="12.75" customHeight="1" thickBot="1" x14ac:dyDescent="0.3">
      <c r="A12" s="169"/>
      <c r="B12" s="170"/>
    </row>
    <row r="13" spans="1:2" ht="16.5" thickBot="1" x14ac:dyDescent="0.3">
      <c r="A13" s="99" t="s">
        <v>183</v>
      </c>
      <c r="B13" s="177" t="s">
        <v>2</v>
      </c>
    </row>
    <row r="14" spans="1:2" ht="16.5" thickBot="1" x14ac:dyDescent="0.3">
      <c r="A14" s="178" t="s">
        <v>3</v>
      </c>
      <c r="B14" s="186">
        <v>250000</v>
      </c>
    </row>
    <row r="15" spans="1:2" ht="16.5" thickBot="1" x14ac:dyDescent="0.3">
      <c r="A15" s="178"/>
      <c r="B15" s="177"/>
    </row>
    <row r="16" spans="1:2" ht="16.5" thickBot="1" x14ac:dyDescent="0.3">
      <c r="A16" s="178" t="s">
        <v>5</v>
      </c>
      <c r="B16" s="186" t="s">
        <v>181</v>
      </c>
    </row>
    <row r="17" spans="1:4" ht="16.5" thickBot="1" x14ac:dyDescent="0.3">
      <c r="A17" s="178" t="s">
        <v>26</v>
      </c>
      <c r="B17" s="193" t="s">
        <v>181</v>
      </c>
    </row>
    <row r="18" spans="1:4" ht="16.5" thickBot="1" x14ac:dyDescent="0.3">
      <c r="A18" s="178" t="s">
        <v>6</v>
      </c>
      <c r="B18" s="180"/>
      <c r="D18" s="43"/>
    </row>
    <row r="19" spans="1:4" s="51" customFormat="1" ht="16.5" thickBot="1" x14ac:dyDescent="0.3">
      <c r="A19" s="99" t="s">
        <v>7</v>
      </c>
      <c r="B19" s="101">
        <f>SUM(B13:B17)-(B18)</f>
        <v>250000</v>
      </c>
    </row>
    <row r="20" spans="1:4" ht="12.75" customHeight="1" thickBot="1" x14ac:dyDescent="0.3">
      <c r="A20" s="169"/>
      <c r="B20" s="181"/>
    </row>
    <row r="21" spans="1:4" ht="16.5" thickBot="1" x14ac:dyDescent="0.3">
      <c r="A21" s="99" t="s">
        <v>17</v>
      </c>
      <c r="B21" s="177"/>
    </row>
    <row r="22" spans="1:4" ht="16.5" thickBot="1" x14ac:dyDescent="0.3">
      <c r="A22" s="178" t="s">
        <v>104</v>
      </c>
      <c r="B22" s="177"/>
    </row>
    <row r="23" spans="1:4" ht="16.5" customHeight="1" thickBot="1" x14ac:dyDescent="0.3">
      <c r="A23" s="178" t="s">
        <v>22</v>
      </c>
      <c r="B23" s="177"/>
    </row>
    <row r="24" spans="1:4" ht="16.5" thickBot="1" x14ac:dyDescent="0.3">
      <c r="A24" s="178" t="s">
        <v>20</v>
      </c>
      <c r="B24" s="177"/>
    </row>
    <row r="25" spans="1:4" ht="16.5" thickBot="1" x14ac:dyDescent="0.3">
      <c r="A25" s="178" t="s">
        <v>8</v>
      </c>
      <c r="B25" s="177"/>
    </row>
    <row r="26" spans="1:4" ht="16.5" thickBot="1" x14ac:dyDescent="0.3">
      <c r="A26" s="178" t="s">
        <v>641</v>
      </c>
      <c r="B26" s="177">
        <v>250000</v>
      </c>
    </row>
    <row r="27" spans="1:4" ht="16.5" thickBot="1" x14ac:dyDescent="0.3">
      <c r="A27" s="178" t="s">
        <v>9</v>
      </c>
      <c r="B27" s="177"/>
    </row>
    <row r="28" spans="1:4" ht="16.5" thickBot="1" x14ac:dyDescent="0.3">
      <c r="A28" s="171" t="s">
        <v>10</v>
      </c>
      <c r="B28" s="117"/>
    </row>
    <row r="29" spans="1:4" s="51" customFormat="1" ht="17.25" thickTop="1" thickBot="1" x14ac:dyDescent="0.3">
      <c r="A29" s="173" t="s">
        <v>11</v>
      </c>
      <c r="B29" s="100">
        <f>SUM(B22:B28)</f>
        <v>250000</v>
      </c>
    </row>
    <row r="30" spans="1:4" ht="12.75" customHeight="1" x14ac:dyDescent="0.25">
      <c r="A30" s="162"/>
      <c r="B30" s="163"/>
    </row>
    <row r="31" spans="1:4" ht="16.5" thickBot="1" x14ac:dyDescent="0.3">
      <c r="A31" s="99" t="s">
        <v>18</v>
      </c>
      <c r="B31" s="177" t="s">
        <v>4</v>
      </c>
    </row>
    <row r="32" spans="1:4" ht="16.5" thickBot="1" x14ac:dyDescent="0.3">
      <c r="A32" s="178" t="s">
        <v>12</v>
      </c>
      <c r="B32" s="177"/>
    </row>
    <row r="33" spans="1:2" ht="16.5" thickBot="1" x14ac:dyDescent="0.3">
      <c r="A33" s="178" t="s">
        <v>13</v>
      </c>
      <c r="B33" s="177"/>
    </row>
    <row r="34" spans="1:2" ht="16.5" thickBot="1" x14ac:dyDescent="0.3">
      <c r="A34" s="178" t="s">
        <v>14</v>
      </c>
      <c r="B34" s="177"/>
    </row>
    <row r="35" spans="1:2" ht="16.5" thickBot="1" x14ac:dyDescent="0.3">
      <c r="A35" s="178" t="s">
        <v>15</v>
      </c>
      <c r="B35" s="177"/>
    </row>
    <row r="36" spans="1:2" s="51" customFormat="1" ht="16.5" thickBot="1" x14ac:dyDescent="0.3">
      <c r="A36" s="99" t="s">
        <v>7</v>
      </c>
      <c r="B36" s="101">
        <f>SUM(B31:B35)</f>
        <v>0</v>
      </c>
    </row>
    <row r="37" spans="1:2" ht="12.75" customHeight="1" thickBot="1" x14ac:dyDescent="0.3">
      <c r="A37" s="169"/>
      <c r="B37" s="181"/>
    </row>
    <row r="38" spans="1:2" ht="15" customHeight="1" x14ac:dyDescent="0.25">
      <c r="A38" s="802" t="s">
        <v>19</v>
      </c>
      <c r="B38" s="98"/>
    </row>
    <row r="39" spans="1:2" x14ac:dyDescent="0.25">
      <c r="A39" s="619" t="s">
        <v>103</v>
      </c>
      <c r="B39" s="98"/>
    </row>
    <row r="40" spans="1:2" x14ac:dyDescent="0.25">
      <c r="A40" s="118" t="s">
        <v>111</v>
      </c>
      <c r="B40" s="803"/>
    </row>
    <row r="41" spans="1:2" x14ac:dyDescent="0.25">
      <c r="A41" s="118" t="s">
        <v>128</v>
      </c>
      <c r="B41" s="98"/>
    </row>
    <row r="42" spans="1:2" x14ac:dyDescent="0.25">
      <c r="A42" s="118" t="s">
        <v>157</v>
      </c>
      <c r="B42" s="803"/>
    </row>
    <row r="43" spans="1:2" x14ac:dyDescent="0.25">
      <c r="A43" s="118" t="s">
        <v>172</v>
      </c>
      <c r="B43" s="98"/>
    </row>
    <row r="44" spans="1:2" x14ac:dyDescent="0.25">
      <c r="A44" s="118" t="s">
        <v>205</v>
      </c>
      <c r="B44" s="98">
        <v>250000</v>
      </c>
    </row>
    <row r="45" spans="1:2" ht="16.5" thickBot="1" x14ac:dyDescent="0.3">
      <c r="A45" s="649" t="s">
        <v>617</v>
      </c>
      <c r="B45" s="174"/>
    </row>
    <row r="46" spans="1:2" ht="16.5" thickBot="1" x14ac:dyDescent="0.3">
      <c r="A46" s="804" t="s">
        <v>11</v>
      </c>
      <c r="B46" s="793">
        <f>SUM(B38:B45)</f>
        <v>250000</v>
      </c>
    </row>
  </sheetData>
  <mergeCells count="7">
    <mergeCell ref="A11:B11"/>
    <mergeCell ref="A1:B1"/>
    <mergeCell ref="A2:B2"/>
    <mergeCell ref="A4:B4"/>
    <mergeCell ref="A6:B6"/>
    <mergeCell ref="A8:B8"/>
    <mergeCell ref="A9:B9"/>
  </mergeCells>
  <printOptions horizontalCentered="1" verticalCentered="1"/>
  <pageMargins left="0.7" right="0.7" top="0" bottom="0" header="0.3" footer="0.3"/>
  <pageSetup scale="95"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Normal="100" workbookViewId="0">
      <selection sqref="A1:B1"/>
    </sheetView>
  </sheetViews>
  <sheetFormatPr defaultColWidth="9.28515625" defaultRowHeight="15.75" x14ac:dyDescent="0.25"/>
  <cols>
    <col min="1" max="1" width="78.42578125" style="40" customWidth="1"/>
    <col min="2" max="2" width="13.7109375" style="63" customWidth="1"/>
    <col min="3" max="256" width="9.28515625" style="40"/>
    <col min="257" max="257" width="78.42578125" style="40" customWidth="1"/>
    <col min="258" max="258" width="13.7109375" style="40" customWidth="1"/>
    <col min="259" max="512" width="9.28515625" style="40"/>
    <col min="513" max="513" width="78.42578125" style="40" customWidth="1"/>
    <col min="514" max="514" width="13.7109375" style="40" customWidth="1"/>
    <col min="515" max="768" width="9.28515625" style="40"/>
    <col min="769" max="769" width="78.42578125" style="40" customWidth="1"/>
    <col min="770" max="770" width="13.7109375" style="40" customWidth="1"/>
    <col min="771" max="1024" width="9.28515625" style="40"/>
    <col min="1025" max="1025" width="78.42578125" style="40" customWidth="1"/>
    <col min="1026" max="1026" width="13.7109375" style="40" customWidth="1"/>
    <col min="1027" max="1280" width="9.28515625" style="40"/>
    <col min="1281" max="1281" width="78.42578125" style="40" customWidth="1"/>
    <col min="1282" max="1282" width="13.7109375" style="40" customWidth="1"/>
    <col min="1283" max="1536" width="9.28515625" style="40"/>
    <col min="1537" max="1537" width="78.42578125" style="40" customWidth="1"/>
    <col min="1538" max="1538" width="13.7109375" style="40" customWidth="1"/>
    <col min="1539" max="1792" width="9.28515625" style="40"/>
    <col min="1793" max="1793" width="78.42578125" style="40" customWidth="1"/>
    <col min="1794" max="1794" width="13.7109375" style="40" customWidth="1"/>
    <col min="1795" max="2048" width="9.28515625" style="40"/>
    <col min="2049" max="2049" width="78.42578125" style="40" customWidth="1"/>
    <col min="2050" max="2050" width="13.7109375" style="40" customWidth="1"/>
    <col min="2051" max="2304" width="9.28515625" style="40"/>
    <col min="2305" max="2305" width="78.42578125" style="40" customWidth="1"/>
    <col min="2306" max="2306" width="13.7109375" style="40" customWidth="1"/>
    <col min="2307" max="2560" width="9.28515625" style="40"/>
    <col min="2561" max="2561" width="78.42578125" style="40" customWidth="1"/>
    <col min="2562" max="2562" width="13.7109375" style="40" customWidth="1"/>
    <col min="2563" max="2816" width="9.28515625" style="40"/>
    <col min="2817" max="2817" width="78.42578125" style="40" customWidth="1"/>
    <col min="2818" max="2818" width="13.7109375" style="40" customWidth="1"/>
    <col min="2819" max="3072" width="9.28515625" style="40"/>
    <col min="3073" max="3073" width="78.42578125" style="40" customWidth="1"/>
    <col min="3074" max="3074" width="13.7109375" style="40" customWidth="1"/>
    <col min="3075" max="3328" width="9.28515625" style="40"/>
    <col min="3329" max="3329" width="78.42578125" style="40" customWidth="1"/>
    <col min="3330" max="3330" width="13.7109375" style="40" customWidth="1"/>
    <col min="3331" max="3584" width="9.28515625" style="40"/>
    <col min="3585" max="3585" width="78.42578125" style="40" customWidth="1"/>
    <col min="3586" max="3586" width="13.7109375" style="40" customWidth="1"/>
    <col min="3587" max="3840" width="9.28515625" style="40"/>
    <col min="3841" max="3841" width="78.42578125" style="40" customWidth="1"/>
    <col min="3842" max="3842" width="13.7109375" style="40" customWidth="1"/>
    <col min="3843" max="4096" width="9.28515625" style="40"/>
    <col min="4097" max="4097" width="78.42578125" style="40" customWidth="1"/>
    <col min="4098" max="4098" width="13.7109375" style="40" customWidth="1"/>
    <col min="4099" max="4352" width="9.28515625" style="40"/>
    <col min="4353" max="4353" width="78.42578125" style="40" customWidth="1"/>
    <col min="4354" max="4354" width="13.7109375" style="40" customWidth="1"/>
    <col min="4355" max="4608" width="9.28515625" style="40"/>
    <col min="4609" max="4609" width="78.42578125" style="40" customWidth="1"/>
    <col min="4610" max="4610" width="13.7109375" style="40" customWidth="1"/>
    <col min="4611" max="4864" width="9.28515625" style="40"/>
    <col min="4865" max="4865" width="78.42578125" style="40" customWidth="1"/>
    <col min="4866" max="4866" width="13.7109375" style="40" customWidth="1"/>
    <col min="4867" max="5120" width="9.28515625" style="40"/>
    <col min="5121" max="5121" width="78.42578125" style="40" customWidth="1"/>
    <col min="5122" max="5122" width="13.7109375" style="40" customWidth="1"/>
    <col min="5123" max="5376" width="9.28515625" style="40"/>
    <col min="5377" max="5377" width="78.42578125" style="40" customWidth="1"/>
    <col min="5378" max="5378" width="13.7109375" style="40" customWidth="1"/>
    <col min="5379" max="5632" width="9.28515625" style="40"/>
    <col min="5633" max="5633" width="78.42578125" style="40" customWidth="1"/>
    <col min="5634" max="5634" width="13.7109375" style="40" customWidth="1"/>
    <col min="5635" max="5888" width="9.28515625" style="40"/>
    <col min="5889" max="5889" width="78.42578125" style="40" customWidth="1"/>
    <col min="5890" max="5890" width="13.7109375" style="40" customWidth="1"/>
    <col min="5891" max="6144" width="9.28515625" style="40"/>
    <col min="6145" max="6145" width="78.42578125" style="40" customWidth="1"/>
    <col min="6146" max="6146" width="13.7109375" style="40" customWidth="1"/>
    <col min="6147" max="6400" width="9.28515625" style="40"/>
    <col min="6401" max="6401" width="78.42578125" style="40" customWidth="1"/>
    <col min="6402" max="6402" width="13.7109375" style="40" customWidth="1"/>
    <col min="6403" max="6656" width="9.28515625" style="40"/>
    <col min="6657" max="6657" width="78.42578125" style="40" customWidth="1"/>
    <col min="6658" max="6658" width="13.7109375" style="40" customWidth="1"/>
    <col min="6659" max="6912" width="9.28515625" style="40"/>
    <col min="6913" max="6913" width="78.42578125" style="40" customWidth="1"/>
    <col min="6914" max="6914" width="13.7109375" style="40" customWidth="1"/>
    <col min="6915" max="7168" width="9.28515625" style="40"/>
    <col min="7169" max="7169" width="78.42578125" style="40" customWidth="1"/>
    <col min="7170" max="7170" width="13.7109375" style="40" customWidth="1"/>
    <col min="7171" max="7424" width="9.28515625" style="40"/>
    <col min="7425" max="7425" width="78.42578125" style="40" customWidth="1"/>
    <col min="7426" max="7426" width="13.7109375" style="40" customWidth="1"/>
    <col min="7427" max="7680" width="9.28515625" style="40"/>
    <col min="7681" max="7681" width="78.42578125" style="40" customWidth="1"/>
    <col min="7682" max="7682" width="13.7109375" style="40" customWidth="1"/>
    <col min="7683" max="7936" width="9.28515625" style="40"/>
    <col min="7937" max="7937" width="78.42578125" style="40" customWidth="1"/>
    <col min="7938" max="7938" width="13.7109375" style="40" customWidth="1"/>
    <col min="7939" max="8192" width="9.28515625" style="40"/>
    <col min="8193" max="8193" width="78.42578125" style="40" customWidth="1"/>
    <col min="8194" max="8194" width="13.7109375" style="40" customWidth="1"/>
    <col min="8195" max="8448" width="9.28515625" style="40"/>
    <col min="8449" max="8449" width="78.42578125" style="40" customWidth="1"/>
    <col min="8450" max="8450" width="13.7109375" style="40" customWidth="1"/>
    <col min="8451" max="8704" width="9.28515625" style="40"/>
    <col min="8705" max="8705" width="78.42578125" style="40" customWidth="1"/>
    <col min="8706" max="8706" width="13.7109375" style="40" customWidth="1"/>
    <col min="8707" max="8960" width="9.28515625" style="40"/>
    <col min="8961" max="8961" width="78.42578125" style="40" customWidth="1"/>
    <col min="8962" max="8962" width="13.7109375" style="40" customWidth="1"/>
    <col min="8963" max="9216" width="9.28515625" style="40"/>
    <col min="9217" max="9217" width="78.42578125" style="40" customWidth="1"/>
    <col min="9218" max="9218" width="13.7109375" style="40" customWidth="1"/>
    <col min="9219" max="9472" width="9.28515625" style="40"/>
    <col min="9473" max="9473" width="78.42578125" style="40" customWidth="1"/>
    <col min="9474" max="9474" width="13.7109375" style="40" customWidth="1"/>
    <col min="9475" max="9728" width="9.28515625" style="40"/>
    <col min="9729" max="9729" width="78.42578125" style="40" customWidth="1"/>
    <col min="9730" max="9730" width="13.7109375" style="40" customWidth="1"/>
    <col min="9731" max="9984" width="9.28515625" style="40"/>
    <col min="9985" max="9985" width="78.42578125" style="40" customWidth="1"/>
    <col min="9986" max="9986" width="13.7109375" style="40" customWidth="1"/>
    <col min="9987" max="10240" width="9.28515625" style="40"/>
    <col min="10241" max="10241" width="78.42578125" style="40" customWidth="1"/>
    <col min="10242" max="10242" width="13.7109375" style="40" customWidth="1"/>
    <col min="10243" max="10496" width="9.28515625" style="40"/>
    <col min="10497" max="10497" width="78.42578125" style="40" customWidth="1"/>
    <col min="10498" max="10498" width="13.7109375" style="40" customWidth="1"/>
    <col min="10499" max="10752" width="9.28515625" style="40"/>
    <col min="10753" max="10753" width="78.42578125" style="40" customWidth="1"/>
    <col min="10754" max="10754" width="13.7109375" style="40" customWidth="1"/>
    <col min="10755" max="11008" width="9.28515625" style="40"/>
    <col min="11009" max="11009" width="78.42578125" style="40" customWidth="1"/>
    <col min="11010" max="11010" width="13.7109375" style="40" customWidth="1"/>
    <col min="11011" max="11264" width="9.28515625" style="40"/>
    <col min="11265" max="11265" width="78.42578125" style="40" customWidth="1"/>
    <col min="11266" max="11266" width="13.7109375" style="40" customWidth="1"/>
    <col min="11267" max="11520" width="9.28515625" style="40"/>
    <col min="11521" max="11521" width="78.42578125" style="40" customWidth="1"/>
    <col min="11522" max="11522" width="13.7109375" style="40" customWidth="1"/>
    <col min="11523" max="11776" width="9.28515625" style="40"/>
    <col min="11777" max="11777" width="78.42578125" style="40" customWidth="1"/>
    <col min="11778" max="11778" width="13.7109375" style="40" customWidth="1"/>
    <col min="11779" max="12032" width="9.28515625" style="40"/>
    <col min="12033" max="12033" width="78.42578125" style="40" customWidth="1"/>
    <col min="12034" max="12034" width="13.7109375" style="40" customWidth="1"/>
    <col min="12035" max="12288" width="9.28515625" style="40"/>
    <col min="12289" max="12289" width="78.42578125" style="40" customWidth="1"/>
    <col min="12290" max="12290" width="13.7109375" style="40" customWidth="1"/>
    <col min="12291" max="12544" width="9.28515625" style="40"/>
    <col min="12545" max="12545" width="78.42578125" style="40" customWidth="1"/>
    <col min="12546" max="12546" width="13.7109375" style="40" customWidth="1"/>
    <col min="12547" max="12800" width="9.28515625" style="40"/>
    <col min="12801" max="12801" width="78.42578125" style="40" customWidth="1"/>
    <col min="12802" max="12802" width="13.7109375" style="40" customWidth="1"/>
    <col min="12803" max="13056" width="9.28515625" style="40"/>
    <col min="13057" max="13057" width="78.42578125" style="40" customWidth="1"/>
    <col min="13058" max="13058" width="13.7109375" style="40" customWidth="1"/>
    <col min="13059" max="13312" width="9.28515625" style="40"/>
    <col min="13313" max="13313" width="78.42578125" style="40" customWidth="1"/>
    <col min="13314" max="13314" width="13.7109375" style="40" customWidth="1"/>
    <col min="13315" max="13568" width="9.28515625" style="40"/>
    <col min="13569" max="13569" width="78.42578125" style="40" customWidth="1"/>
    <col min="13570" max="13570" width="13.7109375" style="40" customWidth="1"/>
    <col min="13571" max="13824" width="9.28515625" style="40"/>
    <col min="13825" max="13825" width="78.42578125" style="40" customWidth="1"/>
    <col min="13826" max="13826" width="13.7109375" style="40" customWidth="1"/>
    <col min="13827" max="14080" width="9.28515625" style="40"/>
    <col min="14081" max="14081" width="78.42578125" style="40" customWidth="1"/>
    <col min="14082" max="14082" width="13.7109375" style="40" customWidth="1"/>
    <col min="14083" max="14336" width="9.28515625" style="40"/>
    <col min="14337" max="14337" width="78.42578125" style="40" customWidth="1"/>
    <col min="14338" max="14338" width="13.7109375" style="40" customWidth="1"/>
    <col min="14339" max="14592" width="9.28515625" style="40"/>
    <col min="14593" max="14593" width="78.42578125" style="40" customWidth="1"/>
    <col min="14594" max="14594" width="13.7109375" style="40" customWidth="1"/>
    <col min="14595" max="14848" width="9.28515625" style="40"/>
    <col min="14849" max="14849" width="78.42578125" style="40" customWidth="1"/>
    <col min="14850" max="14850" width="13.7109375" style="40" customWidth="1"/>
    <col min="14851" max="15104" width="9.28515625" style="40"/>
    <col min="15105" max="15105" width="78.42578125" style="40" customWidth="1"/>
    <col min="15106" max="15106" width="13.7109375" style="40" customWidth="1"/>
    <col min="15107" max="15360" width="9.28515625" style="40"/>
    <col min="15361" max="15361" width="78.42578125" style="40" customWidth="1"/>
    <col min="15362" max="15362" width="13.7109375" style="40" customWidth="1"/>
    <col min="15363" max="15616" width="9.28515625" style="40"/>
    <col min="15617" max="15617" width="78.42578125" style="40" customWidth="1"/>
    <col min="15618" max="15618" width="13.7109375" style="40" customWidth="1"/>
    <col min="15619" max="15872" width="9.28515625" style="40"/>
    <col min="15873" max="15873" width="78.42578125" style="40" customWidth="1"/>
    <col min="15874" max="15874" width="13.7109375" style="40" customWidth="1"/>
    <col min="15875" max="16128" width="9.28515625" style="40"/>
    <col min="16129" max="16129" width="78.42578125" style="40" customWidth="1"/>
    <col min="16130" max="16130" width="13.7109375" style="40" customWidth="1"/>
    <col min="16131" max="16384" width="9.28515625" style="40"/>
  </cols>
  <sheetData>
    <row r="1" spans="1:2" x14ac:dyDescent="0.25">
      <c r="A1" s="1112" t="s">
        <v>0</v>
      </c>
      <c r="B1" s="1113"/>
    </row>
    <row r="2" spans="1:2" ht="16.5" thickBot="1" x14ac:dyDescent="0.3">
      <c r="A2" s="1209" t="s">
        <v>1</v>
      </c>
      <c r="B2" s="1210"/>
    </row>
    <row r="3" spans="1:2" ht="12.75" customHeight="1" thickBot="1" x14ac:dyDescent="0.3">
      <c r="A3" s="187"/>
      <c r="B3" s="188"/>
    </row>
    <row r="4" spans="1:2" s="43" customFormat="1" ht="17.25" customHeight="1" thickBot="1" x14ac:dyDescent="0.3">
      <c r="A4" s="1211" t="s">
        <v>187</v>
      </c>
      <c r="B4" s="1208"/>
    </row>
    <row r="5" spans="1:2" ht="12.75" customHeight="1" thickBot="1" x14ac:dyDescent="0.3">
      <c r="A5" s="169"/>
      <c r="B5" s="170"/>
    </row>
    <row r="6" spans="1:2" x14ac:dyDescent="0.25">
      <c r="A6" s="1118" t="s">
        <v>27</v>
      </c>
      <c r="B6" s="1117"/>
    </row>
    <row r="7" spans="1:2" x14ac:dyDescent="0.25">
      <c r="A7" s="720" t="s">
        <v>30</v>
      </c>
      <c r="B7" s="149"/>
    </row>
    <row r="8" spans="1:2" x14ac:dyDescent="0.25">
      <c r="A8" s="1118" t="s">
        <v>78</v>
      </c>
      <c r="B8" s="1117"/>
    </row>
    <row r="9" spans="1:2" x14ac:dyDescent="0.25">
      <c r="A9" s="1118"/>
      <c r="B9" s="1117"/>
    </row>
    <row r="10" spans="1:2" ht="12.75" customHeight="1" thickBot="1" x14ac:dyDescent="0.3">
      <c r="A10" s="191"/>
      <c r="B10" s="192"/>
    </row>
    <row r="11" spans="1:2" ht="95.25" customHeight="1" x14ac:dyDescent="0.25">
      <c r="A11" s="1165" t="s">
        <v>188</v>
      </c>
      <c r="B11" s="1175"/>
    </row>
    <row r="12" spans="1:2" ht="12.75" customHeight="1" thickBot="1" x14ac:dyDescent="0.3">
      <c r="A12" s="169"/>
      <c r="B12" s="170"/>
    </row>
    <row r="13" spans="1:2" ht="16.5" thickBot="1" x14ac:dyDescent="0.3">
      <c r="A13" s="99" t="s">
        <v>183</v>
      </c>
      <c r="B13" s="177" t="s">
        <v>2</v>
      </c>
    </row>
    <row r="14" spans="1:2" ht="16.5" thickBot="1" x14ac:dyDescent="0.3">
      <c r="A14" s="178" t="s">
        <v>3</v>
      </c>
      <c r="B14" s="186">
        <v>250000</v>
      </c>
    </row>
    <row r="15" spans="1:2" ht="16.5" thickBot="1" x14ac:dyDescent="0.3">
      <c r="A15" s="178"/>
      <c r="B15" s="177"/>
    </row>
    <row r="16" spans="1:2" ht="16.5" thickBot="1" x14ac:dyDescent="0.3">
      <c r="A16" s="178" t="s">
        <v>5</v>
      </c>
      <c r="B16" s="186" t="s">
        <v>181</v>
      </c>
    </row>
    <row r="17" spans="1:4" ht="16.5" thickBot="1" x14ac:dyDescent="0.3">
      <c r="A17" s="178" t="s">
        <v>26</v>
      </c>
      <c r="B17" s="193" t="s">
        <v>181</v>
      </c>
    </row>
    <row r="18" spans="1:4" ht="16.5" thickBot="1" x14ac:dyDescent="0.3">
      <c r="A18" s="178" t="s">
        <v>6</v>
      </c>
      <c r="B18" s="180"/>
      <c r="D18" s="43"/>
    </row>
    <row r="19" spans="1:4" s="51" customFormat="1" ht="16.5" thickBot="1" x14ac:dyDescent="0.3">
      <c r="A19" s="99" t="s">
        <v>7</v>
      </c>
      <c r="B19" s="101">
        <f>SUM(B13:B17)-(B18)</f>
        <v>250000</v>
      </c>
    </row>
    <row r="20" spans="1:4" ht="12.75" customHeight="1" thickBot="1" x14ac:dyDescent="0.3">
      <c r="A20" s="169"/>
      <c r="B20" s="181"/>
    </row>
    <row r="21" spans="1:4" ht="16.5" thickBot="1" x14ac:dyDescent="0.3">
      <c r="A21" s="99" t="s">
        <v>17</v>
      </c>
      <c r="B21" s="177"/>
    </row>
    <row r="22" spans="1:4" ht="16.5" thickBot="1" x14ac:dyDescent="0.3">
      <c r="A22" s="178" t="s">
        <v>104</v>
      </c>
      <c r="B22" s="177"/>
    </row>
    <row r="23" spans="1:4" ht="16.5" customHeight="1" thickBot="1" x14ac:dyDescent="0.3">
      <c r="A23" s="178" t="s">
        <v>22</v>
      </c>
      <c r="B23" s="177"/>
    </row>
    <row r="24" spans="1:4" ht="16.5" thickBot="1" x14ac:dyDescent="0.3">
      <c r="A24" s="178" t="s">
        <v>20</v>
      </c>
      <c r="B24" s="177"/>
    </row>
    <row r="25" spans="1:4" ht="16.5" thickBot="1" x14ac:dyDescent="0.3">
      <c r="A25" s="178" t="s">
        <v>8</v>
      </c>
      <c r="B25" s="177"/>
    </row>
    <row r="26" spans="1:4" ht="16.5" thickBot="1" x14ac:dyDescent="0.3">
      <c r="A26" s="178" t="s">
        <v>641</v>
      </c>
      <c r="B26" s="177">
        <v>250000</v>
      </c>
    </row>
    <row r="27" spans="1:4" ht="16.5" thickBot="1" x14ac:dyDescent="0.3">
      <c r="A27" s="178" t="s">
        <v>9</v>
      </c>
      <c r="B27" s="177"/>
    </row>
    <row r="28" spans="1:4" ht="16.5" thickBot="1" x14ac:dyDescent="0.3">
      <c r="A28" s="171" t="s">
        <v>10</v>
      </c>
      <c r="B28" s="117"/>
    </row>
    <row r="29" spans="1:4" s="51" customFormat="1" ht="17.25" thickTop="1" thickBot="1" x14ac:dyDescent="0.3">
      <c r="A29" s="173" t="s">
        <v>11</v>
      </c>
      <c r="B29" s="100">
        <f>SUM(B22:B28)</f>
        <v>250000</v>
      </c>
    </row>
    <row r="30" spans="1:4" ht="12.75" customHeight="1" x14ac:dyDescent="0.25">
      <c r="A30" s="162"/>
      <c r="B30" s="163"/>
    </row>
    <row r="31" spans="1:4" ht="16.5" thickBot="1" x14ac:dyDescent="0.3">
      <c r="A31" s="99" t="s">
        <v>18</v>
      </c>
      <c r="B31" s="177" t="s">
        <v>4</v>
      </c>
    </row>
    <row r="32" spans="1:4" ht="16.5" thickBot="1" x14ac:dyDescent="0.3">
      <c r="A32" s="178" t="s">
        <v>12</v>
      </c>
      <c r="B32" s="177"/>
    </row>
    <row r="33" spans="1:2" ht="16.5" thickBot="1" x14ac:dyDescent="0.3">
      <c r="A33" s="178" t="s">
        <v>13</v>
      </c>
      <c r="B33" s="177"/>
    </row>
    <row r="34" spans="1:2" ht="16.5" thickBot="1" x14ac:dyDescent="0.3">
      <c r="A34" s="178" t="s">
        <v>14</v>
      </c>
      <c r="B34" s="177"/>
    </row>
    <row r="35" spans="1:2" ht="16.5" thickBot="1" x14ac:dyDescent="0.3">
      <c r="A35" s="178" t="s">
        <v>15</v>
      </c>
      <c r="B35" s="177"/>
    </row>
    <row r="36" spans="1:2" s="51" customFormat="1" ht="16.5" thickBot="1" x14ac:dyDescent="0.3">
      <c r="A36" s="99" t="s">
        <v>7</v>
      </c>
      <c r="B36" s="101">
        <f>SUM(B31:B35)</f>
        <v>0</v>
      </c>
    </row>
    <row r="37" spans="1:2" ht="12.75" customHeight="1" thickBot="1" x14ac:dyDescent="0.3">
      <c r="A37" s="169"/>
      <c r="B37" s="181"/>
    </row>
    <row r="38" spans="1:2" ht="15" customHeight="1" x14ac:dyDescent="0.25">
      <c r="A38" s="802" t="s">
        <v>19</v>
      </c>
      <c r="B38" s="98"/>
    </row>
    <row r="39" spans="1:2" x14ac:dyDescent="0.25">
      <c r="A39" s="619" t="s">
        <v>103</v>
      </c>
      <c r="B39" s="98"/>
    </row>
    <row r="40" spans="1:2" x14ac:dyDescent="0.25">
      <c r="A40" s="118" t="s">
        <v>111</v>
      </c>
      <c r="B40" s="803"/>
    </row>
    <row r="41" spans="1:2" x14ac:dyDescent="0.25">
      <c r="A41" s="118" t="s">
        <v>128</v>
      </c>
      <c r="B41" s="98"/>
    </row>
    <row r="42" spans="1:2" x14ac:dyDescent="0.25">
      <c r="A42" s="118" t="s">
        <v>157</v>
      </c>
      <c r="B42" s="803"/>
    </row>
    <row r="43" spans="1:2" x14ac:dyDescent="0.25">
      <c r="A43" s="118" t="s">
        <v>172</v>
      </c>
      <c r="B43" s="98"/>
    </row>
    <row r="44" spans="1:2" x14ac:dyDescent="0.25">
      <c r="A44" s="118" t="s">
        <v>205</v>
      </c>
      <c r="B44" s="98"/>
    </row>
    <row r="45" spans="1:2" ht="16.5" thickBot="1" x14ac:dyDescent="0.3">
      <c r="A45" s="649" t="s">
        <v>617</v>
      </c>
      <c r="B45" s="174">
        <v>250000</v>
      </c>
    </row>
    <row r="46" spans="1:2" ht="16.5" thickBot="1" x14ac:dyDescent="0.3">
      <c r="A46" s="804" t="s">
        <v>11</v>
      </c>
      <c r="B46" s="793">
        <f>SUM(B38:B45)</f>
        <v>250000</v>
      </c>
    </row>
  </sheetData>
  <mergeCells count="7">
    <mergeCell ref="A11:B11"/>
    <mergeCell ref="A1:B1"/>
    <mergeCell ref="A2:B2"/>
    <mergeCell ref="A4:B4"/>
    <mergeCell ref="A6:B6"/>
    <mergeCell ref="A8:B8"/>
    <mergeCell ref="A9:B9"/>
  </mergeCells>
  <printOptions horizontalCentered="1" verticalCentered="1"/>
  <pageMargins left="0.7" right="0.7" top="0" bottom="0" header="0.3" footer="0.3"/>
  <pageSetup scale="95"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Normal="100" workbookViewId="0">
      <selection activeCell="X47" sqref="X47"/>
    </sheetView>
  </sheetViews>
  <sheetFormatPr defaultRowHeight="12.75" x14ac:dyDescent="0.2"/>
  <sheetData>
    <row r="1" spans="1:11" x14ac:dyDescent="0.2">
      <c r="A1" s="1212" t="s">
        <v>165</v>
      </c>
      <c r="B1" s="1212"/>
      <c r="C1" s="1212"/>
      <c r="D1" s="1212"/>
      <c r="E1" s="1212"/>
      <c r="F1" s="1212"/>
      <c r="G1" s="1212"/>
      <c r="H1" s="1212"/>
      <c r="I1" s="1212"/>
      <c r="J1" s="1212"/>
      <c r="K1" s="1212"/>
    </row>
    <row r="2" spans="1:11" x14ac:dyDescent="0.2">
      <c r="A2" s="1212"/>
      <c r="B2" s="1212"/>
      <c r="C2" s="1212"/>
      <c r="D2" s="1212"/>
      <c r="E2" s="1212"/>
      <c r="F2" s="1212"/>
      <c r="G2" s="1212"/>
      <c r="H2" s="1212"/>
      <c r="I2" s="1212"/>
      <c r="J2" s="1212"/>
      <c r="K2" s="1212"/>
    </row>
    <row r="3" spans="1:11" x14ac:dyDescent="0.2">
      <c r="A3" s="1212"/>
      <c r="B3" s="1212"/>
      <c r="C3" s="1212"/>
      <c r="D3" s="1212"/>
      <c r="E3" s="1212"/>
      <c r="F3" s="1212"/>
      <c r="G3" s="1212"/>
      <c r="H3" s="1212"/>
      <c r="I3" s="1212"/>
      <c r="J3" s="1212"/>
      <c r="K3" s="1212"/>
    </row>
    <row r="4" spans="1:11" x14ac:dyDescent="0.2">
      <c r="A4" s="1212"/>
      <c r="B4" s="1212"/>
      <c r="C4" s="1212"/>
      <c r="D4" s="1212"/>
      <c r="E4" s="1212"/>
      <c r="F4" s="1212"/>
      <c r="G4" s="1212"/>
      <c r="H4" s="1212"/>
      <c r="I4" s="1212"/>
      <c r="J4" s="1212"/>
      <c r="K4" s="1212"/>
    </row>
    <row r="5" spans="1:11" x14ac:dyDescent="0.2">
      <c r="A5" s="1212"/>
      <c r="B5" s="1212"/>
      <c r="C5" s="1212"/>
      <c r="D5" s="1212"/>
      <c r="E5" s="1212"/>
      <c r="F5" s="1212"/>
      <c r="G5" s="1212"/>
      <c r="H5" s="1212"/>
      <c r="I5" s="1212"/>
      <c r="J5" s="1212"/>
      <c r="K5" s="1212"/>
    </row>
    <row r="6" spans="1:11" x14ac:dyDescent="0.2">
      <c r="A6" s="1212"/>
      <c r="B6" s="1212"/>
      <c r="C6" s="1212"/>
      <c r="D6" s="1212"/>
      <c r="E6" s="1212"/>
      <c r="F6" s="1212"/>
      <c r="G6" s="1212"/>
      <c r="H6" s="1212"/>
      <c r="I6" s="1212"/>
      <c r="J6" s="1212"/>
      <c r="K6" s="1212"/>
    </row>
    <row r="7" spans="1:11" x14ac:dyDescent="0.2">
      <c r="A7" s="1212"/>
      <c r="B7" s="1212"/>
      <c r="C7" s="1212"/>
      <c r="D7" s="1212"/>
      <c r="E7" s="1212"/>
      <c r="F7" s="1212"/>
      <c r="G7" s="1212"/>
      <c r="H7" s="1212"/>
      <c r="I7" s="1212"/>
      <c r="J7" s="1212"/>
      <c r="K7" s="1212"/>
    </row>
    <row r="8" spans="1:11" x14ac:dyDescent="0.2">
      <c r="A8" s="1212"/>
      <c r="B8" s="1212"/>
      <c r="C8" s="1212"/>
      <c r="D8" s="1212"/>
      <c r="E8" s="1212"/>
      <c r="F8" s="1212"/>
      <c r="G8" s="1212"/>
      <c r="H8" s="1212"/>
      <c r="I8" s="1212"/>
      <c r="J8" s="1212"/>
      <c r="K8" s="1212"/>
    </row>
    <row r="9" spans="1:11" x14ac:dyDescent="0.2">
      <c r="A9" s="1212"/>
      <c r="B9" s="1212"/>
      <c r="C9" s="1212"/>
      <c r="D9" s="1212"/>
      <c r="E9" s="1212"/>
      <c r="F9" s="1212"/>
      <c r="G9" s="1212"/>
      <c r="H9" s="1212"/>
      <c r="I9" s="1212"/>
      <c r="J9" s="1212"/>
      <c r="K9" s="1212"/>
    </row>
    <row r="10" spans="1:11" x14ac:dyDescent="0.2">
      <c r="A10" s="1212"/>
      <c r="B10" s="1212"/>
      <c r="C10" s="1212"/>
      <c r="D10" s="1212"/>
      <c r="E10" s="1212"/>
      <c r="F10" s="1212"/>
      <c r="G10" s="1212"/>
      <c r="H10" s="1212"/>
      <c r="I10" s="1212"/>
      <c r="J10" s="1212"/>
      <c r="K10" s="1212"/>
    </row>
    <row r="11" spans="1:11" x14ac:dyDescent="0.2">
      <c r="A11" s="1212"/>
      <c r="B11" s="1212"/>
      <c r="C11" s="1212"/>
      <c r="D11" s="1212"/>
      <c r="E11" s="1212"/>
      <c r="F11" s="1212"/>
      <c r="G11" s="1212"/>
      <c r="H11" s="1212"/>
      <c r="I11" s="1212"/>
      <c r="J11" s="1212"/>
      <c r="K11" s="1212"/>
    </row>
    <row r="12" spans="1:11" x14ac:dyDescent="0.2">
      <c r="A12" s="1212"/>
      <c r="B12" s="1212"/>
      <c r="C12" s="1212"/>
      <c r="D12" s="1212"/>
      <c r="E12" s="1212"/>
      <c r="F12" s="1212"/>
      <c r="G12" s="1212"/>
      <c r="H12" s="1212"/>
      <c r="I12" s="1212"/>
      <c r="J12" s="1212"/>
      <c r="K12" s="1212"/>
    </row>
    <row r="13" spans="1:11" x14ac:dyDescent="0.2">
      <c r="A13" s="1212"/>
      <c r="B13" s="1212"/>
      <c r="C13" s="1212"/>
      <c r="D13" s="1212"/>
      <c r="E13" s="1212"/>
      <c r="F13" s="1212"/>
      <c r="G13" s="1212"/>
      <c r="H13" s="1212"/>
      <c r="I13" s="1212"/>
      <c r="J13" s="1212"/>
      <c r="K13" s="1212"/>
    </row>
    <row r="14" spans="1:11" x14ac:dyDescent="0.2">
      <c r="A14" s="1212"/>
      <c r="B14" s="1212"/>
      <c r="C14" s="1212"/>
      <c r="D14" s="1212"/>
      <c r="E14" s="1212"/>
      <c r="F14" s="1212"/>
      <c r="G14" s="1212"/>
      <c r="H14" s="1212"/>
      <c r="I14" s="1212"/>
      <c r="J14" s="1212"/>
      <c r="K14" s="1212"/>
    </row>
  </sheetData>
  <mergeCells count="1">
    <mergeCell ref="A1:K14"/>
  </mergeCells>
  <pageMargins left="0.7" right="0.7" top="0.75" bottom="0.75" header="0.3" footer="0.3"/>
  <pageSetup scale="9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34" zoomScale="85" zoomScaleNormal="85" workbookViewId="0">
      <selection activeCell="B68" sqref="B68"/>
    </sheetView>
  </sheetViews>
  <sheetFormatPr defaultColWidth="9.28515625" defaultRowHeight="15.75" x14ac:dyDescent="0.25"/>
  <cols>
    <col min="1" max="1" width="78.42578125" style="40" customWidth="1"/>
    <col min="2" max="2" width="13.7109375" style="63" customWidth="1"/>
    <col min="3" max="16384" width="9.28515625" style="40"/>
  </cols>
  <sheetData>
    <row r="1" spans="1:2" x14ac:dyDescent="0.25">
      <c r="A1" s="1106" t="s">
        <v>0</v>
      </c>
      <c r="B1" s="1106"/>
    </row>
    <row r="2" spans="1:2" x14ac:dyDescent="0.25">
      <c r="A2" s="1106" t="s">
        <v>1</v>
      </c>
      <c r="B2" s="1106"/>
    </row>
    <row r="3" spans="1:2" ht="12.75" customHeight="1" x14ac:dyDescent="0.25">
      <c r="A3" s="41"/>
      <c r="B3" s="42"/>
    </row>
    <row r="4" spans="1:2" s="43" customFormat="1" ht="17.25" customHeight="1" x14ac:dyDescent="0.25">
      <c r="A4" s="1107" t="s">
        <v>428</v>
      </c>
      <c r="B4" s="1108"/>
    </row>
    <row r="5" spans="1:2" ht="12.75" customHeight="1" x14ac:dyDescent="0.25">
      <c r="A5" s="44"/>
      <c r="B5" s="45"/>
    </row>
    <row r="6" spans="1:2" x14ac:dyDescent="0.25">
      <c r="A6" s="1109" t="s">
        <v>161</v>
      </c>
      <c r="B6" s="1109"/>
    </row>
    <row r="7" spans="1:2" x14ac:dyDescent="0.25">
      <c r="A7" s="204" t="s">
        <v>30</v>
      </c>
      <c r="B7" s="46"/>
    </row>
    <row r="8" spans="1:2" x14ac:dyDescent="0.25">
      <c r="A8" s="1109" t="s">
        <v>78</v>
      </c>
      <c r="B8" s="1109"/>
    </row>
    <row r="9" spans="1:2" x14ac:dyDescent="0.25">
      <c r="A9" s="1213" t="s">
        <v>45</v>
      </c>
      <c r="B9" s="1213"/>
    </row>
    <row r="10" spans="1:2" ht="12.75" customHeight="1" x14ac:dyDescent="0.25">
      <c r="A10" s="47"/>
      <c r="B10" s="48"/>
    </row>
    <row r="11" spans="1:2" x14ac:dyDescent="0.25">
      <c r="A11" s="1104" t="s">
        <v>429</v>
      </c>
      <c r="B11" s="1105"/>
    </row>
    <row r="12" spans="1:2" x14ac:dyDescent="0.25">
      <c r="A12" s="203" t="s">
        <v>430</v>
      </c>
      <c r="B12" s="203"/>
    </row>
    <row r="13" spans="1:2" x14ac:dyDescent="0.25">
      <c r="A13" s="203" t="s">
        <v>431</v>
      </c>
      <c r="B13" s="203"/>
    </row>
    <row r="14" spans="1:2" x14ac:dyDescent="0.25">
      <c r="A14" s="203" t="s">
        <v>432</v>
      </c>
      <c r="B14" s="203"/>
    </row>
    <row r="15" spans="1:2" x14ac:dyDescent="0.25">
      <c r="A15" s="203"/>
      <c r="B15" s="203"/>
    </row>
    <row r="16" spans="1:2" x14ac:dyDescent="0.25">
      <c r="A16" s="203" t="s">
        <v>433</v>
      </c>
      <c r="B16" s="203"/>
    </row>
    <row r="17" spans="1:4" x14ac:dyDescent="0.25">
      <c r="A17" s="203" t="s">
        <v>434</v>
      </c>
      <c r="B17" s="203"/>
    </row>
    <row r="18" spans="1:4" x14ac:dyDescent="0.25">
      <c r="A18" s="203" t="s">
        <v>435</v>
      </c>
      <c r="B18" s="203"/>
    </row>
    <row r="19" spans="1:4" ht="12.75" customHeight="1" thickBot="1" x14ac:dyDescent="0.3">
      <c r="A19" s="49"/>
      <c r="B19" s="50"/>
    </row>
    <row r="20" spans="1:4" x14ac:dyDescent="0.25">
      <c r="A20" s="51" t="s">
        <v>16</v>
      </c>
      <c r="B20" s="52" t="s">
        <v>2</v>
      </c>
    </row>
    <row r="21" spans="1:4" x14ac:dyDescent="0.25">
      <c r="A21" s="40" t="s">
        <v>436</v>
      </c>
      <c r="B21" s="52">
        <v>325345</v>
      </c>
    </row>
    <row r="22" spans="1:4" ht="16.5" thickBot="1" x14ac:dyDescent="0.3">
      <c r="A22" s="40" t="s">
        <v>6</v>
      </c>
      <c r="B22" s="54">
        <v>0</v>
      </c>
    </row>
    <row r="23" spans="1:4" ht="17.25" thickTop="1" thickBot="1" x14ac:dyDescent="0.3">
      <c r="A23" s="56" t="s">
        <v>7</v>
      </c>
      <c r="B23" s="57">
        <f>SUM(B19:B21)-(B22)</f>
        <v>325345</v>
      </c>
      <c r="D23" s="43"/>
    </row>
    <row r="24" spans="1:4" s="51" customFormat="1" x14ac:dyDescent="0.25">
      <c r="A24" s="44"/>
      <c r="B24" s="58"/>
    </row>
    <row r="25" spans="1:4" ht="12.75" customHeight="1" x14ac:dyDescent="0.25">
      <c r="A25" s="51" t="s">
        <v>17</v>
      </c>
      <c r="B25" s="52"/>
    </row>
    <row r="26" spans="1:4" x14ac:dyDescent="0.25">
      <c r="A26" s="40" t="s">
        <v>22</v>
      </c>
      <c r="B26" s="52"/>
    </row>
    <row r="27" spans="1:4" ht="16.5" customHeight="1" x14ac:dyDescent="0.25">
      <c r="A27" s="40" t="s">
        <v>9</v>
      </c>
      <c r="B27" s="52"/>
    </row>
    <row r="28" spans="1:4" ht="16.5" thickBot="1" x14ac:dyDescent="0.3">
      <c r="A28" s="53" t="s">
        <v>10</v>
      </c>
      <c r="B28" s="59"/>
    </row>
    <row r="29" spans="1:4" ht="17.25" thickTop="1" thickBot="1" x14ac:dyDescent="0.3">
      <c r="A29" s="60" t="s">
        <v>11</v>
      </c>
      <c r="B29" s="61">
        <f>SUM(B26:B28)</f>
        <v>0</v>
      </c>
    </row>
    <row r="30" spans="1:4" s="51" customFormat="1" x14ac:dyDescent="0.25">
      <c r="A30" s="44"/>
      <c r="B30" s="58"/>
    </row>
    <row r="31" spans="1:4" ht="12.75" customHeight="1" x14ac:dyDescent="0.25">
      <c r="A31" s="51" t="s">
        <v>18</v>
      </c>
      <c r="B31" s="52" t="s">
        <v>4</v>
      </c>
    </row>
    <row r="32" spans="1:4" x14ac:dyDescent="0.25">
      <c r="A32" s="40" t="s">
        <v>12</v>
      </c>
      <c r="B32" s="52"/>
    </row>
    <row r="33" spans="1:2" x14ac:dyDescent="0.25">
      <c r="A33" s="40" t="s">
        <v>13</v>
      </c>
      <c r="B33" s="52"/>
    </row>
    <row r="34" spans="1:2" x14ac:dyDescent="0.25">
      <c r="A34" s="40" t="s">
        <v>14</v>
      </c>
      <c r="B34" s="52"/>
    </row>
    <row r="35" spans="1:2" ht="16.5" thickBot="1" x14ac:dyDescent="0.3">
      <c r="A35" s="53" t="s">
        <v>15</v>
      </c>
      <c r="B35" s="59"/>
    </row>
    <row r="36" spans="1:2" ht="17.25" thickTop="1" thickBot="1" x14ac:dyDescent="0.3">
      <c r="A36" s="60" t="s">
        <v>7</v>
      </c>
      <c r="B36" s="61">
        <f>SUM(B31:B35)</f>
        <v>0</v>
      </c>
    </row>
    <row r="37" spans="1:2" s="51" customFormat="1" x14ac:dyDescent="0.25">
      <c r="A37" s="44"/>
      <c r="B37" s="58"/>
    </row>
    <row r="38" spans="1:2" ht="12.75" customHeight="1" x14ac:dyDescent="0.25">
      <c r="A38" s="51" t="s">
        <v>19</v>
      </c>
      <c r="B38" s="388"/>
    </row>
    <row r="39" spans="1:2" x14ac:dyDescent="0.25">
      <c r="A39" s="80" t="s">
        <v>103</v>
      </c>
      <c r="B39" s="52">
        <v>100000</v>
      </c>
    </row>
    <row r="40" spans="1:2" x14ac:dyDescent="0.25">
      <c r="A40" s="80" t="s">
        <v>482</v>
      </c>
      <c r="B40" s="64"/>
    </row>
    <row r="41" spans="1:2" x14ac:dyDescent="0.25">
      <c r="A41" s="62" t="s">
        <v>128</v>
      </c>
      <c r="B41" s="63">
        <v>225345</v>
      </c>
    </row>
    <row r="42" spans="1:2" x14ac:dyDescent="0.25">
      <c r="A42" s="62" t="s">
        <v>157</v>
      </c>
    </row>
    <row r="43" spans="1:2" x14ac:dyDescent="0.25">
      <c r="A43" s="62" t="s">
        <v>172</v>
      </c>
      <c r="B43" s="64"/>
    </row>
    <row r="44" spans="1:2" x14ac:dyDescent="0.25">
      <c r="A44" s="62" t="s">
        <v>205</v>
      </c>
      <c r="B44" s="64"/>
    </row>
    <row r="45" spans="1:2" ht="16.5" thickBot="1" x14ac:dyDescent="0.3">
      <c r="A45" s="84" t="s">
        <v>617</v>
      </c>
      <c r="B45" s="712"/>
    </row>
    <row r="46" spans="1:2" ht="17.25" thickTop="1" thickBot="1" x14ac:dyDescent="0.3">
      <c r="A46" s="60" t="s">
        <v>11</v>
      </c>
      <c r="B46" s="57">
        <f>SUM(B39:B45)</f>
        <v>325345</v>
      </c>
    </row>
  </sheetData>
  <mergeCells count="7">
    <mergeCell ref="A11:B11"/>
    <mergeCell ref="A1:B1"/>
    <mergeCell ref="A2:B2"/>
    <mergeCell ref="A4:B4"/>
    <mergeCell ref="A6:B6"/>
    <mergeCell ref="A8:B8"/>
    <mergeCell ref="A9:B9"/>
  </mergeCells>
  <printOptions horizontalCentered="1" verticalCentered="1" gridLines="1"/>
  <pageMargins left="0.66" right="0.67" top="0" bottom="0" header="0.26" footer="0.17"/>
  <pageSetup firstPageNumber="9" orientation="portrait" useFirstPageNumber="1"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22" zoomScale="85" zoomScaleNormal="85" workbookViewId="0">
      <selection activeCell="G47" sqref="G47"/>
    </sheetView>
  </sheetViews>
  <sheetFormatPr defaultColWidth="9.28515625" defaultRowHeight="15.75" x14ac:dyDescent="0.25"/>
  <cols>
    <col min="1" max="1" width="78.42578125" style="40" customWidth="1"/>
    <col min="2" max="2" width="13.7109375" style="63" customWidth="1"/>
    <col min="3" max="256" width="9.28515625" style="40"/>
    <col min="257" max="257" width="78.42578125" style="40" customWidth="1"/>
    <col min="258" max="258" width="13.7109375" style="40" customWidth="1"/>
    <col min="259" max="512" width="9.28515625" style="40"/>
    <col min="513" max="513" width="78.42578125" style="40" customWidth="1"/>
    <col min="514" max="514" width="13.7109375" style="40" customWidth="1"/>
    <col min="515" max="768" width="9.28515625" style="40"/>
    <col min="769" max="769" width="78.42578125" style="40" customWidth="1"/>
    <col min="770" max="770" width="13.7109375" style="40" customWidth="1"/>
    <col min="771" max="1024" width="9.28515625" style="40"/>
    <col min="1025" max="1025" width="78.42578125" style="40" customWidth="1"/>
    <col min="1026" max="1026" width="13.7109375" style="40" customWidth="1"/>
    <col min="1027" max="1280" width="9.28515625" style="40"/>
    <col min="1281" max="1281" width="78.42578125" style="40" customWidth="1"/>
    <col min="1282" max="1282" width="13.7109375" style="40" customWidth="1"/>
    <col min="1283" max="1536" width="9.28515625" style="40"/>
    <col min="1537" max="1537" width="78.42578125" style="40" customWidth="1"/>
    <col min="1538" max="1538" width="13.7109375" style="40" customWidth="1"/>
    <col min="1539" max="1792" width="9.28515625" style="40"/>
    <col min="1793" max="1793" width="78.42578125" style="40" customWidth="1"/>
    <col min="1794" max="1794" width="13.7109375" style="40" customWidth="1"/>
    <col min="1795" max="2048" width="9.28515625" style="40"/>
    <col min="2049" max="2049" width="78.42578125" style="40" customWidth="1"/>
    <col min="2050" max="2050" width="13.7109375" style="40" customWidth="1"/>
    <col min="2051" max="2304" width="9.28515625" style="40"/>
    <col min="2305" max="2305" width="78.42578125" style="40" customWidth="1"/>
    <col min="2306" max="2306" width="13.7109375" style="40" customWidth="1"/>
    <col min="2307" max="2560" width="9.28515625" style="40"/>
    <col min="2561" max="2561" width="78.42578125" style="40" customWidth="1"/>
    <col min="2562" max="2562" width="13.7109375" style="40" customWidth="1"/>
    <col min="2563" max="2816" width="9.28515625" style="40"/>
    <col min="2817" max="2817" width="78.42578125" style="40" customWidth="1"/>
    <col min="2818" max="2818" width="13.7109375" style="40" customWidth="1"/>
    <col min="2819" max="3072" width="9.28515625" style="40"/>
    <col min="3073" max="3073" width="78.42578125" style="40" customWidth="1"/>
    <col min="3074" max="3074" width="13.7109375" style="40" customWidth="1"/>
    <col min="3075" max="3328" width="9.28515625" style="40"/>
    <col min="3329" max="3329" width="78.42578125" style="40" customWidth="1"/>
    <col min="3330" max="3330" width="13.7109375" style="40" customWidth="1"/>
    <col min="3331" max="3584" width="9.28515625" style="40"/>
    <col min="3585" max="3585" width="78.42578125" style="40" customWidth="1"/>
    <col min="3586" max="3586" width="13.7109375" style="40" customWidth="1"/>
    <col min="3587" max="3840" width="9.28515625" style="40"/>
    <col min="3841" max="3841" width="78.42578125" style="40" customWidth="1"/>
    <col min="3842" max="3842" width="13.7109375" style="40" customWidth="1"/>
    <col min="3843" max="4096" width="9.28515625" style="40"/>
    <col min="4097" max="4097" width="78.42578125" style="40" customWidth="1"/>
    <col min="4098" max="4098" width="13.7109375" style="40" customWidth="1"/>
    <col min="4099" max="4352" width="9.28515625" style="40"/>
    <col min="4353" max="4353" width="78.42578125" style="40" customWidth="1"/>
    <col min="4354" max="4354" width="13.7109375" style="40" customWidth="1"/>
    <col min="4355" max="4608" width="9.28515625" style="40"/>
    <col min="4609" max="4609" width="78.42578125" style="40" customWidth="1"/>
    <col min="4610" max="4610" width="13.7109375" style="40" customWidth="1"/>
    <col min="4611" max="4864" width="9.28515625" style="40"/>
    <col min="4865" max="4865" width="78.42578125" style="40" customWidth="1"/>
    <col min="4866" max="4866" width="13.7109375" style="40" customWidth="1"/>
    <col min="4867" max="5120" width="9.28515625" style="40"/>
    <col min="5121" max="5121" width="78.42578125" style="40" customWidth="1"/>
    <col min="5122" max="5122" width="13.7109375" style="40" customWidth="1"/>
    <col min="5123" max="5376" width="9.28515625" style="40"/>
    <col min="5377" max="5377" width="78.42578125" style="40" customWidth="1"/>
    <col min="5378" max="5378" width="13.7109375" style="40" customWidth="1"/>
    <col min="5379" max="5632" width="9.28515625" style="40"/>
    <col min="5633" max="5633" width="78.42578125" style="40" customWidth="1"/>
    <col min="5634" max="5634" width="13.7109375" style="40" customWidth="1"/>
    <col min="5635" max="5888" width="9.28515625" style="40"/>
    <col min="5889" max="5889" width="78.42578125" style="40" customWidth="1"/>
    <col min="5890" max="5890" width="13.7109375" style="40" customWidth="1"/>
    <col min="5891" max="6144" width="9.28515625" style="40"/>
    <col min="6145" max="6145" width="78.42578125" style="40" customWidth="1"/>
    <col min="6146" max="6146" width="13.7109375" style="40" customWidth="1"/>
    <col min="6147" max="6400" width="9.28515625" style="40"/>
    <col min="6401" max="6401" width="78.42578125" style="40" customWidth="1"/>
    <col min="6402" max="6402" width="13.7109375" style="40" customWidth="1"/>
    <col min="6403" max="6656" width="9.28515625" style="40"/>
    <col min="6657" max="6657" width="78.42578125" style="40" customWidth="1"/>
    <col min="6658" max="6658" width="13.7109375" style="40" customWidth="1"/>
    <col min="6659" max="6912" width="9.28515625" style="40"/>
    <col min="6913" max="6913" width="78.42578125" style="40" customWidth="1"/>
    <col min="6914" max="6914" width="13.7109375" style="40" customWidth="1"/>
    <col min="6915" max="7168" width="9.28515625" style="40"/>
    <col min="7169" max="7169" width="78.42578125" style="40" customWidth="1"/>
    <col min="7170" max="7170" width="13.7109375" style="40" customWidth="1"/>
    <col min="7171" max="7424" width="9.28515625" style="40"/>
    <col min="7425" max="7425" width="78.42578125" style="40" customWidth="1"/>
    <col min="7426" max="7426" width="13.7109375" style="40" customWidth="1"/>
    <col min="7427" max="7680" width="9.28515625" style="40"/>
    <col min="7681" max="7681" width="78.42578125" style="40" customWidth="1"/>
    <col min="7682" max="7682" width="13.7109375" style="40" customWidth="1"/>
    <col min="7683" max="7936" width="9.28515625" style="40"/>
    <col min="7937" max="7937" width="78.42578125" style="40" customWidth="1"/>
    <col min="7938" max="7938" width="13.7109375" style="40" customWidth="1"/>
    <col min="7939" max="8192" width="9.28515625" style="40"/>
    <col min="8193" max="8193" width="78.42578125" style="40" customWidth="1"/>
    <col min="8194" max="8194" width="13.7109375" style="40" customWidth="1"/>
    <col min="8195" max="8448" width="9.28515625" style="40"/>
    <col min="8449" max="8449" width="78.42578125" style="40" customWidth="1"/>
    <col min="8450" max="8450" width="13.7109375" style="40" customWidth="1"/>
    <col min="8451" max="8704" width="9.28515625" style="40"/>
    <col min="8705" max="8705" width="78.42578125" style="40" customWidth="1"/>
    <col min="8706" max="8706" width="13.7109375" style="40" customWidth="1"/>
    <col min="8707" max="8960" width="9.28515625" style="40"/>
    <col min="8961" max="8961" width="78.42578125" style="40" customWidth="1"/>
    <col min="8962" max="8962" width="13.7109375" style="40" customWidth="1"/>
    <col min="8963" max="9216" width="9.28515625" style="40"/>
    <col min="9217" max="9217" width="78.42578125" style="40" customWidth="1"/>
    <col min="9218" max="9218" width="13.7109375" style="40" customWidth="1"/>
    <col min="9219" max="9472" width="9.28515625" style="40"/>
    <col min="9473" max="9473" width="78.42578125" style="40" customWidth="1"/>
    <col min="9474" max="9474" width="13.7109375" style="40" customWidth="1"/>
    <col min="9475" max="9728" width="9.28515625" style="40"/>
    <col min="9729" max="9729" width="78.42578125" style="40" customWidth="1"/>
    <col min="9730" max="9730" width="13.7109375" style="40" customWidth="1"/>
    <col min="9731" max="9984" width="9.28515625" style="40"/>
    <col min="9985" max="9985" width="78.42578125" style="40" customWidth="1"/>
    <col min="9986" max="9986" width="13.7109375" style="40" customWidth="1"/>
    <col min="9987" max="10240" width="9.28515625" style="40"/>
    <col min="10241" max="10241" width="78.42578125" style="40" customWidth="1"/>
    <col min="10242" max="10242" width="13.7109375" style="40" customWidth="1"/>
    <col min="10243" max="10496" width="9.28515625" style="40"/>
    <col min="10497" max="10497" width="78.42578125" style="40" customWidth="1"/>
    <col min="10498" max="10498" width="13.7109375" style="40" customWidth="1"/>
    <col min="10499" max="10752" width="9.28515625" style="40"/>
    <col min="10753" max="10753" width="78.42578125" style="40" customWidth="1"/>
    <col min="10754" max="10754" width="13.7109375" style="40" customWidth="1"/>
    <col min="10755" max="11008" width="9.28515625" style="40"/>
    <col min="11009" max="11009" width="78.42578125" style="40" customWidth="1"/>
    <col min="11010" max="11010" width="13.7109375" style="40" customWidth="1"/>
    <col min="11011" max="11264" width="9.28515625" style="40"/>
    <col min="11265" max="11265" width="78.42578125" style="40" customWidth="1"/>
    <col min="11266" max="11266" width="13.7109375" style="40" customWidth="1"/>
    <col min="11267" max="11520" width="9.28515625" style="40"/>
    <col min="11521" max="11521" width="78.42578125" style="40" customWidth="1"/>
    <col min="11522" max="11522" width="13.7109375" style="40" customWidth="1"/>
    <col min="11523" max="11776" width="9.28515625" style="40"/>
    <col min="11777" max="11777" width="78.42578125" style="40" customWidth="1"/>
    <col min="11778" max="11778" width="13.7109375" style="40" customWidth="1"/>
    <col min="11779" max="12032" width="9.28515625" style="40"/>
    <col min="12033" max="12033" width="78.42578125" style="40" customWidth="1"/>
    <col min="12034" max="12034" width="13.7109375" style="40" customWidth="1"/>
    <col min="12035" max="12288" width="9.28515625" style="40"/>
    <col min="12289" max="12289" width="78.42578125" style="40" customWidth="1"/>
    <col min="12290" max="12290" width="13.7109375" style="40" customWidth="1"/>
    <col min="12291" max="12544" width="9.28515625" style="40"/>
    <col min="12545" max="12545" width="78.42578125" style="40" customWidth="1"/>
    <col min="12546" max="12546" width="13.7109375" style="40" customWidth="1"/>
    <col min="12547" max="12800" width="9.28515625" style="40"/>
    <col min="12801" max="12801" width="78.42578125" style="40" customWidth="1"/>
    <col min="12802" max="12802" width="13.7109375" style="40" customWidth="1"/>
    <col min="12803" max="13056" width="9.28515625" style="40"/>
    <col min="13057" max="13057" width="78.42578125" style="40" customWidth="1"/>
    <col min="13058" max="13058" width="13.7109375" style="40" customWidth="1"/>
    <col min="13059" max="13312" width="9.28515625" style="40"/>
    <col min="13313" max="13313" width="78.42578125" style="40" customWidth="1"/>
    <col min="13314" max="13314" width="13.7109375" style="40" customWidth="1"/>
    <col min="13315" max="13568" width="9.28515625" style="40"/>
    <col min="13569" max="13569" width="78.42578125" style="40" customWidth="1"/>
    <col min="13570" max="13570" width="13.7109375" style="40" customWidth="1"/>
    <col min="13571" max="13824" width="9.28515625" style="40"/>
    <col min="13825" max="13825" width="78.42578125" style="40" customWidth="1"/>
    <col min="13826" max="13826" width="13.7109375" style="40" customWidth="1"/>
    <col min="13827" max="14080" width="9.28515625" style="40"/>
    <col min="14081" max="14081" width="78.42578125" style="40" customWidth="1"/>
    <col min="14082" max="14082" width="13.7109375" style="40" customWidth="1"/>
    <col min="14083" max="14336" width="9.28515625" style="40"/>
    <col min="14337" max="14337" width="78.42578125" style="40" customWidth="1"/>
    <col min="14338" max="14338" width="13.7109375" style="40" customWidth="1"/>
    <col min="14339" max="14592" width="9.28515625" style="40"/>
    <col min="14593" max="14593" width="78.42578125" style="40" customWidth="1"/>
    <col min="14594" max="14594" width="13.7109375" style="40" customWidth="1"/>
    <col min="14595" max="14848" width="9.28515625" style="40"/>
    <col min="14849" max="14849" width="78.42578125" style="40" customWidth="1"/>
    <col min="14850" max="14850" width="13.7109375" style="40" customWidth="1"/>
    <col min="14851" max="15104" width="9.28515625" style="40"/>
    <col min="15105" max="15105" width="78.42578125" style="40" customWidth="1"/>
    <col min="15106" max="15106" width="13.7109375" style="40" customWidth="1"/>
    <col min="15107" max="15360" width="9.28515625" style="40"/>
    <col min="15361" max="15361" width="78.42578125" style="40" customWidth="1"/>
    <col min="15362" max="15362" width="13.7109375" style="40" customWidth="1"/>
    <col min="15363" max="15616" width="9.28515625" style="40"/>
    <col min="15617" max="15617" width="78.42578125" style="40" customWidth="1"/>
    <col min="15618" max="15618" width="13.7109375" style="40" customWidth="1"/>
    <col min="15619" max="15872" width="9.28515625" style="40"/>
    <col min="15873" max="15873" width="78.42578125" style="40" customWidth="1"/>
    <col min="15874" max="15874" width="13.7109375" style="40" customWidth="1"/>
    <col min="15875" max="16128" width="9.28515625" style="40"/>
    <col min="16129" max="16129" width="78.42578125" style="40" customWidth="1"/>
    <col min="16130" max="16130" width="13.7109375" style="40" customWidth="1"/>
    <col min="16131" max="16384" width="9.28515625" style="40"/>
  </cols>
  <sheetData>
    <row r="1" spans="1:2" x14ac:dyDescent="0.25">
      <c r="A1" s="1106" t="s">
        <v>0</v>
      </c>
      <c r="B1" s="1106"/>
    </row>
    <row r="2" spans="1:2" x14ac:dyDescent="0.25">
      <c r="A2" s="1106" t="s">
        <v>1</v>
      </c>
      <c r="B2" s="1106"/>
    </row>
    <row r="3" spans="1:2" ht="12.75" customHeight="1" x14ac:dyDescent="0.25">
      <c r="A3" s="41"/>
      <c r="B3" s="42"/>
    </row>
    <row r="4" spans="1:2" s="43" customFormat="1" ht="17.25" customHeight="1" x14ac:dyDescent="0.25">
      <c r="A4" s="1107" t="s">
        <v>423</v>
      </c>
      <c r="B4" s="1108"/>
    </row>
    <row r="5" spans="1:2" ht="12.75" customHeight="1" x14ac:dyDescent="0.25">
      <c r="A5" s="44"/>
      <c r="B5" s="45"/>
    </row>
    <row r="6" spans="1:2" x14ac:dyDescent="0.25">
      <c r="A6" s="1109" t="s">
        <v>179</v>
      </c>
      <c r="B6" s="1109"/>
    </row>
    <row r="7" spans="1:2" x14ac:dyDescent="0.25">
      <c r="A7" s="204" t="s">
        <v>30</v>
      </c>
      <c r="B7" s="46"/>
    </row>
    <row r="8" spans="1:2" x14ac:dyDescent="0.25">
      <c r="A8" s="1109" t="s">
        <v>78</v>
      </c>
      <c r="B8" s="1109"/>
    </row>
    <row r="9" spans="1:2" x14ac:dyDescent="0.25">
      <c r="A9" s="1109"/>
      <c r="B9" s="1109"/>
    </row>
    <row r="10" spans="1:2" ht="12.75" customHeight="1" x14ac:dyDescent="0.25">
      <c r="A10" s="47"/>
      <c r="B10" s="48"/>
    </row>
    <row r="11" spans="1:2" x14ac:dyDescent="0.25">
      <c r="A11" s="1104" t="s">
        <v>424</v>
      </c>
      <c r="B11" s="1105"/>
    </row>
    <row r="12" spans="1:2" x14ac:dyDescent="0.25">
      <c r="A12" s="203" t="s">
        <v>425</v>
      </c>
      <c r="B12" s="203"/>
    </row>
    <row r="13" spans="1:2" x14ac:dyDescent="0.25">
      <c r="A13" s="203" t="s">
        <v>2</v>
      </c>
      <c r="B13" s="203"/>
    </row>
    <row r="14" spans="1:2" x14ac:dyDescent="0.25">
      <c r="A14" s="203" t="s">
        <v>2</v>
      </c>
      <c r="B14" s="203"/>
    </row>
    <row r="15" spans="1:2" x14ac:dyDescent="0.25">
      <c r="A15" s="203"/>
      <c r="B15" s="203"/>
    </row>
    <row r="16" spans="1:2" ht="12.75" customHeight="1" thickBot="1" x14ac:dyDescent="0.3">
      <c r="A16" s="49"/>
      <c r="B16" s="50"/>
    </row>
    <row r="17" spans="1:4" x14ac:dyDescent="0.25">
      <c r="A17" s="51" t="s">
        <v>16</v>
      </c>
      <c r="B17" s="52" t="s">
        <v>2</v>
      </c>
    </row>
    <row r="18" spans="1:4" x14ac:dyDescent="0.25">
      <c r="A18" s="40" t="s">
        <v>3</v>
      </c>
      <c r="B18" s="52" t="s">
        <v>2</v>
      </c>
    </row>
    <row r="19" spans="1:4" x14ac:dyDescent="0.25">
      <c r="B19" s="52"/>
    </row>
    <row r="20" spans="1:4" x14ac:dyDescent="0.25">
      <c r="A20" s="40" t="s">
        <v>5</v>
      </c>
      <c r="B20" s="52"/>
    </row>
    <row r="21" spans="1:4" ht="16.5" thickBot="1" x14ac:dyDescent="0.3">
      <c r="A21" s="53" t="s">
        <v>26</v>
      </c>
      <c r="B21" s="54"/>
    </row>
    <row r="22" spans="1:4" ht="16.5" thickTop="1" x14ac:dyDescent="0.25">
      <c r="A22" s="40" t="s">
        <v>6</v>
      </c>
      <c r="B22" s="55"/>
      <c r="D22" s="43"/>
    </row>
    <row r="23" spans="1:4" s="51" customFormat="1" ht="16.5" thickBot="1" x14ac:dyDescent="0.3">
      <c r="A23" s="56" t="s">
        <v>7</v>
      </c>
      <c r="B23" s="57">
        <f>SUM(B17:B21)-(B22)</f>
        <v>0</v>
      </c>
    </row>
    <row r="24" spans="1:4" ht="12.75" customHeight="1" x14ac:dyDescent="0.25">
      <c r="A24" s="44"/>
      <c r="B24" s="58"/>
    </row>
    <row r="25" spans="1:4" x14ac:dyDescent="0.25">
      <c r="A25" s="51" t="s">
        <v>17</v>
      </c>
      <c r="B25" s="52"/>
    </row>
    <row r="26" spans="1:4" x14ac:dyDescent="0.25">
      <c r="A26" s="40" t="s">
        <v>104</v>
      </c>
      <c r="B26" s="52"/>
    </row>
    <row r="27" spans="1:4" ht="16.5" customHeight="1" x14ac:dyDescent="0.25">
      <c r="A27" s="40" t="s">
        <v>22</v>
      </c>
      <c r="B27" s="52"/>
    </row>
    <row r="28" spans="1:4" x14ac:dyDescent="0.25">
      <c r="A28" s="40" t="s">
        <v>20</v>
      </c>
      <c r="B28" s="52"/>
    </row>
    <row r="29" spans="1:4" x14ac:dyDescent="0.25">
      <c r="A29" s="40" t="s">
        <v>8</v>
      </c>
      <c r="B29" s="52"/>
    </row>
    <row r="30" spans="1:4" x14ac:dyDescent="0.25">
      <c r="A30" s="40" t="s">
        <v>105</v>
      </c>
      <c r="B30" s="52" t="s">
        <v>2</v>
      </c>
    </row>
    <row r="31" spans="1:4" x14ac:dyDescent="0.25">
      <c r="A31" s="40" t="s">
        <v>9</v>
      </c>
      <c r="B31" s="52"/>
    </row>
    <row r="32" spans="1:4" ht="16.5" thickBot="1" x14ac:dyDescent="0.3">
      <c r="A32" s="53" t="s">
        <v>10</v>
      </c>
      <c r="B32" s="59"/>
    </row>
    <row r="33" spans="1:2" s="51" customFormat="1" ht="17.25" thickTop="1" thickBot="1" x14ac:dyDescent="0.3">
      <c r="A33" s="60" t="s">
        <v>11</v>
      </c>
      <c r="B33" s="61" t="s">
        <v>2</v>
      </c>
    </row>
    <row r="34" spans="1:2" ht="12.75" customHeight="1" x14ac:dyDescent="0.25">
      <c r="A34" s="44"/>
      <c r="B34" s="58"/>
    </row>
    <row r="35" spans="1:2" x14ac:dyDescent="0.25">
      <c r="A35" s="51" t="s">
        <v>18</v>
      </c>
      <c r="B35" s="52" t="s">
        <v>4</v>
      </c>
    </row>
    <row r="36" spans="1:2" x14ac:dyDescent="0.25">
      <c r="A36" s="40" t="s">
        <v>12</v>
      </c>
      <c r="B36" s="52"/>
    </row>
    <row r="37" spans="1:2" x14ac:dyDescent="0.25">
      <c r="A37" s="40" t="s">
        <v>13</v>
      </c>
      <c r="B37" s="52"/>
    </row>
    <row r="38" spans="1:2" x14ac:dyDescent="0.25">
      <c r="A38" s="40" t="s">
        <v>14</v>
      </c>
      <c r="B38" s="52"/>
    </row>
    <row r="39" spans="1:2" ht="16.5" thickBot="1" x14ac:dyDescent="0.3">
      <c r="A39" s="53" t="s">
        <v>15</v>
      </c>
      <c r="B39" s="59"/>
    </row>
    <row r="40" spans="1:2" s="51" customFormat="1" ht="17.25" thickTop="1" thickBot="1" x14ac:dyDescent="0.3">
      <c r="A40" s="60" t="s">
        <v>7</v>
      </c>
      <c r="B40" s="61">
        <f>SUM(B35:B39)</f>
        <v>0</v>
      </c>
    </row>
    <row r="41" spans="1:2" ht="12.75" customHeight="1" x14ac:dyDescent="0.25">
      <c r="A41" s="44"/>
      <c r="B41" s="58"/>
    </row>
    <row r="42" spans="1:2" ht="15" customHeight="1" x14ac:dyDescent="0.25">
      <c r="A42" s="88" t="s">
        <v>19</v>
      </c>
      <c r="B42" s="89"/>
    </row>
    <row r="43" spans="1:2" x14ac:dyDescent="0.25">
      <c r="A43" s="80" t="s">
        <v>103</v>
      </c>
      <c r="B43" s="89">
        <v>62000</v>
      </c>
    </row>
    <row r="44" spans="1:2" x14ac:dyDescent="0.25">
      <c r="A44" s="80" t="s">
        <v>482</v>
      </c>
      <c r="B44" s="89" t="s">
        <v>2</v>
      </c>
    </row>
    <row r="45" spans="1:2" x14ac:dyDescent="0.25">
      <c r="A45" s="62" t="s">
        <v>128</v>
      </c>
      <c r="B45" s="89"/>
    </row>
    <row r="46" spans="1:2" x14ac:dyDescent="0.25">
      <c r="A46" s="62" t="s">
        <v>157</v>
      </c>
      <c r="B46" s="89"/>
    </row>
    <row r="47" spans="1:2" x14ac:dyDescent="0.25">
      <c r="A47" s="62" t="s">
        <v>172</v>
      </c>
      <c r="B47" s="89"/>
    </row>
    <row r="48" spans="1:2" x14ac:dyDescent="0.25">
      <c r="A48" s="62" t="s">
        <v>205</v>
      </c>
      <c r="B48" s="89">
        <v>0</v>
      </c>
    </row>
    <row r="49" spans="1:2" ht="16.5" thickBot="1" x14ac:dyDescent="0.3">
      <c r="A49" s="84" t="s">
        <v>617</v>
      </c>
      <c r="B49" s="710">
        <v>0</v>
      </c>
    </row>
    <row r="50" spans="1:2" ht="17.25" thickTop="1" thickBot="1" x14ac:dyDescent="0.3">
      <c r="A50" s="56" t="s">
        <v>11</v>
      </c>
      <c r="B50" s="711">
        <f>SUM(B43:B49)</f>
        <v>62000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scale="9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4"/>
  <sheetViews>
    <sheetView topLeftCell="A19" workbookViewId="0">
      <selection activeCell="A48" sqref="A48"/>
    </sheetView>
  </sheetViews>
  <sheetFormatPr defaultRowHeight="15" x14ac:dyDescent="0.25"/>
  <cols>
    <col min="1" max="1" width="35.85546875" style="827" customWidth="1"/>
    <col min="2" max="2" width="74.42578125" style="827" customWidth="1"/>
    <col min="3" max="16384" width="9.140625" style="827"/>
  </cols>
  <sheetData>
    <row r="1" spans="1:2" ht="15.75" x14ac:dyDescent="0.25">
      <c r="A1" s="1178" t="s">
        <v>0</v>
      </c>
      <c r="B1" s="1178"/>
    </row>
    <row r="2" spans="1:2" ht="15.75" x14ac:dyDescent="0.25">
      <c r="A2" s="1179" t="s">
        <v>1</v>
      </c>
      <c r="B2" s="1179"/>
    </row>
    <row r="3" spans="1:2" ht="15.75" x14ac:dyDescent="0.25">
      <c r="A3" s="1180"/>
      <c r="B3" s="1180"/>
    </row>
    <row r="4" spans="1:2" ht="15.75" x14ac:dyDescent="0.25">
      <c r="A4" s="1176" t="s">
        <v>683</v>
      </c>
      <c r="B4" s="1176"/>
    </row>
    <row r="5" spans="1:2" x14ac:dyDescent="0.25">
      <c r="A5" s="1181"/>
      <c r="B5" s="1181"/>
    </row>
    <row r="6" spans="1:2" ht="15.75" x14ac:dyDescent="0.25">
      <c r="A6" s="1176" t="s">
        <v>173</v>
      </c>
      <c r="B6" s="1177"/>
    </row>
    <row r="7" spans="1:2" ht="15.75" x14ac:dyDescent="0.25">
      <c r="A7" s="1177"/>
      <c r="B7" s="1177"/>
    </row>
    <row r="8" spans="1:2" ht="15.75" x14ac:dyDescent="0.25">
      <c r="A8" s="1176" t="s">
        <v>81</v>
      </c>
      <c r="B8" s="1176"/>
    </row>
    <row r="9" spans="1:2" ht="15.75" x14ac:dyDescent="0.25">
      <c r="A9" s="1176" t="s">
        <v>684</v>
      </c>
      <c r="B9" s="1177"/>
    </row>
    <row r="10" spans="1:2" ht="15.75" x14ac:dyDescent="0.25">
      <c r="A10" s="1176" t="s">
        <v>82</v>
      </c>
      <c r="B10" s="1176"/>
    </row>
    <row r="11" spans="1:2" ht="15.75" x14ac:dyDescent="0.25">
      <c r="A11" s="1189"/>
      <c r="B11" s="1189"/>
    </row>
    <row r="12" spans="1:2" ht="15.75" customHeight="1" x14ac:dyDescent="0.25">
      <c r="A12" s="1190" t="s">
        <v>685</v>
      </c>
      <c r="B12" s="1191"/>
    </row>
    <row r="13" spans="1:2" ht="34.5" customHeight="1" x14ac:dyDescent="0.25">
      <c r="A13" s="1192"/>
      <c r="B13" s="1193"/>
    </row>
    <row r="14" spans="1:2" ht="15.75" x14ac:dyDescent="0.25">
      <c r="A14" s="1189"/>
      <c r="B14" s="1189"/>
    </row>
    <row r="15" spans="1:2" ht="15.75" x14ac:dyDescent="0.25">
      <c r="A15" s="1176" t="s">
        <v>178</v>
      </c>
      <c r="B15" s="1177"/>
    </row>
    <row r="16" spans="1:2" ht="15.75" x14ac:dyDescent="0.25">
      <c r="A16" s="1177"/>
      <c r="B16" s="1177"/>
    </row>
    <row r="17" spans="1:3" ht="15.75" customHeight="1" x14ac:dyDescent="0.25">
      <c r="A17" s="1214" t="s">
        <v>686</v>
      </c>
      <c r="B17" s="1215"/>
    </row>
    <row r="18" spans="1:3" x14ac:dyDescent="0.25">
      <c r="A18" s="1216"/>
      <c r="B18" s="1217"/>
    </row>
    <row r="19" spans="1:3" ht="60.75" customHeight="1" x14ac:dyDescent="0.25">
      <c r="A19" s="1216"/>
      <c r="B19" s="1217"/>
    </row>
    <row r="20" spans="1:3" x14ac:dyDescent="0.25">
      <c r="A20" s="1186"/>
      <c r="B20" s="1187"/>
    </row>
    <row r="21" spans="1:3" ht="15.75" x14ac:dyDescent="0.25">
      <c r="A21" s="1188"/>
      <c r="B21" s="1188"/>
    </row>
    <row r="22" spans="1:3" ht="15.75" x14ac:dyDescent="0.25">
      <c r="A22" s="445" t="s">
        <v>83</v>
      </c>
      <c r="B22" s="451">
        <v>100000</v>
      </c>
      <c r="C22" s="830"/>
    </row>
    <row r="23" spans="1:3" ht="15.75" x14ac:dyDescent="0.25">
      <c r="A23" s="446" t="s">
        <v>84</v>
      </c>
      <c r="B23" s="442">
        <v>0</v>
      </c>
    </row>
    <row r="24" spans="1:3" ht="15.75" x14ac:dyDescent="0.25">
      <c r="A24" s="446" t="s">
        <v>85</v>
      </c>
      <c r="B24" s="442">
        <v>0</v>
      </c>
    </row>
    <row r="25" spans="1:3" ht="15.75" x14ac:dyDescent="0.25">
      <c r="A25" s="446" t="s">
        <v>5</v>
      </c>
      <c r="B25" s="442">
        <v>0</v>
      </c>
    </row>
    <row r="26" spans="1:3" ht="15.75" x14ac:dyDescent="0.25">
      <c r="A26" s="446" t="s">
        <v>26</v>
      </c>
      <c r="B26" s="442">
        <v>0</v>
      </c>
    </row>
    <row r="27" spans="1:3" ht="15.75" x14ac:dyDescent="0.25">
      <c r="A27" s="446" t="s">
        <v>86</v>
      </c>
      <c r="B27" s="442">
        <v>0</v>
      </c>
    </row>
    <row r="28" spans="1:3" ht="15.75" x14ac:dyDescent="0.25">
      <c r="A28" s="446" t="s">
        <v>87</v>
      </c>
      <c r="B28" s="440">
        <v>0</v>
      </c>
    </row>
    <row r="29" spans="1:3" ht="15.75" x14ac:dyDescent="0.25">
      <c r="A29" s="446" t="s">
        <v>7</v>
      </c>
      <c r="B29" s="442">
        <f>SUM(B23:B28)</f>
        <v>0</v>
      </c>
    </row>
    <row r="30" spans="1:3" ht="15.75" x14ac:dyDescent="0.25">
      <c r="A30" s="446"/>
      <c r="B30" s="442"/>
    </row>
    <row r="31" spans="1:3" ht="15.75" x14ac:dyDescent="0.25">
      <c r="A31" s="445" t="s">
        <v>88</v>
      </c>
      <c r="B31" s="442"/>
    </row>
    <row r="32" spans="1:3" ht="15.75" x14ac:dyDescent="0.25">
      <c r="A32" s="449" t="s">
        <v>89</v>
      </c>
      <c r="B32" s="442">
        <v>0</v>
      </c>
    </row>
    <row r="33" spans="1:2" ht="15.75" x14ac:dyDescent="0.25">
      <c r="A33" s="449" t="s">
        <v>90</v>
      </c>
      <c r="B33" s="442">
        <v>0</v>
      </c>
    </row>
    <row r="34" spans="1:2" ht="15.75" x14ac:dyDescent="0.25">
      <c r="A34" s="442" t="s">
        <v>91</v>
      </c>
      <c r="B34" s="442">
        <v>0</v>
      </c>
    </row>
    <row r="35" spans="1:2" ht="15.75" x14ac:dyDescent="0.25">
      <c r="A35" s="442" t="s">
        <v>92</v>
      </c>
      <c r="B35" s="442">
        <v>0</v>
      </c>
    </row>
    <row r="36" spans="1:2" ht="15.75" x14ac:dyDescent="0.25">
      <c r="A36" s="442" t="s">
        <v>93</v>
      </c>
      <c r="B36" s="451">
        <v>100000</v>
      </c>
    </row>
    <row r="37" spans="1:2" ht="15.75" x14ac:dyDescent="0.25">
      <c r="A37" s="442" t="s">
        <v>94</v>
      </c>
      <c r="B37" s="451"/>
    </row>
    <row r="38" spans="1:2" ht="17.25" x14ac:dyDescent="0.35">
      <c r="A38" s="442" t="s">
        <v>95</v>
      </c>
      <c r="B38" s="443">
        <v>0</v>
      </c>
    </row>
    <row r="39" spans="1:2" ht="15.75" x14ac:dyDescent="0.25">
      <c r="A39" s="439" t="s">
        <v>7</v>
      </c>
      <c r="B39" s="440">
        <f>SUM(B32:B38)</f>
        <v>100000</v>
      </c>
    </row>
    <row r="40" spans="1:2" ht="15.75" x14ac:dyDescent="0.25">
      <c r="A40" s="448"/>
      <c r="B40" s="447"/>
    </row>
    <row r="41" spans="1:2" ht="15.75" x14ac:dyDescent="0.25">
      <c r="A41" s="445" t="s">
        <v>96</v>
      </c>
      <c r="B41" s="442" t="s">
        <v>2</v>
      </c>
    </row>
    <row r="42" spans="1:2" ht="15.75" x14ac:dyDescent="0.25">
      <c r="A42" s="446" t="s">
        <v>12</v>
      </c>
      <c r="B42" s="442">
        <v>0</v>
      </c>
    </row>
    <row r="43" spans="1:2" ht="15.75" x14ac:dyDescent="0.25">
      <c r="A43" s="446" t="s">
        <v>13</v>
      </c>
      <c r="B43" s="442">
        <v>0</v>
      </c>
    </row>
    <row r="44" spans="1:2" ht="15.75" x14ac:dyDescent="0.25">
      <c r="A44" s="446" t="s">
        <v>14</v>
      </c>
      <c r="B44" s="442">
        <v>0</v>
      </c>
    </row>
    <row r="45" spans="1:2" ht="15.75" x14ac:dyDescent="0.25">
      <c r="A45" s="446" t="s">
        <v>15</v>
      </c>
      <c r="B45" s="440"/>
    </row>
    <row r="46" spans="1:2" ht="15.75" x14ac:dyDescent="0.25">
      <c r="A46" s="445" t="s">
        <v>7</v>
      </c>
      <c r="B46" s="440">
        <f>SUM(B42:B45)</f>
        <v>0</v>
      </c>
    </row>
    <row r="47" spans="1:2" ht="15.75" x14ac:dyDescent="0.25">
      <c r="A47" s="1189"/>
      <c r="B47" s="1189"/>
    </row>
    <row r="48" spans="1:2" ht="15.75" x14ac:dyDescent="0.25">
      <c r="A48" s="439" t="s">
        <v>97</v>
      </c>
      <c r="B48" s="444"/>
    </row>
    <row r="49" spans="1:3" ht="15.75" x14ac:dyDescent="0.25">
      <c r="A49" s="441" t="s">
        <v>482</v>
      </c>
      <c r="B49" s="442"/>
    </row>
    <row r="50" spans="1:3" ht="15.75" x14ac:dyDescent="0.25">
      <c r="A50" s="441" t="s">
        <v>481</v>
      </c>
      <c r="B50" s="442"/>
    </row>
    <row r="51" spans="1:3" ht="15.75" x14ac:dyDescent="0.25">
      <c r="A51" s="441" t="s">
        <v>480</v>
      </c>
      <c r="B51" s="440"/>
    </row>
    <row r="52" spans="1:3" ht="15.75" x14ac:dyDescent="0.25">
      <c r="A52" s="441" t="s">
        <v>479</v>
      </c>
      <c r="B52" s="440"/>
    </row>
    <row r="53" spans="1:3" ht="15.75" x14ac:dyDescent="0.25">
      <c r="A53" s="441" t="s">
        <v>618</v>
      </c>
      <c r="B53" s="451">
        <v>100000</v>
      </c>
      <c r="C53" s="830"/>
    </row>
    <row r="54" spans="1:3" ht="15.75" x14ac:dyDescent="0.25">
      <c r="A54" s="439" t="s">
        <v>7</v>
      </c>
      <c r="B54" s="438">
        <f>SUM(B49:B53)</f>
        <v>100000</v>
      </c>
    </row>
  </sheetData>
  <mergeCells count="19">
    <mergeCell ref="A47:B47"/>
    <mergeCell ref="A14:B14"/>
    <mergeCell ref="A15:B15"/>
    <mergeCell ref="A16:B16"/>
    <mergeCell ref="A17:B19"/>
    <mergeCell ref="A20:B20"/>
    <mergeCell ref="A21:B21"/>
    <mergeCell ref="A12:B13"/>
    <mergeCell ref="A1:B1"/>
    <mergeCell ref="A2:B2"/>
    <mergeCell ref="A3:B3"/>
    <mergeCell ref="A4:B4"/>
    <mergeCell ref="A5:B5"/>
    <mergeCell ref="A6:B6"/>
    <mergeCell ref="A7:B7"/>
    <mergeCell ref="A8:B8"/>
    <mergeCell ref="A9:B9"/>
    <mergeCell ref="A10:B10"/>
    <mergeCell ref="A11:B11"/>
  </mergeCells>
  <pageMargins left="0.7" right="0.7" top="0.75" bottom="0.75" header="0.3" footer="0.3"/>
  <pageSetup scale="77"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13" zoomScale="85" workbookViewId="0">
      <selection activeCell="A23" sqref="A23"/>
    </sheetView>
  </sheetViews>
  <sheetFormatPr defaultColWidth="9.28515625" defaultRowHeight="15.75" x14ac:dyDescent="0.25"/>
  <cols>
    <col min="1" max="1" width="78.42578125" style="40" customWidth="1"/>
    <col min="2" max="2" width="13.7109375" style="63" customWidth="1"/>
    <col min="3" max="256" width="9.28515625" style="40"/>
    <col min="257" max="257" width="78.42578125" style="40" customWidth="1"/>
    <col min="258" max="258" width="13.7109375" style="40" customWidth="1"/>
    <col min="259" max="512" width="9.28515625" style="40"/>
    <col min="513" max="513" width="78.42578125" style="40" customWidth="1"/>
    <col min="514" max="514" width="13.7109375" style="40" customWidth="1"/>
    <col min="515" max="768" width="9.28515625" style="40"/>
    <col min="769" max="769" width="78.42578125" style="40" customWidth="1"/>
    <col min="770" max="770" width="13.7109375" style="40" customWidth="1"/>
    <col min="771" max="1024" width="9.28515625" style="40"/>
    <col min="1025" max="1025" width="78.42578125" style="40" customWidth="1"/>
    <col min="1026" max="1026" width="13.7109375" style="40" customWidth="1"/>
    <col min="1027" max="1280" width="9.28515625" style="40"/>
    <col min="1281" max="1281" width="78.42578125" style="40" customWidth="1"/>
    <col min="1282" max="1282" width="13.7109375" style="40" customWidth="1"/>
    <col min="1283" max="1536" width="9.28515625" style="40"/>
    <col min="1537" max="1537" width="78.42578125" style="40" customWidth="1"/>
    <col min="1538" max="1538" width="13.7109375" style="40" customWidth="1"/>
    <col min="1539" max="1792" width="9.28515625" style="40"/>
    <col min="1793" max="1793" width="78.42578125" style="40" customWidth="1"/>
    <col min="1794" max="1794" width="13.7109375" style="40" customWidth="1"/>
    <col min="1795" max="2048" width="9.28515625" style="40"/>
    <col min="2049" max="2049" width="78.42578125" style="40" customWidth="1"/>
    <col min="2050" max="2050" width="13.7109375" style="40" customWidth="1"/>
    <col min="2051" max="2304" width="9.28515625" style="40"/>
    <col min="2305" max="2305" width="78.42578125" style="40" customWidth="1"/>
    <col min="2306" max="2306" width="13.7109375" style="40" customWidth="1"/>
    <col min="2307" max="2560" width="9.28515625" style="40"/>
    <col min="2561" max="2561" width="78.42578125" style="40" customWidth="1"/>
    <col min="2562" max="2562" width="13.7109375" style="40" customWidth="1"/>
    <col min="2563" max="2816" width="9.28515625" style="40"/>
    <col min="2817" max="2817" width="78.42578125" style="40" customWidth="1"/>
    <col min="2818" max="2818" width="13.7109375" style="40" customWidth="1"/>
    <col min="2819" max="3072" width="9.28515625" style="40"/>
    <col min="3073" max="3073" width="78.42578125" style="40" customWidth="1"/>
    <col min="3074" max="3074" width="13.7109375" style="40" customWidth="1"/>
    <col min="3075" max="3328" width="9.28515625" style="40"/>
    <col min="3329" max="3329" width="78.42578125" style="40" customWidth="1"/>
    <col min="3330" max="3330" width="13.7109375" style="40" customWidth="1"/>
    <col min="3331" max="3584" width="9.28515625" style="40"/>
    <col min="3585" max="3585" width="78.42578125" style="40" customWidth="1"/>
    <col min="3586" max="3586" width="13.7109375" style="40" customWidth="1"/>
    <col min="3587" max="3840" width="9.28515625" style="40"/>
    <col min="3841" max="3841" width="78.42578125" style="40" customWidth="1"/>
    <col min="3842" max="3842" width="13.7109375" style="40" customWidth="1"/>
    <col min="3843" max="4096" width="9.28515625" style="40"/>
    <col min="4097" max="4097" width="78.42578125" style="40" customWidth="1"/>
    <col min="4098" max="4098" width="13.7109375" style="40" customWidth="1"/>
    <col min="4099" max="4352" width="9.28515625" style="40"/>
    <col min="4353" max="4353" width="78.42578125" style="40" customWidth="1"/>
    <col min="4354" max="4354" width="13.7109375" style="40" customWidth="1"/>
    <col min="4355" max="4608" width="9.28515625" style="40"/>
    <col min="4609" max="4609" width="78.42578125" style="40" customWidth="1"/>
    <col min="4610" max="4610" width="13.7109375" style="40" customWidth="1"/>
    <col min="4611" max="4864" width="9.28515625" style="40"/>
    <col min="4865" max="4865" width="78.42578125" style="40" customWidth="1"/>
    <col min="4866" max="4866" width="13.7109375" style="40" customWidth="1"/>
    <col min="4867" max="5120" width="9.28515625" style="40"/>
    <col min="5121" max="5121" width="78.42578125" style="40" customWidth="1"/>
    <col min="5122" max="5122" width="13.7109375" style="40" customWidth="1"/>
    <col min="5123" max="5376" width="9.28515625" style="40"/>
    <col min="5377" max="5377" width="78.42578125" style="40" customWidth="1"/>
    <col min="5378" max="5378" width="13.7109375" style="40" customWidth="1"/>
    <col min="5379" max="5632" width="9.28515625" style="40"/>
    <col min="5633" max="5633" width="78.42578125" style="40" customWidth="1"/>
    <col min="5634" max="5634" width="13.7109375" style="40" customWidth="1"/>
    <col min="5635" max="5888" width="9.28515625" style="40"/>
    <col min="5889" max="5889" width="78.42578125" style="40" customWidth="1"/>
    <col min="5890" max="5890" width="13.7109375" style="40" customWidth="1"/>
    <col min="5891" max="6144" width="9.28515625" style="40"/>
    <col min="6145" max="6145" width="78.42578125" style="40" customWidth="1"/>
    <col min="6146" max="6146" width="13.7109375" style="40" customWidth="1"/>
    <col min="6147" max="6400" width="9.28515625" style="40"/>
    <col min="6401" max="6401" width="78.42578125" style="40" customWidth="1"/>
    <col min="6402" max="6402" width="13.7109375" style="40" customWidth="1"/>
    <col min="6403" max="6656" width="9.28515625" style="40"/>
    <col min="6657" max="6657" width="78.42578125" style="40" customWidth="1"/>
    <col min="6658" max="6658" width="13.7109375" style="40" customWidth="1"/>
    <col min="6659" max="6912" width="9.28515625" style="40"/>
    <col min="6913" max="6913" width="78.42578125" style="40" customWidth="1"/>
    <col min="6914" max="6914" width="13.7109375" style="40" customWidth="1"/>
    <col min="6915" max="7168" width="9.28515625" style="40"/>
    <col min="7169" max="7169" width="78.42578125" style="40" customWidth="1"/>
    <col min="7170" max="7170" width="13.7109375" style="40" customWidth="1"/>
    <col min="7171" max="7424" width="9.28515625" style="40"/>
    <col min="7425" max="7425" width="78.42578125" style="40" customWidth="1"/>
    <col min="7426" max="7426" width="13.7109375" style="40" customWidth="1"/>
    <col min="7427" max="7680" width="9.28515625" style="40"/>
    <col min="7681" max="7681" width="78.42578125" style="40" customWidth="1"/>
    <col min="7682" max="7682" width="13.7109375" style="40" customWidth="1"/>
    <col min="7683" max="7936" width="9.28515625" style="40"/>
    <col min="7937" max="7937" width="78.42578125" style="40" customWidth="1"/>
    <col min="7938" max="7938" width="13.7109375" style="40" customWidth="1"/>
    <col min="7939" max="8192" width="9.28515625" style="40"/>
    <col min="8193" max="8193" width="78.42578125" style="40" customWidth="1"/>
    <col min="8194" max="8194" width="13.7109375" style="40" customWidth="1"/>
    <col min="8195" max="8448" width="9.28515625" style="40"/>
    <col min="8449" max="8449" width="78.42578125" style="40" customWidth="1"/>
    <col min="8450" max="8450" width="13.7109375" style="40" customWidth="1"/>
    <col min="8451" max="8704" width="9.28515625" style="40"/>
    <col min="8705" max="8705" width="78.42578125" style="40" customWidth="1"/>
    <col min="8706" max="8706" width="13.7109375" style="40" customWidth="1"/>
    <col min="8707" max="8960" width="9.28515625" style="40"/>
    <col min="8961" max="8961" width="78.42578125" style="40" customWidth="1"/>
    <col min="8962" max="8962" width="13.7109375" style="40" customWidth="1"/>
    <col min="8963" max="9216" width="9.28515625" style="40"/>
    <col min="9217" max="9217" width="78.42578125" style="40" customWidth="1"/>
    <col min="9218" max="9218" width="13.7109375" style="40" customWidth="1"/>
    <col min="9219" max="9472" width="9.28515625" style="40"/>
    <col min="9473" max="9473" width="78.42578125" style="40" customWidth="1"/>
    <col min="9474" max="9474" width="13.7109375" style="40" customWidth="1"/>
    <col min="9475" max="9728" width="9.28515625" style="40"/>
    <col min="9729" max="9729" width="78.42578125" style="40" customWidth="1"/>
    <col min="9730" max="9730" width="13.7109375" style="40" customWidth="1"/>
    <col min="9731" max="9984" width="9.28515625" style="40"/>
    <col min="9985" max="9985" width="78.42578125" style="40" customWidth="1"/>
    <col min="9986" max="9986" width="13.7109375" style="40" customWidth="1"/>
    <col min="9987" max="10240" width="9.28515625" style="40"/>
    <col min="10241" max="10241" width="78.42578125" style="40" customWidth="1"/>
    <col min="10242" max="10242" width="13.7109375" style="40" customWidth="1"/>
    <col min="10243" max="10496" width="9.28515625" style="40"/>
    <col min="10497" max="10497" width="78.42578125" style="40" customWidth="1"/>
    <col min="10498" max="10498" width="13.7109375" style="40" customWidth="1"/>
    <col min="10499" max="10752" width="9.28515625" style="40"/>
    <col min="10753" max="10753" width="78.42578125" style="40" customWidth="1"/>
    <col min="10754" max="10754" width="13.7109375" style="40" customWidth="1"/>
    <col min="10755" max="11008" width="9.28515625" style="40"/>
    <col min="11009" max="11009" width="78.42578125" style="40" customWidth="1"/>
    <col min="11010" max="11010" width="13.7109375" style="40" customWidth="1"/>
    <col min="11011" max="11264" width="9.28515625" style="40"/>
    <col min="11265" max="11265" width="78.42578125" style="40" customWidth="1"/>
    <col min="11266" max="11266" width="13.7109375" style="40" customWidth="1"/>
    <col min="11267" max="11520" width="9.28515625" style="40"/>
    <col min="11521" max="11521" width="78.42578125" style="40" customWidth="1"/>
    <col min="11522" max="11522" width="13.7109375" style="40" customWidth="1"/>
    <col min="11523" max="11776" width="9.28515625" style="40"/>
    <col min="11777" max="11777" width="78.42578125" style="40" customWidth="1"/>
    <col min="11778" max="11778" width="13.7109375" style="40" customWidth="1"/>
    <col min="11779" max="12032" width="9.28515625" style="40"/>
    <col min="12033" max="12033" width="78.42578125" style="40" customWidth="1"/>
    <col min="12034" max="12034" width="13.7109375" style="40" customWidth="1"/>
    <col min="12035" max="12288" width="9.28515625" style="40"/>
    <col min="12289" max="12289" width="78.42578125" style="40" customWidth="1"/>
    <col min="12290" max="12290" width="13.7109375" style="40" customWidth="1"/>
    <col min="12291" max="12544" width="9.28515625" style="40"/>
    <col min="12545" max="12545" width="78.42578125" style="40" customWidth="1"/>
    <col min="12546" max="12546" width="13.7109375" style="40" customWidth="1"/>
    <col min="12547" max="12800" width="9.28515625" style="40"/>
    <col min="12801" max="12801" width="78.42578125" style="40" customWidth="1"/>
    <col min="12802" max="12802" width="13.7109375" style="40" customWidth="1"/>
    <col min="12803" max="13056" width="9.28515625" style="40"/>
    <col min="13057" max="13057" width="78.42578125" style="40" customWidth="1"/>
    <col min="13058" max="13058" width="13.7109375" style="40" customWidth="1"/>
    <col min="13059" max="13312" width="9.28515625" style="40"/>
    <col min="13313" max="13313" width="78.42578125" style="40" customWidth="1"/>
    <col min="13314" max="13314" width="13.7109375" style="40" customWidth="1"/>
    <col min="13315" max="13568" width="9.28515625" style="40"/>
    <col min="13569" max="13569" width="78.42578125" style="40" customWidth="1"/>
    <col min="13570" max="13570" width="13.7109375" style="40" customWidth="1"/>
    <col min="13571" max="13824" width="9.28515625" style="40"/>
    <col min="13825" max="13825" width="78.42578125" style="40" customWidth="1"/>
    <col min="13826" max="13826" width="13.7109375" style="40" customWidth="1"/>
    <col min="13827" max="14080" width="9.28515625" style="40"/>
    <col min="14081" max="14081" width="78.42578125" style="40" customWidth="1"/>
    <col min="14082" max="14082" width="13.7109375" style="40" customWidth="1"/>
    <col min="14083" max="14336" width="9.28515625" style="40"/>
    <col min="14337" max="14337" width="78.42578125" style="40" customWidth="1"/>
    <col min="14338" max="14338" width="13.7109375" style="40" customWidth="1"/>
    <col min="14339" max="14592" width="9.28515625" style="40"/>
    <col min="14593" max="14593" width="78.42578125" style="40" customWidth="1"/>
    <col min="14594" max="14594" width="13.7109375" style="40" customWidth="1"/>
    <col min="14595" max="14848" width="9.28515625" style="40"/>
    <col min="14849" max="14849" width="78.42578125" style="40" customWidth="1"/>
    <col min="14850" max="14850" width="13.7109375" style="40" customWidth="1"/>
    <col min="14851" max="15104" width="9.28515625" style="40"/>
    <col min="15105" max="15105" width="78.42578125" style="40" customWidth="1"/>
    <col min="15106" max="15106" width="13.7109375" style="40" customWidth="1"/>
    <col min="15107" max="15360" width="9.28515625" style="40"/>
    <col min="15361" max="15361" width="78.42578125" style="40" customWidth="1"/>
    <col min="15362" max="15362" width="13.7109375" style="40" customWidth="1"/>
    <col min="15363" max="15616" width="9.28515625" style="40"/>
    <col min="15617" max="15617" width="78.42578125" style="40" customWidth="1"/>
    <col min="15618" max="15618" width="13.7109375" style="40" customWidth="1"/>
    <col min="15619" max="15872" width="9.28515625" style="40"/>
    <col min="15873" max="15873" width="78.42578125" style="40" customWidth="1"/>
    <col min="15874" max="15874" width="13.7109375" style="40" customWidth="1"/>
    <col min="15875" max="16128" width="9.28515625" style="40"/>
    <col min="16129" max="16129" width="78.42578125" style="40" customWidth="1"/>
    <col min="16130" max="16130" width="13.7109375" style="40" customWidth="1"/>
    <col min="16131" max="16384" width="9.28515625" style="40"/>
  </cols>
  <sheetData>
    <row r="1" spans="1:2" x14ac:dyDescent="0.25">
      <c r="A1" s="1106" t="s">
        <v>0</v>
      </c>
      <c r="B1" s="1106"/>
    </row>
    <row r="2" spans="1:2" x14ac:dyDescent="0.25">
      <c r="A2" s="1106" t="s">
        <v>1</v>
      </c>
      <c r="B2" s="1106"/>
    </row>
    <row r="3" spans="1:2" ht="12.75" customHeight="1" x14ac:dyDescent="0.25">
      <c r="A3" s="41"/>
      <c r="B3" s="42"/>
    </row>
    <row r="4" spans="1:2" s="43" customFormat="1" ht="17.25" customHeight="1" x14ac:dyDescent="0.25">
      <c r="A4" s="1107" t="s">
        <v>614</v>
      </c>
      <c r="B4" s="1108"/>
    </row>
    <row r="5" spans="1:2" ht="12.75" customHeight="1" x14ac:dyDescent="0.25">
      <c r="A5" s="44"/>
      <c r="B5" s="45"/>
    </row>
    <row r="6" spans="1:2" x14ac:dyDescent="0.25">
      <c r="A6" s="1109" t="s">
        <v>27</v>
      </c>
      <c r="B6" s="1109"/>
    </row>
    <row r="7" spans="1:2" x14ac:dyDescent="0.25">
      <c r="A7" s="706" t="s">
        <v>30</v>
      </c>
      <c r="B7" s="46"/>
    </row>
    <row r="8" spans="1:2" x14ac:dyDescent="0.25">
      <c r="A8" s="1109" t="s">
        <v>78</v>
      </c>
      <c r="B8" s="1109"/>
    </row>
    <row r="9" spans="1:2" x14ac:dyDescent="0.25">
      <c r="A9" s="1109"/>
      <c r="B9" s="1109"/>
    </row>
    <row r="10" spans="1:2" ht="12.75" customHeight="1" x14ac:dyDescent="0.25">
      <c r="A10" s="47"/>
      <c r="B10" s="48"/>
    </row>
    <row r="11" spans="1:2" x14ac:dyDescent="0.25">
      <c r="A11" s="1104" t="s">
        <v>615</v>
      </c>
      <c r="B11" s="1105"/>
    </row>
    <row r="12" spans="1:2" ht="12.75" customHeight="1" thickBot="1" x14ac:dyDescent="0.3">
      <c r="A12" s="49"/>
      <c r="B12" s="50"/>
    </row>
    <row r="13" spans="1:2" x14ac:dyDescent="0.25">
      <c r="A13" s="51" t="s">
        <v>16</v>
      </c>
      <c r="B13" s="52" t="s">
        <v>2</v>
      </c>
    </row>
    <row r="14" spans="1:2" x14ac:dyDescent="0.25">
      <c r="A14" s="40" t="s">
        <v>3</v>
      </c>
      <c r="B14" s="52" t="s">
        <v>2</v>
      </c>
    </row>
    <row r="15" spans="1:2" x14ac:dyDescent="0.25">
      <c r="B15" s="52"/>
    </row>
    <row r="16" spans="1:2" x14ac:dyDescent="0.25">
      <c r="A16" s="40" t="s">
        <v>5</v>
      </c>
      <c r="B16" s="52"/>
    </row>
    <row r="17" spans="1:4" ht="16.5" thickBot="1" x14ac:dyDescent="0.3">
      <c r="A17" s="53" t="s">
        <v>26</v>
      </c>
      <c r="B17" s="54"/>
    </row>
    <row r="18" spans="1:4" ht="16.5" thickTop="1" x14ac:dyDescent="0.25">
      <c r="A18" s="40" t="s">
        <v>6</v>
      </c>
      <c r="B18" s="55"/>
      <c r="D18" s="43"/>
    </row>
    <row r="19" spans="1:4" s="51" customFormat="1" ht="16.5" thickBot="1" x14ac:dyDescent="0.3">
      <c r="A19" s="56" t="s">
        <v>7</v>
      </c>
      <c r="B19" s="57">
        <f>SUM(B13:B17)-(B18)</f>
        <v>0</v>
      </c>
    </row>
    <row r="20" spans="1:4" ht="12.75" customHeight="1" x14ac:dyDescent="0.25">
      <c r="A20" s="44"/>
      <c r="B20" s="58"/>
    </row>
    <row r="21" spans="1:4" x14ac:dyDescent="0.25">
      <c r="A21" s="51" t="s">
        <v>17</v>
      </c>
      <c r="B21" s="52"/>
    </row>
    <row r="22" spans="1:4" x14ac:dyDescent="0.25">
      <c r="A22" s="40" t="s">
        <v>104</v>
      </c>
      <c r="B22" s="52"/>
    </row>
    <row r="23" spans="1:4" ht="16.5" customHeight="1" x14ac:dyDescent="0.25">
      <c r="A23" s="40" t="s">
        <v>22</v>
      </c>
      <c r="B23" s="52"/>
    </row>
    <row r="24" spans="1:4" x14ac:dyDescent="0.25">
      <c r="A24" s="40" t="s">
        <v>20</v>
      </c>
      <c r="B24" s="52"/>
    </row>
    <row r="25" spans="1:4" x14ac:dyDescent="0.25">
      <c r="A25" s="40" t="s">
        <v>8</v>
      </c>
      <c r="B25" s="52"/>
    </row>
    <row r="26" spans="1:4" x14ac:dyDescent="0.25">
      <c r="A26" s="40" t="s">
        <v>105</v>
      </c>
      <c r="B26" s="52"/>
    </row>
    <row r="27" spans="1:4" x14ac:dyDescent="0.25">
      <c r="A27" s="40" t="s">
        <v>9</v>
      </c>
      <c r="B27" s="52"/>
    </row>
    <row r="28" spans="1:4" ht="16.5" thickBot="1" x14ac:dyDescent="0.3">
      <c r="A28" s="53" t="s">
        <v>10</v>
      </c>
      <c r="B28" s="59"/>
    </row>
    <row r="29" spans="1:4" s="51" customFormat="1" ht="17.25" thickTop="1" thickBot="1" x14ac:dyDescent="0.3">
      <c r="A29" s="60" t="s">
        <v>11</v>
      </c>
      <c r="B29" s="61">
        <f>SUM(B22:B28)</f>
        <v>0</v>
      </c>
    </row>
    <row r="30" spans="1:4" ht="12.75" customHeight="1" x14ac:dyDescent="0.25">
      <c r="A30" s="44"/>
      <c r="B30" s="58"/>
    </row>
    <row r="31" spans="1:4" x14ac:dyDescent="0.25">
      <c r="A31" s="51" t="s">
        <v>18</v>
      </c>
      <c r="B31" s="52" t="s">
        <v>4</v>
      </c>
    </row>
    <row r="32" spans="1:4" x14ac:dyDescent="0.25">
      <c r="A32" s="40" t="s">
        <v>12</v>
      </c>
      <c r="B32" s="52"/>
    </row>
    <row r="33" spans="1:2" x14ac:dyDescent="0.25">
      <c r="A33" s="40" t="s">
        <v>13</v>
      </c>
      <c r="B33" s="52"/>
    </row>
    <row r="34" spans="1:2" x14ac:dyDescent="0.25">
      <c r="A34" s="40" t="s">
        <v>14</v>
      </c>
      <c r="B34" s="52"/>
    </row>
    <row r="35" spans="1:2" ht="16.5" thickBot="1" x14ac:dyDescent="0.3">
      <c r="A35" s="53" t="s">
        <v>15</v>
      </c>
      <c r="B35" s="59"/>
    </row>
    <row r="36" spans="1:2" s="51" customFormat="1" ht="17.25" thickTop="1" thickBot="1" x14ac:dyDescent="0.3">
      <c r="A36" s="60" t="s">
        <v>7</v>
      </c>
      <c r="B36" s="61">
        <f>SUM(B31:B35)</f>
        <v>0</v>
      </c>
    </row>
    <row r="37" spans="1:2" ht="12.75" customHeight="1" x14ac:dyDescent="0.25">
      <c r="A37" s="44"/>
      <c r="B37" s="58"/>
    </row>
    <row r="38" spans="1:2" ht="15" customHeight="1" x14ac:dyDescent="0.25">
      <c r="A38" s="51" t="s">
        <v>19</v>
      </c>
      <c r="B38" s="52"/>
    </row>
    <row r="39" spans="1:2" x14ac:dyDescent="0.25">
      <c r="A39" s="80" t="s">
        <v>103</v>
      </c>
      <c r="B39" s="64"/>
    </row>
    <row r="40" spans="1:2" x14ac:dyDescent="0.25">
      <c r="A40" s="62" t="s">
        <v>111</v>
      </c>
      <c r="B40" s="64" t="s">
        <v>2</v>
      </c>
    </row>
    <row r="41" spans="1:2" x14ac:dyDescent="0.25">
      <c r="A41" s="62" t="s">
        <v>128</v>
      </c>
      <c r="B41" s="64"/>
    </row>
    <row r="42" spans="1:2" x14ac:dyDescent="0.25">
      <c r="A42" s="62" t="s">
        <v>157</v>
      </c>
      <c r="B42" s="64"/>
    </row>
    <row r="43" spans="1:2" x14ac:dyDescent="0.25">
      <c r="A43" s="62" t="s">
        <v>172</v>
      </c>
      <c r="B43" s="64"/>
    </row>
    <row r="44" spans="1:2" x14ac:dyDescent="0.25">
      <c r="A44" s="62" t="s">
        <v>205</v>
      </c>
      <c r="B44" s="64"/>
    </row>
    <row r="45" spans="1:2" ht="16.5" thickBot="1" x14ac:dyDescent="0.3">
      <c r="A45" s="84" t="s">
        <v>617</v>
      </c>
      <c r="B45" s="64"/>
    </row>
    <row r="46" spans="1:2" ht="17.25" thickTop="1" thickBot="1" x14ac:dyDescent="0.3">
      <c r="A46" s="56" t="s">
        <v>11</v>
      </c>
      <c r="B46" s="61">
        <f>SUM(B39:B45)</f>
        <v>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4"/>
  <sheetViews>
    <sheetView topLeftCell="A16" workbookViewId="0">
      <selection activeCell="E19" sqref="E19"/>
    </sheetView>
  </sheetViews>
  <sheetFormatPr defaultRowHeight="15" x14ac:dyDescent="0.25"/>
  <cols>
    <col min="1" max="1" width="35.85546875" style="827" customWidth="1"/>
    <col min="2" max="2" width="74.42578125" style="827" customWidth="1"/>
    <col min="3" max="16384" width="9.140625" style="827"/>
  </cols>
  <sheetData>
    <row r="1" spans="1:2" ht="15.75" x14ac:dyDescent="0.25">
      <c r="A1" s="1178" t="s">
        <v>0</v>
      </c>
      <c r="B1" s="1178"/>
    </row>
    <row r="2" spans="1:2" ht="15.75" x14ac:dyDescent="0.25">
      <c r="A2" s="1179" t="s">
        <v>1</v>
      </c>
      <c r="B2" s="1179"/>
    </row>
    <row r="3" spans="1:2" ht="15.75" x14ac:dyDescent="0.25">
      <c r="A3" s="1180"/>
      <c r="B3" s="1180"/>
    </row>
    <row r="4" spans="1:2" ht="15.75" x14ac:dyDescent="0.25">
      <c r="A4" s="1176" t="s">
        <v>176</v>
      </c>
      <c r="B4" s="1176"/>
    </row>
    <row r="5" spans="1:2" x14ac:dyDescent="0.25">
      <c r="A5" s="1181"/>
      <c r="B5" s="1181"/>
    </row>
    <row r="6" spans="1:2" ht="15.75" x14ac:dyDescent="0.25">
      <c r="A6" s="1176" t="s">
        <v>487</v>
      </c>
      <c r="B6" s="1177"/>
    </row>
    <row r="7" spans="1:2" ht="15.75" x14ac:dyDescent="0.25">
      <c r="A7" s="1177"/>
      <c r="B7" s="1177"/>
    </row>
    <row r="8" spans="1:2" ht="15.75" x14ac:dyDescent="0.25">
      <c r="A8" s="1176" t="s">
        <v>81</v>
      </c>
      <c r="B8" s="1176"/>
    </row>
    <row r="9" spans="1:2" ht="15.75" x14ac:dyDescent="0.25">
      <c r="A9" s="1176" t="s">
        <v>640</v>
      </c>
      <c r="B9" s="1177"/>
    </row>
    <row r="10" spans="1:2" ht="15.75" x14ac:dyDescent="0.25">
      <c r="A10" s="1176" t="s">
        <v>82</v>
      </c>
      <c r="B10" s="1176"/>
    </row>
    <row r="11" spans="1:2" ht="15.75" x14ac:dyDescent="0.25">
      <c r="A11" s="1189"/>
      <c r="B11" s="1189"/>
    </row>
    <row r="12" spans="1:2" ht="15.75" customHeight="1" x14ac:dyDescent="0.25">
      <c r="A12" s="1190" t="s">
        <v>177</v>
      </c>
      <c r="B12" s="1191"/>
    </row>
    <row r="13" spans="1:2" ht="34.5" customHeight="1" x14ac:dyDescent="0.25">
      <c r="A13" s="1192"/>
      <c r="B13" s="1193"/>
    </row>
    <row r="14" spans="1:2" ht="15.75" x14ac:dyDescent="0.25">
      <c r="A14" s="1189"/>
      <c r="B14" s="1189"/>
    </row>
    <row r="15" spans="1:2" ht="15.75" x14ac:dyDescent="0.25">
      <c r="A15" s="1176" t="s">
        <v>491</v>
      </c>
      <c r="B15" s="1177"/>
    </row>
    <row r="16" spans="1:2" ht="15.75" x14ac:dyDescent="0.25">
      <c r="A16" s="1177"/>
      <c r="B16" s="1177"/>
    </row>
    <row r="17" spans="1:2" ht="15.75" customHeight="1" x14ac:dyDescent="0.25">
      <c r="A17" s="1218" t="s">
        <v>676</v>
      </c>
      <c r="B17" s="1219"/>
    </row>
    <row r="18" spans="1:2" x14ac:dyDescent="0.25">
      <c r="A18" s="1220"/>
      <c r="B18" s="1221"/>
    </row>
    <row r="19" spans="1:2" ht="376.5" customHeight="1" x14ac:dyDescent="0.25">
      <c r="A19" s="1220"/>
      <c r="B19" s="1221"/>
    </row>
    <row r="20" spans="1:2" x14ac:dyDescent="0.25">
      <c r="A20" s="1186"/>
      <c r="B20" s="1187"/>
    </row>
    <row r="21" spans="1:2" ht="15.75" x14ac:dyDescent="0.25">
      <c r="A21" s="1188"/>
      <c r="B21" s="1188"/>
    </row>
    <row r="22" spans="1:2" ht="15.75" x14ac:dyDescent="0.25">
      <c r="A22" s="445" t="s">
        <v>83</v>
      </c>
      <c r="B22" s="450">
        <v>750000</v>
      </c>
    </row>
    <row r="23" spans="1:2" ht="15.75" x14ac:dyDescent="0.25">
      <c r="A23" s="446" t="s">
        <v>84</v>
      </c>
      <c r="B23" s="442">
        <v>0</v>
      </c>
    </row>
    <row r="24" spans="1:2" ht="15.75" x14ac:dyDescent="0.25">
      <c r="A24" s="446" t="s">
        <v>85</v>
      </c>
      <c r="B24" s="442">
        <v>0</v>
      </c>
    </row>
    <row r="25" spans="1:2" ht="15.75" x14ac:dyDescent="0.25">
      <c r="A25" s="446" t="s">
        <v>5</v>
      </c>
      <c r="B25" s="442">
        <v>0</v>
      </c>
    </row>
    <row r="26" spans="1:2" ht="15.75" x14ac:dyDescent="0.25">
      <c r="A26" s="446" t="s">
        <v>26</v>
      </c>
      <c r="B26" s="442">
        <v>0</v>
      </c>
    </row>
    <row r="27" spans="1:2" ht="15.75" x14ac:dyDescent="0.25">
      <c r="A27" s="446" t="s">
        <v>86</v>
      </c>
      <c r="B27" s="442">
        <v>0</v>
      </c>
    </row>
    <row r="28" spans="1:2" ht="15.75" x14ac:dyDescent="0.25">
      <c r="A28" s="446" t="s">
        <v>87</v>
      </c>
      <c r="B28" s="440">
        <v>0</v>
      </c>
    </row>
    <row r="29" spans="1:2" ht="15.75" x14ac:dyDescent="0.25">
      <c r="A29" s="446" t="s">
        <v>7</v>
      </c>
      <c r="B29" s="442">
        <f>SUM(B23:B28)</f>
        <v>0</v>
      </c>
    </row>
    <row r="30" spans="1:2" ht="15.75" x14ac:dyDescent="0.25">
      <c r="A30" s="446"/>
      <c r="B30" s="442"/>
    </row>
    <row r="31" spans="1:2" ht="15.75" x14ac:dyDescent="0.25">
      <c r="A31" s="445" t="s">
        <v>88</v>
      </c>
      <c r="B31" s="442"/>
    </row>
    <row r="32" spans="1:2" ht="15.75" x14ac:dyDescent="0.25">
      <c r="A32" s="449" t="s">
        <v>89</v>
      </c>
      <c r="B32" s="442">
        <v>0</v>
      </c>
    </row>
    <row r="33" spans="1:2" ht="15.75" x14ac:dyDescent="0.25">
      <c r="A33" s="449" t="s">
        <v>90</v>
      </c>
      <c r="B33" s="442">
        <v>0</v>
      </c>
    </row>
    <row r="34" spans="1:2" ht="15.75" x14ac:dyDescent="0.25">
      <c r="A34" s="442" t="s">
        <v>91</v>
      </c>
      <c r="B34" s="442">
        <v>0</v>
      </c>
    </row>
    <row r="35" spans="1:2" ht="15.75" x14ac:dyDescent="0.25">
      <c r="A35" s="442" t="s">
        <v>92</v>
      </c>
      <c r="B35" s="442">
        <v>0</v>
      </c>
    </row>
    <row r="36" spans="1:2" ht="15.75" x14ac:dyDescent="0.25">
      <c r="A36" s="442" t="s">
        <v>93</v>
      </c>
      <c r="B36" s="442">
        <v>750000</v>
      </c>
    </row>
    <row r="37" spans="1:2" ht="15.75" x14ac:dyDescent="0.25">
      <c r="A37" s="442" t="s">
        <v>94</v>
      </c>
      <c r="B37" s="440">
        <v>0</v>
      </c>
    </row>
    <row r="38" spans="1:2" ht="17.25" x14ac:dyDescent="0.35">
      <c r="A38" s="442" t="s">
        <v>95</v>
      </c>
      <c r="B38" s="443">
        <v>0</v>
      </c>
    </row>
    <row r="39" spans="1:2" ht="15.75" x14ac:dyDescent="0.25">
      <c r="A39" s="439" t="s">
        <v>7</v>
      </c>
      <c r="B39" s="440">
        <f>SUM(B32:B38)</f>
        <v>750000</v>
      </c>
    </row>
    <row r="40" spans="1:2" ht="15.75" x14ac:dyDescent="0.25">
      <c r="A40" s="448"/>
      <c r="B40" s="447"/>
    </row>
    <row r="41" spans="1:2" ht="15.75" x14ac:dyDescent="0.25">
      <c r="A41" s="445" t="s">
        <v>96</v>
      </c>
      <c r="B41" s="442" t="s">
        <v>2</v>
      </c>
    </row>
    <row r="42" spans="1:2" ht="15.75" x14ac:dyDescent="0.25">
      <c r="A42" s="446" t="s">
        <v>12</v>
      </c>
      <c r="B42" s="442">
        <v>0</v>
      </c>
    </row>
    <row r="43" spans="1:2" ht="15.75" x14ac:dyDescent="0.25">
      <c r="A43" s="446" t="s">
        <v>13</v>
      </c>
      <c r="B43" s="442">
        <v>0</v>
      </c>
    </row>
    <row r="44" spans="1:2" ht="15.75" x14ac:dyDescent="0.25">
      <c r="A44" s="446" t="s">
        <v>14</v>
      </c>
      <c r="B44" s="442">
        <v>0</v>
      </c>
    </row>
    <row r="45" spans="1:2" ht="15.75" x14ac:dyDescent="0.25">
      <c r="A45" s="446" t="s">
        <v>15</v>
      </c>
      <c r="B45" s="440">
        <v>0</v>
      </c>
    </row>
    <row r="46" spans="1:2" ht="15.75" x14ac:dyDescent="0.25">
      <c r="A46" s="445" t="s">
        <v>7</v>
      </c>
      <c r="B46" s="440">
        <f>SUM(B42:B45)</f>
        <v>0</v>
      </c>
    </row>
    <row r="47" spans="1:2" ht="15.75" x14ac:dyDescent="0.25">
      <c r="A47" s="1189"/>
      <c r="B47" s="1189"/>
    </row>
    <row r="48" spans="1:2" ht="15.75" x14ac:dyDescent="0.25">
      <c r="A48" s="439" t="s">
        <v>97</v>
      </c>
      <c r="B48" s="444"/>
    </row>
    <row r="49" spans="1:2" ht="15.75" x14ac:dyDescent="0.25">
      <c r="A49" s="441" t="s">
        <v>482</v>
      </c>
      <c r="B49" s="442"/>
    </row>
    <row r="50" spans="1:2" ht="15.75" x14ac:dyDescent="0.25">
      <c r="A50" s="441" t="s">
        <v>481</v>
      </c>
      <c r="B50" s="442">
        <v>750000</v>
      </c>
    </row>
    <row r="51" spans="1:2" ht="15.75" x14ac:dyDescent="0.25">
      <c r="A51" s="441" t="s">
        <v>480</v>
      </c>
      <c r="B51" s="442"/>
    </row>
    <row r="52" spans="1:2" ht="15.75" x14ac:dyDescent="0.25">
      <c r="A52" s="441" t="s">
        <v>479</v>
      </c>
      <c r="B52" s="440"/>
    </row>
    <row r="53" spans="1:2" ht="15.75" x14ac:dyDescent="0.25">
      <c r="A53" s="441" t="s">
        <v>204</v>
      </c>
      <c r="B53" s="440"/>
    </row>
    <row r="54" spans="1:2" ht="15.75" x14ac:dyDescent="0.25">
      <c r="A54" s="439" t="s">
        <v>7</v>
      </c>
      <c r="B54" s="438">
        <f>SUM(B49:B51)</f>
        <v>750000</v>
      </c>
    </row>
  </sheetData>
  <mergeCells count="19">
    <mergeCell ref="A47:B47"/>
    <mergeCell ref="A14:B14"/>
    <mergeCell ref="A15:B15"/>
    <mergeCell ref="A16:B16"/>
    <mergeCell ref="A17:B19"/>
    <mergeCell ref="A20:B20"/>
    <mergeCell ref="A21:B21"/>
    <mergeCell ref="A12:B13"/>
    <mergeCell ref="A1:B1"/>
    <mergeCell ref="A2:B2"/>
    <mergeCell ref="A3:B3"/>
    <mergeCell ref="A4:B4"/>
    <mergeCell ref="A5:B5"/>
    <mergeCell ref="A6:B6"/>
    <mergeCell ref="A7:B7"/>
    <mergeCell ref="A8:B8"/>
    <mergeCell ref="A9:B9"/>
    <mergeCell ref="A10:B10"/>
    <mergeCell ref="A11:B11"/>
  </mergeCells>
  <pageMargins left="0.7" right="0.7" top="0.75" bottom="0.75" header="0.3" footer="0.3"/>
  <pageSetup scale="57" orientation="portrait" horizontalDpi="4294967294" verticalDpi="4294967294"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4"/>
  <sheetViews>
    <sheetView topLeftCell="A28" workbookViewId="0">
      <selection activeCell="B60" sqref="B60"/>
    </sheetView>
  </sheetViews>
  <sheetFormatPr defaultColWidth="8.85546875" defaultRowHeight="15" x14ac:dyDescent="0.25"/>
  <cols>
    <col min="1" max="1" width="37.85546875" style="831" customWidth="1"/>
    <col min="2" max="2" width="78.5703125" style="831" customWidth="1"/>
    <col min="3" max="16384" width="8.85546875" style="831"/>
  </cols>
  <sheetData>
    <row r="1" spans="1:2" ht="15.75" x14ac:dyDescent="0.25">
      <c r="A1" s="1178" t="s">
        <v>0</v>
      </c>
      <c r="B1" s="1178"/>
    </row>
    <row r="2" spans="1:2" ht="15.75" x14ac:dyDescent="0.25">
      <c r="A2" s="1179" t="s">
        <v>1</v>
      </c>
      <c r="B2" s="1179"/>
    </row>
    <row r="3" spans="1:2" ht="15.75" x14ac:dyDescent="0.25">
      <c r="A3" s="1180"/>
      <c r="B3" s="1180"/>
    </row>
    <row r="4" spans="1:2" ht="15.75" x14ac:dyDescent="0.25">
      <c r="A4" s="1176" t="s">
        <v>488</v>
      </c>
      <c r="B4" s="1176"/>
    </row>
    <row r="5" spans="1:2" x14ac:dyDescent="0.25">
      <c r="A5" s="1181"/>
      <c r="B5" s="1181"/>
    </row>
    <row r="6" spans="1:2" ht="15.75" x14ac:dyDescent="0.25">
      <c r="A6" s="1176" t="s">
        <v>487</v>
      </c>
      <c r="B6" s="1177"/>
    </row>
    <row r="7" spans="1:2" ht="15.75" x14ac:dyDescent="0.25">
      <c r="A7" s="1177"/>
      <c r="B7" s="1177"/>
    </row>
    <row r="8" spans="1:2" ht="15.75" x14ac:dyDescent="0.25">
      <c r="A8" s="1176" t="s">
        <v>81</v>
      </c>
      <c r="B8" s="1176"/>
    </row>
    <row r="9" spans="1:2" ht="15.75" x14ac:dyDescent="0.25">
      <c r="A9" s="1176" t="s">
        <v>486</v>
      </c>
      <c r="B9" s="1177"/>
    </row>
    <row r="10" spans="1:2" ht="15.75" x14ac:dyDescent="0.25">
      <c r="A10" s="1176" t="s">
        <v>82</v>
      </c>
      <c r="B10" s="1176"/>
    </row>
    <row r="11" spans="1:2" ht="15.75" x14ac:dyDescent="0.25">
      <c r="A11" s="1189"/>
      <c r="B11" s="1189"/>
    </row>
    <row r="12" spans="1:2" ht="15.75" customHeight="1" x14ac:dyDescent="0.25">
      <c r="A12" s="1190" t="s">
        <v>485</v>
      </c>
      <c r="B12" s="1191"/>
    </row>
    <row r="13" spans="1:2" ht="34.5" customHeight="1" x14ac:dyDescent="0.25">
      <c r="A13" s="1192"/>
      <c r="B13" s="1193"/>
    </row>
    <row r="14" spans="1:2" ht="15.75" x14ac:dyDescent="0.25">
      <c r="A14" s="1189"/>
      <c r="B14" s="1189"/>
    </row>
    <row r="15" spans="1:2" ht="15.75" x14ac:dyDescent="0.25">
      <c r="A15" s="1176" t="s">
        <v>178</v>
      </c>
      <c r="B15" s="1177"/>
    </row>
    <row r="16" spans="1:2" ht="15.75" x14ac:dyDescent="0.25">
      <c r="A16" s="1177"/>
      <c r="B16" s="1177"/>
    </row>
    <row r="17" spans="1:2" ht="15.75" customHeight="1" x14ac:dyDescent="0.25">
      <c r="A17" s="1214" t="s">
        <v>484</v>
      </c>
      <c r="B17" s="1215"/>
    </row>
    <row r="18" spans="1:2" x14ac:dyDescent="0.25">
      <c r="A18" s="1216"/>
      <c r="B18" s="1217"/>
    </row>
    <row r="19" spans="1:2" ht="273.75" customHeight="1" x14ac:dyDescent="0.25">
      <c r="A19" s="1216"/>
      <c r="B19" s="1217"/>
    </row>
    <row r="20" spans="1:2" x14ac:dyDescent="0.25">
      <c r="A20" s="1186"/>
      <c r="B20" s="1187"/>
    </row>
    <row r="21" spans="1:2" ht="15.75" x14ac:dyDescent="0.25">
      <c r="A21" s="1188"/>
      <c r="B21" s="1188"/>
    </row>
    <row r="22" spans="1:2" ht="15.75" x14ac:dyDescent="0.25">
      <c r="A22" s="445" t="s">
        <v>83</v>
      </c>
      <c r="B22" s="450">
        <v>26400</v>
      </c>
    </row>
    <row r="23" spans="1:2" ht="15.75" x14ac:dyDescent="0.25">
      <c r="A23" s="446" t="s">
        <v>84</v>
      </c>
      <c r="B23" s="442">
        <v>0</v>
      </c>
    </row>
    <row r="24" spans="1:2" ht="15.75" x14ac:dyDescent="0.25">
      <c r="A24" s="446" t="s">
        <v>85</v>
      </c>
      <c r="B24" s="442">
        <v>0</v>
      </c>
    </row>
    <row r="25" spans="1:2" ht="15.75" x14ac:dyDescent="0.25">
      <c r="A25" s="446" t="s">
        <v>5</v>
      </c>
      <c r="B25" s="442">
        <v>0</v>
      </c>
    </row>
    <row r="26" spans="1:2" ht="15.75" x14ac:dyDescent="0.25">
      <c r="A26" s="446" t="s">
        <v>26</v>
      </c>
      <c r="B26" s="442">
        <v>0</v>
      </c>
    </row>
    <row r="27" spans="1:2" ht="15.75" x14ac:dyDescent="0.25">
      <c r="A27" s="446" t="s">
        <v>86</v>
      </c>
      <c r="B27" s="442">
        <v>0</v>
      </c>
    </row>
    <row r="28" spans="1:2" ht="15.75" x14ac:dyDescent="0.25">
      <c r="A28" s="446" t="s">
        <v>87</v>
      </c>
      <c r="B28" s="440">
        <v>0</v>
      </c>
    </row>
    <row r="29" spans="1:2" ht="15.75" x14ac:dyDescent="0.25">
      <c r="A29" s="446" t="s">
        <v>7</v>
      </c>
      <c r="B29" s="442">
        <f>SUM(B23:B28)</f>
        <v>0</v>
      </c>
    </row>
    <row r="30" spans="1:2" ht="15.75" x14ac:dyDescent="0.25">
      <c r="A30" s="446"/>
      <c r="B30" s="442"/>
    </row>
    <row r="31" spans="1:2" ht="15.75" x14ac:dyDescent="0.25">
      <c r="A31" s="445" t="s">
        <v>88</v>
      </c>
      <c r="B31" s="442"/>
    </row>
    <row r="32" spans="1:2" ht="15.75" x14ac:dyDescent="0.25">
      <c r="A32" s="449" t="s">
        <v>89</v>
      </c>
      <c r="B32" s="442">
        <v>0</v>
      </c>
    </row>
    <row r="33" spans="1:2" ht="15.75" x14ac:dyDescent="0.25">
      <c r="A33" s="449" t="s">
        <v>90</v>
      </c>
      <c r="B33" s="442">
        <v>0</v>
      </c>
    </row>
    <row r="34" spans="1:2" ht="15.75" x14ac:dyDescent="0.25">
      <c r="A34" s="442" t="s">
        <v>91</v>
      </c>
      <c r="B34" s="442">
        <v>0</v>
      </c>
    </row>
    <row r="35" spans="1:2" ht="15.75" x14ac:dyDescent="0.25">
      <c r="A35" s="442" t="s">
        <v>92</v>
      </c>
      <c r="B35" s="442">
        <v>0</v>
      </c>
    </row>
    <row r="36" spans="1:2" ht="15.75" x14ac:dyDescent="0.25">
      <c r="A36" s="442" t="s">
        <v>93</v>
      </c>
      <c r="B36" s="442">
        <v>26400</v>
      </c>
    </row>
    <row r="37" spans="1:2" ht="15.75" x14ac:dyDescent="0.25">
      <c r="A37" s="442" t="s">
        <v>94</v>
      </c>
      <c r="B37" s="440">
        <v>0</v>
      </c>
    </row>
    <row r="38" spans="1:2" ht="17.25" x14ac:dyDescent="0.35">
      <c r="A38" s="442" t="s">
        <v>95</v>
      </c>
      <c r="B38" s="443">
        <v>0</v>
      </c>
    </row>
    <row r="39" spans="1:2" ht="15.75" x14ac:dyDescent="0.25">
      <c r="A39" s="439" t="s">
        <v>7</v>
      </c>
      <c r="B39" s="440">
        <f>SUM(B32:B38)</f>
        <v>26400</v>
      </c>
    </row>
    <row r="40" spans="1:2" ht="15.75" x14ac:dyDescent="0.25">
      <c r="A40" s="448"/>
      <c r="B40" s="447"/>
    </row>
    <row r="41" spans="1:2" ht="15.75" x14ac:dyDescent="0.25">
      <c r="A41" s="445" t="s">
        <v>96</v>
      </c>
      <c r="B41" s="442" t="s">
        <v>2</v>
      </c>
    </row>
    <row r="42" spans="1:2" ht="15.75" x14ac:dyDescent="0.25">
      <c r="A42" s="446" t="s">
        <v>12</v>
      </c>
      <c r="B42" s="442">
        <v>0</v>
      </c>
    </row>
    <row r="43" spans="1:2" ht="15.75" x14ac:dyDescent="0.25">
      <c r="A43" s="446" t="s">
        <v>13</v>
      </c>
      <c r="B43" s="442">
        <v>0</v>
      </c>
    </row>
    <row r="44" spans="1:2" ht="15.75" x14ac:dyDescent="0.25">
      <c r="A44" s="446" t="s">
        <v>14</v>
      </c>
      <c r="B44" s="442">
        <v>0</v>
      </c>
    </row>
    <row r="45" spans="1:2" ht="15.75" x14ac:dyDescent="0.25">
      <c r="A45" s="446" t="s">
        <v>15</v>
      </c>
      <c r="B45" s="440">
        <v>0</v>
      </c>
    </row>
    <row r="46" spans="1:2" ht="15.75" x14ac:dyDescent="0.25">
      <c r="A46" s="445" t="s">
        <v>7</v>
      </c>
      <c r="B46" s="440">
        <f>SUM(B42:B45)</f>
        <v>0</v>
      </c>
    </row>
    <row r="47" spans="1:2" ht="15.75" x14ac:dyDescent="0.25">
      <c r="A47" s="1189"/>
      <c r="B47" s="1189"/>
    </row>
    <row r="48" spans="1:2" ht="15.75" x14ac:dyDescent="0.25">
      <c r="A48" s="439" t="s">
        <v>97</v>
      </c>
      <c r="B48" s="444"/>
    </row>
    <row r="49" spans="1:2" ht="15.75" x14ac:dyDescent="0.25">
      <c r="A49" s="441" t="s">
        <v>483</v>
      </c>
      <c r="B49" s="442">
        <v>26400</v>
      </c>
    </row>
    <row r="50" spans="1:2" ht="15.75" x14ac:dyDescent="0.25">
      <c r="A50" s="441" t="s">
        <v>482</v>
      </c>
      <c r="B50" s="442"/>
    </row>
    <row r="51" spans="1:2" ht="15.75" x14ac:dyDescent="0.25">
      <c r="A51" s="441" t="s">
        <v>481</v>
      </c>
      <c r="B51" s="442"/>
    </row>
    <row r="52" spans="1:2" ht="15.75" x14ac:dyDescent="0.25">
      <c r="A52" s="441" t="s">
        <v>480</v>
      </c>
      <c r="B52" s="442">
        <v>0</v>
      </c>
    </row>
    <row r="53" spans="1:2" ht="15.75" x14ac:dyDescent="0.25">
      <c r="A53" s="441" t="s">
        <v>479</v>
      </c>
      <c r="B53" s="440"/>
    </row>
    <row r="54" spans="1:2" ht="15.75" x14ac:dyDescent="0.25">
      <c r="A54" s="439" t="s">
        <v>7</v>
      </c>
      <c r="B54" s="438">
        <f>SUM(B49:B52)</f>
        <v>26400</v>
      </c>
    </row>
  </sheetData>
  <mergeCells count="19">
    <mergeCell ref="A47:B47"/>
    <mergeCell ref="A14:B14"/>
    <mergeCell ref="A15:B15"/>
    <mergeCell ref="A16:B16"/>
    <mergeCell ref="A17:B19"/>
    <mergeCell ref="A20:B20"/>
    <mergeCell ref="A21:B21"/>
    <mergeCell ref="A12:B13"/>
    <mergeCell ref="A1:B1"/>
    <mergeCell ref="A2:B2"/>
    <mergeCell ref="A3:B3"/>
    <mergeCell ref="A4:B4"/>
    <mergeCell ref="A5:B5"/>
    <mergeCell ref="A6:B6"/>
    <mergeCell ref="A7:B7"/>
    <mergeCell ref="A8:B8"/>
    <mergeCell ref="A9:B9"/>
    <mergeCell ref="A10:B10"/>
    <mergeCell ref="A11:B11"/>
  </mergeCells>
  <pageMargins left="0.7" right="0.7" top="0.75" bottom="0.75" header="0.3" footer="0.3"/>
  <pageSetup scale="62" orientation="portrait" horizontalDpi="4294967294" verticalDpi="4294967294"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4"/>
  <sheetViews>
    <sheetView topLeftCell="A31" workbookViewId="0">
      <selection activeCell="B36" sqref="B36"/>
    </sheetView>
  </sheetViews>
  <sheetFormatPr defaultRowHeight="15" x14ac:dyDescent="0.25"/>
  <cols>
    <col min="1" max="1" width="35.85546875" style="827" customWidth="1"/>
    <col min="2" max="2" width="74.42578125" style="827" customWidth="1"/>
    <col min="3" max="16384" width="9.140625" style="827"/>
  </cols>
  <sheetData>
    <row r="1" spans="1:2" ht="15.75" x14ac:dyDescent="0.25">
      <c r="A1" s="1178" t="s">
        <v>0</v>
      </c>
      <c r="B1" s="1178"/>
    </row>
    <row r="2" spans="1:2" ht="15.75" x14ac:dyDescent="0.25">
      <c r="A2" s="1179" t="s">
        <v>1</v>
      </c>
      <c r="B2" s="1179"/>
    </row>
    <row r="3" spans="1:2" ht="15.75" x14ac:dyDescent="0.25">
      <c r="A3" s="1180"/>
      <c r="B3" s="1180"/>
    </row>
    <row r="4" spans="1:2" ht="15.75" x14ac:dyDescent="0.25">
      <c r="A4" s="1176" t="s">
        <v>691</v>
      </c>
      <c r="B4" s="1176"/>
    </row>
    <row r="5" spans="1:2" x14ac:dyDescent="0.25">
      <c r="A5" s="1181"/>
      <c r="B5" s="1181"/>
    </row>
    <row r="6" spans="1:2" ht="15.75" x14ac:dyDescent="0.25">
      <c r="A6" s="1176" t="s">
        <v>173</v>
      </c>
      <c r="B6" s="1177"/>
    </row>
    <row r="7" spans="1:2" ht="15.75" x14ac:dyDescent="0.25">
      <c r="A7" s="1177"/>
      <c r="B7" s="1177"/>
    </row>
    <row r="8" spans="1:2" ht="15.75" x14ac:dyDescent="0.25">
      <c r="A8" s="1176" t="s">
        <v>81</v>
      </c>
      <c r="B8" s="1176"/>
    </row>
    <row r="9" spans="1:2" ht="15.75" x14ac:dyDescent="0.25">
      <c r="A9" s="1176" t="s">
        <v>684</v>
      </c>
      <c r="B9" s="1177"/>
    </row>
    <row r="10" spans="1:2" ht="15.75" x14ac:dyDescent="0.25">
      <c r="A10" s="1176" t="s">
        <v>82</v>
      </c>
      <c r="B10" s="1176"/>
    </row>
    <row r="11" spans="1:2" ht="15.75" x14ac:dyDescent="0.25">
      <c r="A11" s="1189"/>
      <c r="B11" s="1189"/>
    </row>
    <row r="12" spans="1:2" ht="15.75" customHeight="1" x14ac:dyDescent="0.25">
      <c r="A12" s="1190" t="s">
        <v>692</v>
      </c>
      <c r="B12" s="1191"/>
    </row>
    <row r="13" spans="1:2" ht="34.5" customHeight="1" x14ac:dyDescent="0.25">
      <c r="A13" s="1192"/>
      <c r="B13" s="1193"/>
    </row>
    <row r="14" spans="1:2" ht="15.75" x14ac:dyDescent="0.25">
      <c r="A14" s="1189"/>
      <c r="B14" s="1189"/>
    </row>
    <row r="15" spans="1:2" ht="15.75" x14ac:dyDescent="0.25">
      <c r="A15" s="1176" t="s">
        <v>689</v>
      </c>
      <c r="B15" s="1177"/>
    </row>
    <row r="16" spans="1:2" ht="15.75" x14ac:dyDescent="0.25">
      <c r="A16" s="1177"/>
      <c r="B16" s="1177"/>
    </row>
    <row r="17" spans="1:3" ht="15.75" customHeight="1" x14ac:dyDescent="0.25">
      <c r="A17" s="1214" t="s">
        <v>693</v>
      </c>
      <c r="B17" s="1215"/>
    </row>
    <row r="18" spans="1:3" x14ac:dyDescent="0.25">
      <c r="A18" s="1216"/>
      <c r="B18" s="1217"/>
    </row>
    <row r="19" spans="1:3" ht="171" customHeight="1" x14ac:dyDescent="0.25">
      <c r="A19" s="1216"/>
      <c r="B19" s="1217"/>
    </row>
    <row r="20" spans="1:3" x14ac:dyDescent="0.25">
      <c r="A20" s="1186"/>
      <c r="B20" s="1187"/>
    </row>
    <row r="21" spans="1:3" ht="15.75" x14ac:dyDescent="0.25">
      <c r="A21" s="1188"/>
      <c r="B21" s="1188"/>
    </row>
    <row r="22" spans="1:3" ht="15.75" x14ac:dyDescent="0.25">
      <c r="A22" s="445" t="s">
        <v>83</v>
      </c>
      <c r="B22" s="451">
        <v>100000</v>
      </c>
      <c r="C22" s="830"/>
    </row>
    <row r="23" spans="1:3" ht="15.75" x14ac:dyDescent="0.25">
      <c r="A23" s="446" t="s">
        <v>84</v>
      </c>
      <c r="B23" s="442">
        <v>0</v>
      </c>
    </row>
    <row r="24" spans="1:3" ht="15.75" x14ac:dyDescent="0.25">
      <c r="A24" s="446" t="s">
        <v>85</v>
      </c>
      <c r="B24" s="442">
        <v>0</v>
      </c>
    </row>
    <row r="25" spans="1:3" ht="15.75" x14ac:dyDescent="0.25">
      <c r="A25" s="446" t="s">
        <v>5</v>
      </c>
      <c r="B25" s="442">
        <v>0</v>
      </c>
    </row>
    <row r="26" spans="1:3" ht="15.75" x14ac:dyDescent="0.25">
      <c r="A26" s="446" t="s">
        <v>26</v>
      </c>
      <c r="B26" s="442">
        <v>0</v>
      </c>
    </row>
    <row r="27" spans="1:3" ht="15.75" x14ac:dyDescent="0.25">
      <c r="A27" s="446" t="s">
        <v>86</v>
      </c>
      <c r="B27" s="442">
        <v>0</v>
      </c>
    </row>
    <row r="28" spans="1:3" ht="15.75" x14ac:dyDescent="0.25">
      <c r="A28" s="446" t="s">
        <v>87</v>
      </c>
      <c r="B28" s="440">
        <v>0</v>
      </c>
    </row>
    <row r="29" spans="1:3" ht="15.75" x14ac:dyDescent="0.25">
      <c r="A29" s="446" t="s">
        <v>7</v>
      </c>
      <c r="B29" s="442">
        <f>SUM(B23:B28)</f>
        <v>0</v>
      </c>
    </row>
    <row r="30" spans="1:3" ht="15.75" x14ac:dyDescent="0.25">
      <c r="A30" s="446"/>
      <c r="B30" s="442"/>
    </row>
    <row r="31" spans="1:3" ht="15.75" x14ac:dyDescent="0.25">
      <c r="A31" s="445" t="s">
        <v>88</v>
      </c>
      <c r="B31" s="442"/>
    </row>
    <row r="32" spans="1:3" ht="15.75" x14ac:dyDescent="0.25">
      <c r="A32" s="449" t="s">
        <v>89</v>
      </c>
      <c r="B32" s="442">
        <v>0</v>
      </c>
    </row>
    <row r="33" spans="1:2" ht="15.75" x14ac:dyDescent="0.25">
      <c r="A33" s="449" t="s">
        <v>90</v>
      </c>
      <c r="B33" s="442">
        <v>0</v>
      </c>
    </row>
    <row r="34" spans="1:2" ht="15.75" x14ac:dyDescent="0.25">
      <c r="A34" s="442" t="s">
        <v>91</v>
      </c>
      <c r="B34" s="442">
        <v>0</v>
      </c>
    </row>
    <row r="35" spans="1:2" ht="15.75" x14ac:dyDescent="0.25">
      <c r="A35" s="442" t="s">
        <v>92</v>
      </c>
      <c r="B35" s="442">
        <v>0</v>
      </c>
    </row>
    <row r="36" spans="1:2" ht="15.75" x14ac:dyDescent="0.25">
      <c r="A36" s="442" t="s">
        <v>93</v>
      </c>
      <c r="B36" s="451">
        <v>100000</v>
      </c>
    </row>
    <row r="37" spans="1:2" ht="15.75" x14ac:dyDescent="0.25">
      <c r="A37" s="442" t="s">
        <v>94</v>
      </c>
      <c r="B37" s="451"/>
    </row>
    <row r="38" spans="1:2" ht="17.25" x14ac:dyDescent="0.35">
      <c r="A38" s="442" t="s">
        <v>95</v>
      </c>
      <c r="B38" s="443">
        <v>0</v>
      </c>
    </row>
    <row r="39" spans="1:2" ht="15.75" x14ac:dyDescent="0.25">
      <c r="A39" s="439" t="s">
        <v>7</v>
      </c>
      <c r="B39" s="440">
        <f>SUM(B32:B38)</f>
        <v>100000</v>
      </c>
    </row>
    <row r="40" spans="1:2" ht="15.75" x14ac:dyDescent="0.25">
      <c r="A40" s="448"/>
      <c r="B40" s="447"/>
    </row>
    <row r="41" spans="1:2" ht="15.75" x14ac:dyDescent="0.25">
      <c r="A41" s="445" t="s">
        <v>96</v>
      </c>
      <c r="B41" s="442" t="s">
        <v>2</v>
      </c>
    </row>
    <row r="42" spans="1:2" ht="15.75" x14ac:dyDescent="0.25">
      <c r="A42" s="446" t="s">
        <v>12</v>
      </c>
      <c r="B42" s="442">
        <v>0</v>
      </c>
    </row>
    <row r="43" spans="1:2" ht="15.75" x14ac:dyDescent="0.25">
      <c r="A43" s="446" t="s">
        <v>13</v>
      </c>
      <c r="B43" s="442">
        <v>0</v>
      </c>
    </row>
    <row r="44" spans="1:2" ht="15.75" x14ac:dyDescent="0.25">
      <c r="A44" s="446" t="s">
        <v>14</v>
      </c>
      <c r="B44" s="442">
        <v>0</v>
      </c>
    </row>
    <row r="45" spans="1:2" ht="15.75" x14ac:dyDescent="0.25">
      <c r="A45" s="446" t="s">
        <v>15</v>
      </c>
      <c r="B45" s="440"/>
    </row>
    <row r="46" spans="1:2" ht="15.75" x14ac:dyDescent="0.25">
      <c r="A46" s="445" t="s">
        <v>7</v>
      </c>
      <c r="B46" s="440">
        <f>SUM(B42:B45)</f>
        <v>0</v>
      </c>
    </row>
    <row r="47" spans="1:2" ht="15.75" x14ac:dyDescent="0.25">
      <c r="A47" s="1189"/>
      <c r="B47" s="1189"/>
    </row>
    <row r="48" spans="1:2" ht="15.75" x14ac:dyDescent="0.25">
      <c r="A48" s="439" t="s">
        <v>97</v>
      </c>
      <c r="B48" s="444"/>
    </row>
    <row r="49" spans="1:3" ht="15.75" x14ac:dyDescent="0.25">
      <c r="A49" s="441" t="s">
        <v>482</v>
      </c>
      <c r="B49" s="442"/>
    </row>
    <row r="50" spans="1:3" ht="15.75" x14ac:dyDescent="0.25">
      <c r="A50" s="441" t="s">
        <v>481</v>
      </c>
      <c r="B50" s="442"/>
    </row>
    <row r="51" spans="1:3" ht="15.75" x14ac:dyDescent="0.25">
      <c r="A51" s="441" t="s">
        <v>480</v>
      </c>
      <c r="B51" s="440"/>
    </row>
    <row r="52" spans="1:3" ht="15.75" x14ac:dyDescent="0.25">
      <c r="A52" s="441" t="s">
        <v>479</v>
      </c>
      <c r="B52" s="440"/>
    </row>
    <row r="53" spans="1:3" ht="15.75" x14ac:dyDescent="0.25">
      <c r="A53" s="441" t="s">
        <v>618</v>
      </c>
      <c r="B53" s="451">
        <v>100000</v>
      </c>
      <c r="C53" s="830"/>
    </row>
    <row r="54" spans="1:3" ht="15.75" x14ac:dyDescent="0.25">
      <c r="A54" s="439" t="s">
        <v>7</v>
      </c>
      <c r="B54" s="438">
        <f>SUM(B49:B53)</f>
        <v>100000</v>
      </c>
    </row>
  </sheetData>
  <mergeCells count="19">
    <mergeCell ref="A47:B47"/>
    <mergeCell ref="A14:B14"/>
    <mergeCell ref="A15:B15"/>
    <mergeCell ref="A16:B16"/>
    <mergeCell ref="A17:B19"/>
    <mergeCell ref="A20:B20"/>
    <mergeCell ref="A21:B21"/>
    <mergeCell ref="A12:B13"/>
    <mergeCell ref="A1:B1"/>
    <mergeCell ref="A2:B2"/>
    <mergeCell ref="A3:B3"/>
    <mergeCell ref="A4:B4"/>
    <mergeCell ref="A5:B5"/>
    <mergeCell ref="A6:B6"/>
    <mergeCell ref="A7:B7"/>
    <mergeCell ref="A8:B8"/>
    <mergeCell ref="A9:B9"/>
    <mergeCell ref="A10:B10"/>
    <mergeCell ref="A11:B11"/>
  </mergeCells>
  <pageMargins left="0.7" right="0.7" top="0.75" bottom="0.75" header="0.3" footer="0.3"/>
  <pageSetup scale="68" orientation="portrait" horizontalDpi="4294967294" verticalDpi="4294967294"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4"/>
  <sheetViews>
    <sheetView topLeftCell="A16" workbookViewId="0">
      <selection activeCell="A17" sqref="A17:B19"/>
    </sheetView>
  </sheetViews>
  <sheetFormatPr defaultRowHeight="15" x14ac:dyDescent="0.25"/>
  <cols>
    <col min="1" max="1" width="35.85546875" style="827" customWidth="1"/>
    <col min="2" max="2" width="74.42578125" style="827" customWidth="1"/>
    <col min="3" max="16384" width="9.140625" style="827"/>
  </cols>
  <sheetData>
    <row r="1" spans="1:2" ht="15.75" x14ac:dyDescent="0.25">
      <c r="A1" s="1178" t="s">
        <v>0</v>
      </c>
      <c r="B1" s="1178"/>
    </row>
    <row r="2" spans="1:2" ht="15.75" x14ac:dyDescent="0.25">
      <c r="A2" s="1179" t="s">
        <v>1</v>
      </c>
      <c r="B2" s="1179"/>
    </row>
    <row r="3" spans="1:2" ht="15.75" x14ac:dyDescent="0.25">
      <c r="A3" s="1180"/>
      <c r="B3" s="1180"/>
    </row>
    <row r="4" spans="1:2" ht="15.75" x14ac:dyDescent="0.25">
      <c r="A4" s="1176" t="s">
        <v>672</v>
      </c>
      <c r="B4" s="1176"/>
    </row>
    <row r="5" spans="1:2" x14ac:dyDescent="0.25">
      <c r="A5" s="1181"/>
      <c r="B5" s="1181"/>
    </row>
    <row r="6" spans="1:2" ht="15.75" x14ac:dyDescent="0.25">
      <c r="A6" s="1176" t="s">
        <v>173</v>
      </c>
      <c r="B6" s="1177"/>
    </row>
    <row r="7" spans="1:2" ht="15.75" x14ac:dyDescent="0.25">
      <c r="A7" s="1177"/>
      <c r="B7" s="1177"/>
    </row>
    <row r="8" spans="1:2" ht="15.75" x14ac:dyDescent="0.25">
      <c r="A8" s="1176" t="s">
        <v>81</v>
      </c>
      <c r="B8" s="1176"/>
    </row>
    <row r="9" spans="1:2" ht="15.75" x14ac:dyDescent="0.25">
      <c r="A9" s="1176" t="s">
        <v>174</v>
      </c>
      <c r="B9" s="1177"/>
    </row>
    <row r="10" spans="1:2" ht="15.75" x14ac:dyDescent="0.25">
      <c r="A10" s="1176" t="s">
        <v>82</v>
      </c>
      <c r="B10" s="1176"/>
    </row>
    <row r="11" spans="1:2" ht="15.75" x14ac:dyDescent="0.25">
      <c r="A11" s="1189"/>
      <c r="B11" s="1189"/>
    </row>
    <row r="12" spans="1:2" ht="15.75" customHeight="1" x14ac:dyDescent="0.25">
      <c r="A12" s="1190" t="s">
        <v>673</v>
      </c>
      <c r="B12" s="1191"/>
    </row>
    <row r="13" spans="1:2" ht="34.5" customHeight="1" x14ac:dyDescent="0.25">
      <c r="A13" s="1192"/>
      <c r="B13" s="1193"/>
    </row>
    <row r="14" spans="1:2" ht="15.75" x14ac:dyDescent="0.25">
      <c r="A14" s="1189"/>
      <c r="B14" s="1189"/>
    </row>
    <row r="15" spans="1:2" ht="15.75" x14ac:dyDescent="0.25">
      <c r="A15" s="1176" t="s">
        <v>674</v>
      </c>
      <c r="B15" s="1177"/>
    </row>
    <row r="16" spans="1:2" ht="15.75" x14ac:dyDescent="0.25">
      <c r="A16" s="1177"/>
      <c r="B16" s="1177"/>
    </row>
    <row r="17" spans="1:3" ht="15.75" customHeight="1" x14ac:dyDescent="0.25">
      <c r="A17" s="1222" t="s">
        <v>675</v>
      </c>
      <c r="B17" s="1223"/>
    </row>
    <row r="18" spans="1:3" x14ac:dyDescent="0.25">
      <c r="A18" s="1224"/>
      <c r="B18" s="1225"/>
    </row>
    <row r="19" spans="1:3" ht="409.5" customHeight="1" x14ac:dyDescent="0.25">
      <c r="A19" s="1224"/>
      <c r="B19" s="1225"/>
    </row>
    <row r="20" spans="1:3" x14ac:dyDescent="0.25">
      <c r="A20" s="1186"/>
      <c r="B20" s="1187"/>
    </row>
    <row r="21" spans="1:3" ht="15.75" x14ac:dyDescent="0.25">
      <c r="A21" s="1188"/>
      <c r="B21" s="1188"/>
    </row>
    <row r="22" spans="1:3" ht="15.75" x14ac:dyDescent="0.25">
      <c r="A22" s="445" t="s">
        <v>83</v>
      </c>
      <c r="B22" s="451">
        <v>230000</v>
      </c>
      <c r="C22" s="830"/>
    </row>
    <row r="23" spans="1:3" ht="15.75" x14ac:dyDescent="0.25">
      <c r="A23" s="446" t="s">
        <v>84</v>
      </c>
      <c r="B23" s="442">
        <v>0</v>
      </c>
    </row>
    <row r="24" spans="1:3" ht="15.75" x14ac:dyDescent="0.25">
      <c r="A24" s="446" t="s">
        <v>85</v>
      </c>
      <c r="B24" s="442">
        <v>0</v>
      </c>
    </row>
    <row r="25" spans="1:3" ht="15.75" x14ac:dyDescent="0.25">
      <c r="A25" s="446" t="s">
        <v>5</v>
      </c>
      <c r="B25" s="442">
        <v>0</v>
      </c>
    </row>
    <row r="26" spans="1:3" ht="15.75" x14ac:dyDescent="0.25">
      <c r="A26" s="446" t="s">
        <v>26</v>
      </c>
      <c r="B26" s="442">
        <v>0</v>
      </c>
    </row>
    <row r="27" spans="1:3" ht="15.75" x14ac:dyDescent="0.25">
      <c r="A27" s="446" t="s">
        <v>86</v>
      </c>
      <c r="B27" s="442">
        <v>0</v>
      </c>
    </row>
    <row r="28" spans="1:3" ht="15.75" x14ac:dyDescent="0.25">
      <c r="A28" s="446" t="s">
        <v>87</v>
      </c>
      <c r="B28" s="440">
        <v>0</v>
      </c>
    </row>
    <row r="29" spans="1:3" ht="15.75" x14ac:dyDescent="0.25">
      <c r="A29" s="446" t="s">
        <v>7</v>
      </c>
      <c r="B29" s="442">
        <f>SUM(B23:B28)</f>
        <v>0</v>
      </c>
    </row>
    <row r="30" spans="1:3" ht="15.75" x14ac:dyDescent="0.25">
      <c r="A30" s="446"/>
      <c r="B30" s="442"/>
    </row>
    <row r="31" spans="1:3" ht="15.75" x14ac:dyDescent="0.25">
      <c r="A31" s="445" t="s">
        <v>88</v>
      </c>
      <c r="B31" s="442"/>
    </row>
    <row r="32" spans="1:3" ht="15.75" x14ac:dyDescent="0.25">
      <c r="A32" s="449" t="s">
        <v>89</v>
      </c>
      <c r="B32" s="442">
        <v>0</v>
      </c>
    </row>
    <row r="33" spans="1:2" ht="15.75" x14ac:dyDescent="0.25">
      <c r="A33" s="449" t="s">
        <v>90</v>
      </c>
      <c r="B33" s="442">
        <v>0</v>
      </c>
    </row>
    <row r="34" spans="1:2" ht="15.75" x14ac:dyDescent="0.25">
      <c r="A34" s="442" t="s">
        <v>91</v>
      </c>
      <c r="B34" s="442">
        <v>0</v>
      </c>
    </row>
    <row r="35" spans="1:2" ht="15.75" x14ac:dyDescent="0.25">
      <c r="A35" s="442" t="s">
        <v>92</v>
      </c>
      <c r="B35" s="442">
        <v>0</v>
      </c>
    </row>
    <row r="36" spans="1:2" ht="15.75" x14ac:dyDescent="0.25">
      <c r="A36" s="442" t="s">
        <v>93</v>
      </c>
      <c r="B36" s="442">
        <v>230000</v>
      </c>
    </row>
    <row r="37" spans="1:2" ht="15.75" x14ac:dyDescent="0.25">
      <c r="A37" s="442" t="s">
        <v>94</v>
      </c>
      <c r="B37" s="440">
        <v>0</v>
      </c>
    </row>
    <row r="38" spans="1:2" ht="17.25" x14ac:dyDescent="0.35">
      <c r="A38" s="442" t="s">
        <v>95</v>
      </c>
      <c r="B38" s="443">
        <v>0</v>
      </c>
    </row>
    <row r="39" spans="1:2" ht="15.75" x14ac:dyDescent="0.25">
      <c r="A39" s="439" t="s">
        <v>7</v>
      </c>
      <c r="B39" s="440">
        <f>SUM(B32:B38)</f>
        <v>230000</v>
      </c>
    </row>
    <row r="40" spans="1:2" ht="15.75" x14ac:dyDescent="0.25">
      <c r="A40" s="448"/>
      <c r="B40" s="447"/>
    </row>
    <row r="41" spans="1:2" ht="15.75" x14ac:dyDescent="0.25">
      <c r="A41" s="445" t="s">
        <v>96</v>
      </c>
      <c r="B41" s="442" t="s">
        <v>2</v>
      </c>
    </row>
    <row r="42" spans="1:2" ht="15.75" x14ac:dyDescent="0.25">
      <c r="A42" s="446" t="s">
        <v>12</v>
      </c>
      <c r="B42" s="442">
        <v>0</v>
      </c>
    </row>
    <row r="43" spans="1:2" ht="15.75" x14ac:dyDescent="0.25">
      <c r="A43" s="446" t="s">
        <v>13</v>
      </c>
      <c r="B43" s="442">
        <v>0</v>
      </c>
    </row>
    <row r="44" spans="1:2" ht="15.75" x14ac:dyDescent="0.25">
      <c r="A44" s="446" t="s">
        <v>14</v>
      </c>
      <c r="B44" s="442">
        <v>0</v>
      </c>
    </row>
    <row r="45" spans="1:2" ht="15.75" x14ac:dyDescent="0.25">
      <c r="A45" s="446" t="s">
        <v>15</v>
      </c>
      <c r="B45" s="440"/>
    </row>
    <row r="46" spans="1:2" ht="15.75" x14ac:dyDescent="0.25">
      <c r="A46" s="445" t="s">
        <v>7</v>
      </c>
      <c r="B46" s="440">
        <f>SUM(B42:B45)</f>
        <v>0</v>
      </c>
    </row>
    <row r="47" spans="1:2" ht="15.75" x14ac:dyDescent="0.25">
      <c r="A47" s="1189"/>
      <c r="B47" s="1189"/>
    </row>
    <row r="48" spans="1:2" ht="15.75" x14ac:dyDescent="0.25">
      <c r="A48" s="439" t="s">
        <v>97</v>
      </c>
      <c r="B48" s="444"/>
    </row>
    <row r="49" spans="1:2" ht="15.75" x14ac:dyDescent="0.25">
      <c r="A49" s="441" t="s">
        <v>482</v>
      </c>
      <c r="B49" s="442"/>
    </row>
    <row r="50" spans="1:2" ht="15.75" x14ac:dyDescent="0.25">
      <c r="A50" s="441" t="s">
        <v>481</v>
      </c>
      <c r="B50" s="440">
        <v>230000</v>
      </c>
    </row>
    <row r="51" spans="1:2" ht="15.75" x14ac:dyDescent="0.25">
      <c r="A51" s="441" t="s">
        <v>480</v>
      </c>
      <c r="B51" s="440"/>
    </row>
    <row r="52" spans="1:2" ht="15.75" x14ac:dyDescent="0.25">
      <c r="A52" s="441" t="s">
        <v>479</v>
      </c>
      <c r="B52" s="829"/>
    </row>
    <row r="53" spans="1:2" ht="15.75" x14ac:dyDescent="0.25">
      <c r="A53" s="441" t="s">
        <v>618</v>
      </c>
      <c r="B53" s="829"/>
    </row>
    <row r="54" spans="1:2" ht="15.75" x14ac:dyDescent="0.25">
      <c r="A54" s="439" t="s">
        <v>7</v>
      </c>
      <c r="B54" s="438">
        <f>SUM(B49:B52)</f>
        <v>230000</v>
      </c>
    </row>
  </sheetData>
  <mergeCells count="19">
    <mergeCell ref="A47:B47"/>
    <mergeCell ref="A14:B14"/>
    <mergeCell ref="A15:B15"/>
    <mergeCell ref="A16:B16"/>
    <mergeCell ref="A17:B19"/>
    <mergeCell ref="A20:B20"/>
    <mergeCell ref="A21:B21"/>
    <mergeCell ref="A12:B13"/>
    <mergeCell ref="A1:B1"/>
    <mergeCell ref="A2:B2"/>
    <mergeCell ref="A3:B3"/>
    <mergeCell ref="A4:B4"/>
    <mergeCell ref="A5:B5"/>
    <mergeCell ref="A6:B6"/>
    <mergeCell ref="A7:B7"/>
    <mergeCell ref="A8:B8"/>
    <mergeCell ref="A9:B9"/>
    <mergeCell ref="A10:B10"/>
    <mergeCell ref="A11:B11"/>
  </mergeCells>
  <pageMargins left="0.7" right="0.7" top="0.75" bottom="0.75" header="0.3" footer="0.3"/>
  <pageSetup scale="55" orientation="portrait" horizontalDpi="4294967294" verticalDpi="4294967294"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topLeftCell="A14" workbookViewId="0">
      <selection activeCell="B38" sqref="B38"/>
    </sheetView>
  </sheetViews>
  <sheetFormatPr defaultRowHeight="15" x14ac:dyDescent="0.25"/>
  <cols>
    <col min="1" max="1" width="35.85546875" style="827" customWidth="1"/>
    <col min="2" max="2" width="74.42578125" style="827" customWidth="1"/>
    <col min="3" max="16384" width="9.140625" style="827"/>
  </cols>
  <sheetData>
    <row r="1" spans="1:2" ht="15.75" x14ac:dyDescent="0.25">
      <c r="A1" s="1178" t="s">
        <v>0</v>
      </c>
      <c r="B1" s="1178"/>
    </row>
    <row r="2" spans="1:2" ht="15.75" x14ac:dyDescent="0.25">
      <c r="A2" s="1179" t="s">
        <v>1</v>
      </c>
      <c r="B2" s="1179"/>
    </row>
    <row r="3" spans="1:2" ht="15.75" x14ac:dyDescent="0.25">
      <c r="A3" s="1180"/>
      <c r="B3" s="1180"/>
    </row>
    <row r="4" spans="1:2" ht="15.75" x14ac:dyDescent="0.25">
      <c r="A4" s="1176" t="s">
        <v>679</v>
      </c>
      <c r="B4" s="1176"/>
    </row>
    <row r="5" spans="1:2" x14ac:dyDescent="0.25">
      <c r="A5" s="1181"/>
      <c r="B5" s="1181"/>
    </row>
    <row r="6" spans="1:2" ht="15.75" x14ac:dyDescent="0.25">
      <c r="A6" s="1176" t="s">
        <v>487</v>
      </c>
      <c r="B6" s="1177"/>
    </row>
    <row r="7" spans="1:2" ht="15.75" x14ac:dyDescent="0.25">
      <c r="A7" s="1177"/>
      <c r="B7" s="1177"/>
    </row>
    <row r="8" spans="1:2" ht="15.75" x14ac:dyDescent="0.25">
      <c r="A8" s="1176" t="s">
        <v>81</v>
      </c>
      <c r="B8" s="1176"/>
    </row>
    <row r="9" spans="1:2" ht="15.75" x14ac:dyDescent="0.25">
      <c r="A9" s="1176" t="s">
        <v>680</v>
      </c>
      <c r="B9" s="1177"/>
    </row>
    <row r="10" spans="1:2" ht="15.75" x14ac:dyDescent="0.25">
      <c r="A10" s="1176" t="s">
        <v>82</v>
      </c>
      <c r="B10" s="1176"/>
    </row>
    <row r="11" spans="1:2" ht="15.75" x14ac:dyDescent="0.25">
      <c r="A11" s="1189"/>
      <c r="B11" s="1189"/>
    </row>
    <row r="12" spans="1:2" ht="15.75" customHeight="1" x14ac:dyDescent="0.25">
      <c r="A12" s="1190" t="s">
        <v>681</v>
      </c>
      <c r="B12" s="1191"/>
    </row>
    <row r="13" spans="1:2" ht="34.5" customHeight="1" x14ac:dyDescent="0.25">
      <c r="A13" s="1192"/>
      <c r="B13" s="1193"/>
    </row>
    <row r="14" spans="1:2" ht="15.75" x14ac:dyDescent="0.25">
      <c r="A14" s="1189"/>
      <c r="B14" s="1189"/>
    </row>
    <row r="15" spans="1:2" ht="15.75" x14ac:dyDescent="0.25">
      <c r="A15" s="1176" t="s">
        <v>178</v>
      </c>
      <c r="B15" s="1177"/>
    </row>
    <row r="16" spans="1:2" ht="15.75" x14ac:dyDescent="0.25">
      <c r="A16" s="1177"/>
      <c r="B16" s="1177"/>
    </row>
    <row r="17" spans="1:3" ht="15.75" customHeight="1" x14ac:dyDescent="0.25">
      <c r="A17" s="1214" t="s">
        <v>682</v>
      </c>
      <c r="B17" s="1215"/>
    </row>
    <row r="18" spans="1:3" x14ac:dyDescent="0.25">
      <c r="A18" s="1216"/>
      <c r="B18" s="1217"/>
    </row>
    <row r="19" spans="1:3" ht="345.75" customHeight="1" x14ac:dyDescent="0.25">
      <c r="A19" s="1216"/>
      <c r="B19" s="1217"/>
    </row>
    <row r="20" spans="1:3" x14ac:dyDescent="0.25">
      <c r="A20" s="1186"/>
      <c r="B20" s="1187"/>
    </row>
    <row r="21" spans="1:3" ht="15.75" x14ac:dyDescent="0.25">
      <c r="A21" s="1188"/>
      <c r="B21" s="1188"/>
    </row>
    <row r="22" spans="1:3" ht="15.75" x14ac:dyDescent="0.25">
      <c r="A22" s="445" t="s">
        <v>83</v>
      </c>
      <c r="B22" s="451">
        <v>725000</v>
      </c>
      <c r="C22" s="830"/>
    </row>
    <row r="23" spans="1:3" ht="15.75" x14ac:dyDescent="0.25">
      <c r="A23" s="446" t="s">
        <v>84</v>
      </c>
      <c r="B23" s="442">
        <v>0</v>
      </c>
    </row>
    <row r="24" spans="1:3" ht="15.75" x14ac:dyDescent="0.25">
      <c r="A24" s="446" t="s">
        <v>85</v>
      </c>
      <c r="B24" s="442">
        <v>0</v>
      </c>
    </row>
    <row r="25" spans="1:3" ht="15.75" x14ac:dyDescent="0.25">
      <c r="A25" s="446" t="s">
        <v>5</v>
      </c>
      <c r="B25" s="442">
        <v>0</v>
      </c>
    </row>
    <row r="26" spans="1:3" ht="15.75" x14ac:dyDescent="0.25">
      <c r="A26" s="446" t="s">
        <v>26</v>
      </c>
      <c r="B26" s="442">
        <v>0</v>
      </c>
    </row>
    <row r="27" spans="1:3" ht="15.75" x14ac:dyDescent="0.25">
      <c r="A27" s="446" t="s">
        <v>86</v>
      </c>
      <c r="B27" s="442">
        <v>0</v>
      </c>
    </row>
    <row r="28" spans="1:3" ht="15.75" x14ac:dyDescent="0.25">
      <c r="A28" s="446" t="s">
        <v>87</v>
      </c>
      <c r="B28" s="440">
        <v>0</v>
      </c>
    </row>
    <row r="29" spans="1:3" ht="15.75" x14ac:dyDescent="0.25">
      <c r="A29" s="446" t="s">
        <v>7</v>
      </c>
      <c r="B29" s="442">
        <f>SUM(B23:B28)</f>
        <v>0</v>
      </c>
    </row>
    <row r="30" spans="1:3" ht="15.75" x14ac:dyDescent="0.25">
      <c r="A30" s="446"/>
      <c r="B30" s="442"/>
    </row>
    <row r="31" spans="1:3" ht="15.75" x14ac:dyDescent="0.25">
      <c r="A31" s="445" t="s">
        <v>88</v>
      </c>
      <c r="B31" s="442"/>
    </row>
    <row r="32" spans="1:3" ht="15.75" x14ac:dyDescent="0.25">
      <c r="A32" s="449" t="s">
        <v>89</v>
      </c>
      <c r="B32" s="442">
        <v>0</v>
      </c>
    </row>
    <row r="33" spans="1:2" ht="15.75" x14ac:dyDescent="0.25">
      <c r="A33" s="449" t="s">
        <v>90</v>
      </c>
      <c r="B33" s="442">
        <v>0</v>
      </c>
    </row>
    <row r="34" spans="1:2" ht="15.75" x14ac:dyDescent="0.25">
      <c r="A34" s="442" t="s">
        <v>91</v>
      </c>
      <c r="B34" s="442">
        <v>0</v>
      </c>
    </row>
    <row r="35" spans="1:2" ht="15.75" x14ac:dyDescent="0.25">
      <c r="A35" s="442" t="s">
        <v>92</v>
      </c>
      <c r="B35" s="442">
        <v>0</v>
      </c>
    </row>
    <row r="36" spans="1:2" ht="15.75" x14ac:dyDescent="0.25">
      <c r="A36" s="442" t="s">
        <v>93</v>
      </c>
      <c r="B36" s="451"/>
    </row>
    <row r="37" spans="1:2" ht="15.75" x14ac:dyDescent="0.25">
      <c r="A37" s="442" t="s">
        <v>94</v>
      </c>
      <c r="B37" s="451">
        <v>725000</v>
      </c>
    </row>
    <row r="38" spans="1:2" ht="17.25" x14ac:dyDescent="0.35">
      <c r="A38" s="442" t="s">
        <v>95</v>
      </c>
      <c r="B38" s="443">
        <v>0</v>
      </c>
    </row>
    <row r="39" spans="1:2" ht="15.75" x14ac:dyDescent="0.25">
      <c r="A39" s="439" t="s">
        <v>7</v>
      </c>
      <c r="B39" s="440">
        <f>SUM(B32:B38)</f>
        <v>725000</v>
      </c>
    </row>
    <row r="40" spans="1:2" ht="15.75" x14ac:dyDescent="0.25">
      <c r="A40" s="448"/>
      <c r="B40" s="447"/>
    </row>
    <row r="41" spans="1:2" ht="15.75" x14ac:dyDescent="0.25">
      <c r="A41" s="445" t="s">
        <v>96</v>
      </c>
      <c r="B41" s="442" t="s">
        <v>2</v>
      </c>
    </row>
    <row r="42" spans="1:2" ht="15.75" x14ac:dyDescent="0.25">
      <c r="A42" s="446" t="s">
        <v>12</v>
      </c>
      <c r="B42" s="442">
        <v>0</v>
      </c>
    </row>
    <row r="43" spans="1:2" ht="15.75" x14ac:dyDescent="0.25">
      <c r="A43" s="446" t="s">
        <v>13</v>
      </c>
      <c r="B43" s="442">
        <v>0</v>
      </c>
    </row>
    <row r="44" spans="1:2" ht="15.75" x14ac:dyDescent="0.25">
      <c r="A44" s="446" t="s">
        <v>14</v>
      </c>
      <c r="B44" s="442">
        <v>0</v>
      </c>
    </row>
    <row r="45" spans="1:2" ht="15.75" x14ac:dyDescent="0.25">
      <c r="A45" s="446" t="s">
        <v>15</v>
      </c>
      <c r="B45" s="440"/>
    </row>
    <row r="46" spans="1:2" ht="15.75" x14ac:dyDescent="0.25">
      <c r="A46" s="445" t="s">
        <v>7</v>
      </c>
      <c r="B46" s="440">
        <f>SUM(B42:B45)</f>
        <v>0</v>
      </c>
    </row>
    <row r="47" spans="1:2" ht="15.75" x14ac:dyDescent="0.25">
      <c r="A47" s="1189"/>
      <c r="B47" s="1189"/>
    </row>
    <row r="48" spans="1:2" ht="15.75" x14ac:dyDescent="0.25">
      <c r="A48" s="439" t="s">
        <v>97</v>
      </c>
      <c r="B48" s="444"/>
    </row>
    <row r="49" spans="1:3" ht="15.75" x14ac:dyDescent="0.25">
      <c r="A49" s="441" t="s">
        <v>482</v>
      </c>
      <c r="B49" s="442"/>
    </row>
    <row r="50" spans="1:3" ht="15.75" x14ac:dyDescent="0.25">
      <c r="A50" s="441" t="s">
        <v>481</v>
      </c>
      <c r="B50" s="442"/>
    </row>
    <row r="51" spans="1:3" ht="15.75" x14ac:dyDescent="0.25">
      <c r="A51" s="441" t="s">
        <v>480</v>
      </c>
      <c r="B51" s="440"/>
    </row>
    <row r="52" spans="1:3" ht="15.75" x14ac:dyDescent="0.25">
      <c r="A52" s="441" t="s">
        <v>479</v>
      </c>
      <c r="B52" s="442"/>
    </row>
    <row r="53" spans="1:3" ht="15.75" x14ac:dyDescent="0.25">
      <c r="A53" s="441" t="s">
        <v>204</v>
      </c>
      <c r="B53" s="451"/>
      <c r="C53" s="830"/>
    </row>
    <row r="54" spans="1:3" ht="15.75" x14ac:dyDescent="0.25">
      <c r="A54" s="441" t="s">
        <v>616</v>
      </c>
      <c r="B54" s="451">
        <v>725000</v>
      </c>
      <c r="C54" s="830"/>
    </row>
    <row r="55" spans="1:3" ht="15.75" x14ac:dyDescent="0.25">
      <c r="A55" s="439" t="s">
        <v>7</v>
      </c>
      <c r="B55" s="438">
        <f>SUM(B49:B54)</f>
        <v>725000</v>
      </c>
    </row>
  </sheetData>
  <mergeCells count="19">
    <mergeCell ref="A47:B47"/>
    <mergeCell ref="A14:B14"/>
    <mergeCell ref="A15:B15"/>
    <mergeCell ref="A16:B16"/>
    <mergeCell ref="A17:B19"/>
    <mergeCell ref="A20:B20"/>
    <mergeCell ref="A21:B21"/>
    <mergeCell ref="A12:B13"/>
    <mergeCell ref="A1:B1"/>
    <mergeCell ref="A2:B2"/>
    <mergeCell ref="A3:B3"/>
    <mergeCell ref="A4:B4"/>
    <mergeCell ref="A5:B5"/>
    <mergeCell ref="A6:B6"/>
    <mergeCell ref="A7:B7"/>
    <mergeCell ref="A8:B8"/>
    <mergeCell ref="A9:B9"/>
    <mergeCell ref="A10:B10"/>
    <mergeCell ref="A11:B11"/>
  </mergeCells>
  <pageMargins left="0.7" right="0.7" top="0.75" bottom="0.75" header="0.3" footer="0.3"/>
  <pageSetup scale="58" orientation="portrait" horizontalDpi="4294967294" verticalDpi="4294967294"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4"/>
  <sheetViews>
    <sheetView topLeftCell="A22" workbookViewId="0">
      <selection activeCell="B49" sqref="B49"/>
    </sheetView>
  </sheetViews>
  <sheetFormatPr defaultRowHeight="15" x14ac:dyDescent="0.25"/>
  <cols>
    <col min="1" max="1" width="35.85546875" style="827" customWidth="1"/>
    <col min="2" max="2" width="74.42578125" style="827" customWidth="1"/>
    <col min="3" max="16384" width="9.140625" style="827"/>
  </cols>
  <sheetData>
    <row r="1" spans="1:2" ht="15.75" x14ac:dyDescent="0.25">
      <c r="A1" s="1178" t="s">
        <v>0</v>
      </c>
      <c r="B1" s="1178"/>
    </row>
    <row r="2" spans="1:2" ht="15.75" x14ac:dyDescent="0.25">
      <c r="A2" s="1179" t="s">
        <v>1</v>
      </c>
      <c r="B2" s="1179"/>
    </row>
    <row r="3" spans="1:2" ht="15.75" x14ac:dyDescent="0.25">
      <c r="A3" s="1180"/>
      <c r="B3" s="1180"/>
    </row>
    <row r="4" spans="1:2" ht="15.75" x14ac:dyDescent="0.25">
      <c r="A4" s="1176" t="s">
        <v>175</v>
      </c>
      <c r="B4" s="1176"/>
    </row>
    <row r="5" spans="1:2" x14ac:dyDescent="0.25">
      <c r="A5" s="1181"/>
      <c r="B5" s="1181"/>
    </row>
    <row r="6" spans="1:2" ht="15.75" x14ac:dyDescent="0.25">
      <c r="A6" s="1176" t="s">
        <v>487</v>
      </c>
      <c r="B6" s="1177"/>
    </row>
    <row r="7" spans="1:2" ht="15.75" x14ac:dyDescent="0.25">
      <c r="A7" s="1177"/>
      <c r="B7" s="1177"/>
    </row>
    <row r="8" spans="1:2" ht="15.75" x14ac:dyDescent="0.25">
      <c r="A8" s="1176" t="s">
        <v>81</v>
      </c>
      <c r="B8" s="1176"/>
    </row>
    <row r="9" spans="1:2" ht="15.75" x14ac:dyDescent="0.25">
      <c r="A9" s="1176" t="s">
        <v>667</v>
      </c>
      <c r="B9" s="1177"/>
    </row>
    <row r="10" spans="1:2" ht="15.75" x14ac:dyDescent="0.25">
      <c r="A10" s="1176" t="s">
        <v>82</v>
      </c>
      <c r="B10" s="1176"/>
    </row>
    <row r="11" spans="1:2" ht="15.75" x14ac:dyDescent="0.25">
      <c r="A11" s="1189"/>
      <c r="B11" s="1189"/>
    </row>
    <row r="12" spans="1:2" ht="15.75" customHeight="1" x14ac:dyDescent="0.25">
      <c r="A12" s="1190" t="s">
        <v>668</v>
      </c>
      <c r="B12" s="1191"/>
    </row>
    <row r="13" spans="1:2" ht="34.5" customHeight="1" x14ac:dyDescent="0.25">
      <c r="A13" s="1192"/>
      <c r="B13" s="1193"/>
    </row>
    <row r="14" spans="1:2" ht="15.75" x14ac:dyDescent="0.25">
      <c r="A14" s="1189"/>
      <c r="B14" s="1189"/>
    </row>
    <row r="15" spans="1:2" ht="15.75" x14ac:dyDescent="0.25">
      <c r="A15" s="1176" t="s">
        <v>669</v>
      </c>
      <c r="B15" s="1177"/>
    </row>
    <row r="16" spans="1:2" ht="15.75" x14ac:dyDescent="0.25">
      <c r="A16" s="1177"/>
      <c r="B16" s="1177"/>
    </row>
    <row r="17" spans="1:2" ht="15.75" customHeight="1" x14ac:dyDescent="0.25">
      <c r="A17" s="1218" t="s">
        <v>670</v>
      </c>
      <c r="B17" s="1219"/>
    </row>
    <row r="18" spans="1:2" x14ac:dyDescent="0.25">
      <c r="A18" s="1220"/>
      <c r="B18" s="1221"/>
    </row>
    <row r="19" spans="1:2" ht="228" customHeight="1" x14ac:dyDescent="0.25">
      <c r="A19" s="1220"/>
      <c r="B19" s="1221"/>
    </row>
    <row r="20" spans="1:2" x14ac:dyDescent="0.25">
      <c r="A20" s="1186"/>
      <c r="B20" s="1187"/>
    </row>
    <row r="21" spans="1:2" ht="15.75" x14ac:dyDescent="0.25">
      <c r="A21" s="1188"/>
      <c r="B21" s="1188"/>
    </row>
    <row r="22" spans="1:2" ht="15.75" x14ac:dyDescent="0.25">
      <c r="A22" s="445" t="s">
        <v>83</v>
      </c>
      <c r="B22" s="450">
        <v>32500</v>
      </c>
    </row>
    <row r="23" spans="1:2" ht="15.75" x14ac:dyDescent="0.25">
      <c r="A23" s="446" t="s">
        <v>84</v>
      </c>
      <c r="B23" s="442">
        <v>0</v>
      </c>
    </row>
    <row r="24" spans="1:2" ht="15.75" x14ac:dyDescent="0.25">
      <c r="A24" s="446" t="s">
        <v>85</v>
      </c>
      <c r="B24" s="442">
        <v>0</v>
      </c>
    </row>
    <row r="25" spans="1:2" ht="15.75" x14ac:dyDescent="0.25">
      <c r="A25" s="446" t="s">
        <v>5</v>
      </c>
      <c r="B25" s="442">
        <v>0</v>
      </c>
    </row>
    <row r="26" spans="1:2" ht="15.75" x14ac:dyDescent="0.25">
      <c r="A26" s="446" t="s">
        <v>26</v>
      </c>
      <c r="B26" s="442">
        <v>0</v>
      </c>
    </row>
    <row r="27" spans="1:2" ht="15.75" x14ac:dyDescent="0.25">
      <c r="A27" s="446" t="s">
        <v>86</v>
      </c>
      <c r="B27" s="442">
        <v>0</v>
      </c>
    </row>
    <row r="28" spans="1:2" ht="15.75" x14ac:dyDescent="0.25">
      <c r="A28" s="446" t="s">
        <v>87</v>
      </c>
      <c r="B28" s="440">
        <v>0</v>
      </c>
    </row>
    <row r="29" spans="1:2" ht="15.75" x14ac:dyDescent="0.25">
      <c r="A29" s="446" t="s">
        <v>7</v>
      </c>
      <c r="B29" s="442">
        <f>SUM(B23:B28)</f>
        <v>0</v>
      </c>
    </row>
    <row r="30" spans="1:2" ht="15.75" x14ac:dyDescent="0.25">
      <c r="A30" s="446"/>
      <c r="B30" s="442"/>
    </row>
    <row r="31" spans="1:2" ht="15.75" x14ac:dyDescent="0.25">
      <c r="A31" s="445" t="s">
        <v>88</v>
      </c>
      <c r="B31" s="442"/>
    </row>
    <row r="32" spans="1:2" ht="15.75" x14ac:dyDescent="0.25">
      <c r="A32" s="449" t="s">
        <v>89</v>
      </c>
      <c r="B32" s="442">
        <v>0</v>
      </c>
    </row>
    <row r="33" spans="1:2" ht="15.75" x14ac:dyDescent="0.25">
      <c r="A33" s="449" t="s">
        <v>90</v>
      </c>
      <c r="B33" s="442">
        <v>0</v>
      </c>
    </row>
    <row r="34" spans="1:2" ht="15.75" x14ac:dyDescent="0.25">
      <c r="A34" s="442" t="s">
        <v>91</v>
      </c>
      <c r="B34" s="442">
        <v>0</v>
      </c>
    </row>
    <row r="35" spans="1:2" ht="15.75" x14ac:dyDescent="0.25">
      <c r="A35" s="442" t="s">
        <v>92</v>
      </c>
      <c r="B35" s="442">
        <v>0</v>
      </c>
    </row>
    <row r="36" spans="1:2" ht="15.75" x14ac:dyDescent="0.25">
      <c r="A36" s="442" t="s">
        <v>93</v>
      </c>
      <c r="B36" s="442">
        <v>32500</v>
      </c>
    </row>
    <row r="37" spans="1:2" ht="15.75" x14ac:dyDescent="0.25">
      <c r="A37" s="442" t="s">
        <v>94</v>
      </c>
      <c r="B37" s="440">
        <v>0</v>
      </c>
    </row>
    <row r="38" spans="1:2" ht="17.25" x14ac:dyDescent="0.35">
      <c r="A38" s="442" t="s">
        <v>95</v>
      </c>
      <c r="B38" s="443">
        <v>0</v>
      </c>
    </row>
    <row r="39" spans="1:2" ht="15.75" x14ac:dyDescent="0.25">
      <c r="A39" s="439" t="s">
        <v>7</v>
      </c>
      <c r="B39" s="440">
        <f>SUM(B32:B38)</f>
        <v>32500</v>
      </c>
    </row>
    <row r="40" spans="1:2" ht="15.75" x14ac:dyDescent="0.25">
      <c r="A40" s="448"/>
      <c r="B40" s="447"/>
    </row>
    <row r="41" spans="1:2" ht="15.75" x14ac:dyDescent="0.25">
      <c r="A41" s="445" t="s">
        <v>96</v>
      </c>
      <c r="B41" s="442" t="s">
        <v>2</v>
      </c>
    </row>
    <row r="42" spans="1:2" ht="15.75" x14ac:dyDescent="0.25">
      <c r="A42" s="446" t="s">
        <v>12</v>
      </c>
      <c r="B42" s="442">
        <v>0</v>
      </c>
    </row>
    <row r="43" spans="1:2" ht="15.75" x14ac:dyDescent="0.25">
      <c r="A43" s="446" t="s">
        <v>13</v>
      </c>
      <c r="B43" s="442">
        <v>0</v>
      </c>
    </row>
    <row r="44" spans="1:2" ht="15.75" x14ac:dyDescent="0.25">
      <c r="A44" s="446" t="s">
        <v>14</v>
      </c>
      <c r="B44" s="442">
        <v>0</v>
      </c>
    </row>
    <row r="45" spans="1:2" ht="15.75" x14ac:dyDescent="0.25">
      <c r="A45" s="446" t="s">
        <v>15</v>
      </c>
      <c r="B45" s="440">
        <v>0</v>
      </c>
    </row>
    <row r="46" spans="1:2" ht="15.75" x14ac:dyDescent="0.25">
      <c r="A46" s="445" t="s">
        <v>7</v>
      </c>
      <c r="B46" s="440">
        <f>SUM(B42:B45)</f>
        <v>0</v>
      </c>
    </row>
    <row r="47" spans="1:2" ht="15.75" x14ac:dyDescent="0.25">
      <c r="A47" s="1189"/>
      <c r="B47" s="1189"/>
    </row>
    <row r="48" spans="1:2" ht="15.75" x14ac:dyDescent="0.25">
      <c r="A48" s="439" t="s">
        <v>97</v>
      </c>
      <c r="B48" s="444"/>
    </row>
    <row r="49" spans="1:2" ht="15.75" x14ac:dyDescent="0.25">
      <c r="A49" s="441" t="s">
        <v>482</v>
      </c>
      <c r="B49" s="442">
        <v>32500</v>
      </c>
    </row>
    <row r="50" spans="1:2" ht="17.25" x14ac:dyDescent="0.35">
      <c r="A50" s="441" t="s">
        <v>481</v>
      </c>
      <c r="B50" s="443"/>
    </row>
    <row r="51" spans="1:2" ht="15.75" x14ac:dyDescent="0.25">
      <c r="A51" s="441" t="s">
        <v>480</v>
      </c>
      <c r="B51" s="440">
        <v>0</v>
      </c>
    </row>
    <row r="52" spans="1:2" ht="15.75" x14ac:dyDescent="0.25">
      <c r="A52" s="441" t="s">
        <v>479</v>
      </c>
      <c r="B52" s="440"/>
    </row>
    <row r="53" spans="1:2" ht="15.75" x14ac:dyDescent="0.25">
      <c r="A53" s="441" t="s">
        <v>618</v>
      </c>
      <c r="B53" s="440"/>
    </row>
    <row r="54" spans="1:2" ht="15.75" x14ac:dyDescent="0.25">
      <c r="A54" s="439" t="s">
        <v>7</v>
      </c>
      <c r="B54" s="438">
        <f>SUM(B49:B51)</f>
        <v>32500</v>
      </c>
    </row>
  </sheetData>
  <mergeCells count="19">
    <mergeCell ref="A47:B47"/>
    <mergeCell ref="A14:B14"/>
    <mergeCell ref="A15:B15"/>
    <mergeCell ref="A16:B16"/>
    <mergeCell ref="A17:B19"/>
    <mergeCell ref="A20:B20"/>
    <mergeCell ref="A21:B21"/>
    <mergeCell ref="A12:B13"/>
    <mergeCell ref="A1:B1"/>
    <mergeCell ref="A2:B2"/>
    <mergeCell ref="A3:B3"/>
    <mergeCell ref="A4:B4"/>
    <mergeCell ref="A5:B5"/>
    <mergeCell ref="A6:B6"/>
    <mergeCell ref="A7:B7"/>
    <mergeCell ref="A8:B8"/>
    <mergeCell ref="A9:B9"/>
    <mergeCell ref="A10:B10"/>
    <mergeCell ref="A11:B11"/>
  </mergeCells>
  <pageMargins left="0.7" right="0.7" top="0.75" bottom="0.75" header="0.3" footer="0.3"/>
  <pageSetup scale="6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4"/>
  <sheetViews>
    <sheetView topLeftCell="A16" workbookViewId="0">
      <selection activeCell="A49" sqref="A49:A53"/>
    </sheetView>
  </sheetViews>
  <sheetFormatPr defaultRowHeight="15" x14ac:dyDescent="0.25"/>
  <cols>
    <col min="1" max="1" width="35.85546875" style="827" customWidth="1"/>
    <col min="2" max="2" width="74.42578125" style="827" customWidth="1"/>
    <col min="3" max="16384" width="9.140625" style="827"/>
  </cols>
  <sheetData>
    <row r="1" spans="1:2" ht="15.75" x14ac:dyDescent="0.25">
      <c r="A1" s="1226" t="s">
        <v>0</v>
      </c>
      <c r="B1" s="1227"/>
    </row>
    <row r="2" spans="1:2" ht="15.75" x14ac:dyDescent="0.25">
      <c r="A2" s="1228" t="s">
        <v>1</v>
      </c>
      <c r="B2" s="1229"/>
    </row>
    <row r="3" spans="1:2" ht="15.75" x14ac:dyDescent="0.25">
      <c r="A3" s="1230"/>
      <c r="B3" s="1231"/>
    </row>
    <row r="4" spans="1:2" ht="15.75" x14ac:dyDescent="0.25">
      <c r="A4" s="1232" t="s">
        <v>493</v>
      </c>
      <c r="B4" s="1233"/>
    </row>
    <row r="5" spans="1:2" x14ac:dyDescent="0.25">
      <c r="A5" s="1234"/>
      <c r="B5" s="1235"/>
    </row>
    <row r="6" spans="1:2" ht="15.75" x14ac:dyDescent="0.25">
      <c r="A6" s="1232" t="s">
        <v>487</v>
      </c>
      <c r="B6" s="1233"/>
    </row>
    <row r="7" spans="1:2" ht="15.75" x14ac:dyDescent="0.25">
      <c r="A7" s="1236"/>
      <c r="B7" s="1237"/>
    </row>
    <row r="8" spans="1:2" ht="15.75" x14ac:dyDescent="0.25">
      <c r="A8" s="1232" t="s">
        <v>81</v>
      </c>
      <c r="B8" s="1233"/>
    </row>
    <row r="9" spans="1:2" ht="15.75" x14ac:dyDescent="0.25">
      <c r="A9" s="1232" t="s">
        <v>492</v>
      </c>
      <c r="B9" s="1233"/>
    </row>
    <row r="10" spans="1:2" ht="15.75" x14ac:dyDescent="0.25">
      <c r="A10" s="1232" t="s">
        <v>82</v>
      </c>
      <c r="B10" s="1233"/>
    </row>
    <row r="11" spans="1:2" ht="15.75" x14ac:dyDescent="0.25">
      <c r="A11" s="1238"/>
      <c r="B11" s="1239"/>
    </row>
    <row r="12" spans="1:2" x14ac:dyDescent="0.25">
      <c r="A12" s="1190" t="s">
        <v>677</v>
      </c>
      <c r="B12" s="1191"/>
    </row>
    <row r="13" spans="1:2" ht="81.75" customHeight="1" x14ac:dyDescent="0.25">
      <c r="A13" s="1192"/>
      <c r="B13" s="1193"/>
    </row>
    <row r="14" spans="1:2" ht="15.75" x14ac:dyDescent="0.25">
      <c r="A14" s="1238"/>
      <c r="B14" s="1239"/>
    </row>
    <row r="15" spans="1:2" ht="15.75" x14ac:dyDescent="0.25">
      <c r="A15" s="1232" t="s">
        <v>491</v>
      </c>
      <c r="B15" s="1233"/>
    </row>
    <row r="16" spans="1:2" ht="15.75" x14ac:dyDescent="0.25">
      <c r="A16" s="1236"/>
      <c r="B16" s="1237"/>
    </row>
    <row r="17" spans="1:2" x14ac:dyDescent="0.25">
      <c r="A17" s="1218" t="s">
        <v>678</v>
      </c>
      <c r="B17" s="1240"/>
    </row>
    <row r="18" spans="1:2" x14ac:dyDescent="0.25">
      <c r="A18" s="1241"/>
      <c r="B18" s="1242"/>
    </row>
    <row r="19" spans="1:2" ht="330" customHeight="1" x14ac:dyDescent="0.25">
      <c r="A19" s="1241"/>
      <c r="B19" s="1242"/>
    </row>
    <row r="20" spans="1:2" x14ac:dyDescent="0.25">
      <c r="A20" s="1186"/>
      <c r="B20" s="1187"/>
    </row>
    <row r="21" spans="1:2" ht="15.75" x14ac:dyDescent="0.25">
      <c r="A21" s="1236"/>
      <c r="B21" s="1237"/>
    </row>
    <row r="22" spans="1:2" ht="15.75" x14ac:dyDescent="0.25">
      <c r="A22" s="445" t="s">
        <v>83</v>
      </c>
      <c r="B22" s="450">
        <v>100000</v>
      </c>
    </row>
    <row r="23" spans="1:2" ht="15.75" x14ac:dyDescent="0.25">
      <c r="A23" s="446" t="s">
        <v>84</v>
      </c>
      <c r="B23" s="442">
        <v>0</v>
      </c>
    </row>
    <row r="24" spans="1:2" ht="15.75" x14ac:dyDescent="0.25">
      <c r="A24" s="446" t="s">
        <v>85</v>
      </c>
      <c r="B24" s="442">
        <v>0</v>
      </c>
    </row>
    <row r="25" spans="1:2" ht="15.75" x14ac:dyDescent="0.25">
      <c r="A25" s="446" t="s">
        <v>5</v>
      </c>
      <c r="B25" s="442">
        <v>0</v>
      </c>
    </row>
    <row r="26" spans="1:2" ht="15.75" x14ac:dyDescent="0.25">
      <c r="A26" s="446" t="s">
        <v>26</v>
      </c>
      <c r="B26" s="442">
        <v>0</v>
      </c>
    </row>
    <row r="27" spans="1:2" ht="15.75" x14ac:dyDescent="0.25">
      <c r="A27" s="446" t="s">
        <v>86</v>
      </c>
      <c r="B27" s="442">
        <v>0</v>
      </c>
    </row>
    <row r="28" spans="1:2" ht="15.75" x14ac:dyDescent="0.25">
      <c r="A28" s="446" t="s">
        <v>87</v>
      </c>
      <c r="B28" s="440">
        <v>0</v>
      </c>
    </row>
    <row r="29" spans="1:2" ht="15.75" x14ac:dyDescent="0.25">
      <c r="A29" s="446" t="s">
        <v>7</v>
      </c>
      <c r="B29" s="442">
        <f>SUM(B23:B28)</f>
        <v>0</v>
      </c>
    </row>
    <row r="30" spans="1:2" ht="15.75" x14ac:dyDescent="0.25">
      <c r="A30" s="446"/>
      <c r="B30" s="442"/>
    </row>
    <row r="31" spans="1:2" ht="15.75" x14ac:dyDescent="0.25">
      <c r="A31" s="445" t="s">
        <v>88</v>
      </c>
      <c r="B31" s="442"/>
    </row>
    <row r="32" spans="1:2" ht="15.75" x14ac:dyDescent="0.25">
      <c r="A32" s="449" t="s">
        <v>89</v>
      </c>
      <c r="B32" s="442">
        <v>0</v>
      </c>
    </row>
    <row r="33" spans="1:2" ht="15.75" x14ac:dyDescent="0.25">
      <c r="A33" s="449" t="s">
        <v>90</v>
      </c>
      <c r="B33" s="442">
        <v>0</v>
      </c>
    </row>
    <row r="34" spans="1:2" ht="15.75" x14ac:dyDescent="0.25">
      <c r="A34" s="442" t="s">
        <v>91</v>
      </c>
      <c r="B34" s="442">
        <v>0</v>
      </c>
    </row>
    <row r="35" spans="1:2" ht="15.75" x14ac:dyDescent="0.25">
      <c r="A35" s="442" t="s">
        <v>92</v>
      </c>
      <c r="B35" s="442">
        <v>0</v>
      </c>
    </row>
    <row r="36" spans="1:2" ht="15.75" x14ac:dyDescent="0.25">
      <c r="A36" s="442" t="s">
        <v>93</v>
      </c>
      <c r="B36" s="442"/>
    </row>
    <row r="37" spans="1:2" ht="15.75" x14ac:dyDescent="0.25">
      <c r="A37" s="442" t="s">
        <v>94</v>
      </c>
      <c r="B37" s="440">
        <v>0</v>
      </c>
    </row>
    <row r="38" spans="1:2" ht="17.25" x14ac:dyDescent="0.35">
      <c r="A38" s="442" t="s">
        <v>95</v>
      </c>
      <c r="B38" s="443">
        <v>0</v>
      </c>
    </row>
    <row r="39" spans="1:2" ht="15.75" x14ac:dyDescent="0.25">
      <c r="A39" s="439" t="s">
        <v>7</v>
      </c>
      <c r="B39" s="440">
        <f>SUM(B32:B38)</f>
        <v>0</v>
      </c>
    </row>
    <row r="40" spans="1:2" ht="15.75" x14ac:dyDescent="0.25">
      <c r="A40" s="448"/>
      <c r="B40" s="447"/>
    </row>
    <row r="41" spans="1:2" ht="15.75" x14ac:dyDescent="0.25">
      <c r="A41" s="445" t="s">
        <v>96</v>
      </c>
      <c r="B41" s="442" t="s">
        <v>2</v>
      </c>
    </row>
    <row r="42" spans="1:2" ht="15.75" x14ac:dyDescent="0.25">
      <c r="A42" s="446" t="s">
        <v>12</v>
      </c>
      <c r="B42" s="442">
        <v>0</v>
      </c>
    </row>
    <row r="43" spans="1:2" ht="15.75" x14ac:dyDescent="0.25">
      <c r="A43" s="446" t="s">
        <v>13</v>
      </c>
      <c r="B43" s="442">
        <v>0</v>
      </c>
    </row>
    <row r="44" spans="1:2" ht="15.75" x14ac:dyDescent="0.25">
      <c r="A44" s="446" t="s">
        <v>14</v>
      </c>
      <c r="B44" s="442">
        <v>0</v>
      </c>
    </row>
    <row r="45" spans="1:2" ht="15.75" x14ac:dyDescent="0.25">
      <c r="A45" s="446" t="s">
        <v>15</v>
      </c>
      <c r="B45" s="440">
        <v>0</v>
      </c>
    </row>
    <row r="46" spans="1:2" ht="15.75" x14ac:dyDescent="0.25">
      <c r="A46" s="445" t="s">
        <v>7</v>
      </c>
      <c r="B46" s="440">
        <f>SUM(B42:B45)</f>
        <v>0</v>
      </c>
    </row>
    <row r="47" spans="1:2" ht="15.75" x14ac:dyDescent="0.25">
      <c r="A47" s="1238"/>
      <c r="B47" s="1239"/>
    </row>
    <row r="48" spans="1:2" ht="15.75" x14ac:dyDescent="0.25">
      <c r="A48" s="439" t="s">
        <v>97</v>
      </c>
      <c r="B48" s="444"/>
    </row>
    <row r="49" spans="1:2" ht="15.75" x14ac:dyDescent="0.25">
      <c r="A49" s="441" t="s">
        <v>482</v>
      </c>
      <c r="B49" s="442"/>
    </row>
    <row r="50" spans="1:2" ht="15.75" x14ac:dyDescent="0.25">
      <c r="A50" s="441" t="s">
        <v>481</v>
      </c>
      <c r="B50" s="442"/>
    </row>
    <row r="51" spans="1:2" ht="17.25" x14ac:dyDescent="0.35">
      <c r="A51" s="441" t="s">
        <v>480</v>
      </c>
      <c r="B51" s="443">
        <v>100000</v>
      </c>
    </row>
    <row r="52" spans="1:2" ht="15.75" x14ac:dyDescent="0.25">
      <c r="A52" s="441" t="s">
        <v>479</v>
      </c>
      <c r="B52" s="442"/>
    </row>
    <row r="53" spans="1:2" ht="15.75" x14ac:dyDescent="0.25">
      <c r="A53" s="441" t="s">
        <v>204</v>
      </c>
      <c r="B53" s="442"/>
    </row>
    <row r="54" spans="1:2" ht="15.75" x14ac:dyDescent="0.25">
      <c r="A54" s="439" t="s">
        <v>7</v>
      </c>
      <c r="B54" s="438">
        <f>SUM(B49:B53)</f>
        <v>100000</v>
      </c>
    </row>
  </sheetData>
  <mergeCells count="19">
    <mergeCell ref="A47:B47"/>
    <mergeCell ref="A14:B14"/>
    <mergeCell ref="A15:B15"/>
    <mergeCell ref="A16:B16"/>
    <mergeCell ref="A17:B19"/>
    <mergeCell ref="A20:B20"/>
    <mergeCell ref="A21:B21"/>
    <mergeCell ref="A12:B13"/>
    <mergeCell ref="A1:B1"/>
    <mergeCell ref="A2:B2"/>
    <mergeCell ref="A3:B3"/>
    <mergeCell ref="A4:B4"/>
    <mergeCell ref="A5:B5"/>
    <mergeCell ref="A6:B6"/>
    <mergeCell ref="A7:B7"/>
    <mergeCell ref="A8:B8"/>
    <mergeCell ref="A9:B9"/>
    <mergeCell ref="A10:B10"/>
    <mergeCell ref="A11:B11"/>
  </mergeCells>
  <pageMargins left="0.7" right="0.7" top="0.75" bottom="0.75" header="0.3" footer="0.3"/>
  <pageSetup scale="57"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4"/>
  <sheetViews>
    <sheetView topLeftCell="A16" workbookViewId="0">
      <selection activeCell="K19" sqref="K19"/>
    </sheetView>
  </sheetViews>
  <sheetFormatPr defaultRowHeight="15" x14ac:dyDescent="0.25"/>
  <cols>
    <col min="1" max="1" width="35.85546875" style="827" customWidth="1"/>
    <col min="2" max="2" width="74.42578125" style="827" customWidth="1"/>
    <col min="3" max="16384" width="9.140625" style="827"/>
  </cols>
  <sheetData>
    <row r="1" spans="1:2" ht="15.75" x14ac:dyDescent="0.25">
      <c r="A1" s="1178" t="s">
        <v>0</v>
      </c>
      <c r="B1" s="1178"/>
    </row>
    <row r="2" spans="1:2" ht="15.75" x14ac:dyDescent="0.25">
      <c r="A2" s="1179" t="s">
        <v>1</v>
      </c>
      <c r="B2" s="1179"/>
    </row>
    <row r="3" spans="1:2" ht="15.75" x14ac:dyDescent="0.25">
      <c r="A3" s="1180"/>
      <c r="B3" s="1180"/>
    </row>
    <row r="4" spans="1:2" ht="15.75" x14ac:dyDescent="0.25">
      <c r="A4" s="1176" t="s">
        <v>490</v>
      </c>
      <c r="B4" s="1176"/>
    </row>
    <row r="5" spans="1:2" x14ac:dyDescent="0.25">
      <c r="A5" s="1181"/>
      <c r="B5" s="1181"/>
    </row>
    <row r="6" spans="1:2" ht="15.75" x14ac:dyDescent="0.25">
      <c r="A6" s="1176" t="s">
        <v>487</v>
      </c>
      <c r="B6" s="1177"/>
    </row>
    <row r="7" spans="1:2" ht="15.75" x14ac:dyDescent="0.25">
      <c r="A7" s="1177"/>
      <c r="B7" s="1177"/>
    </row>
    <row r="8" spans="1:2" ht="15.75" x14ac:dyDescent="0.25">
      <c r="A8" s="1176" t="s">
        <v>81</v>
      </c>
      <c r="B8" s="1176"/>
    </row>
    <row r="9" spans="1:2" ht="15.75" x14ac:dyDescent="0.25">
      <c r="A9" s="1176" t="s">
        <v>174</v>
      </c>
      <c r="B9" s="1177"/>
    </row>
    <row r="10" spans="1:2" ht="15.75" x14ac:dyDescent="0.25">
      <c r="A10" s="1176" t="s">
        <v>82</v>
      </c>
      <c r="B10" s="1176"/>
    </row>
    <row r="11" spans="1:2" ht="15.75" x14ac:dyDescent="0.25">
      <c r="A11" s="1189"/>
      <c r="B11" s="1189"/>
    </row>
    <row r="12" spans="1:2" ht="15.75" customHeight="1" x14ac:dyDescent="0.25">
      <c r="A12" s="1190" t="s">
        <v>489</v>
      </c>
      <c r="B12" s="1191"/>
    </row>
    <row r="13" spans="1:2" ht="34.5" customHeight="1" x14ac:dyDescent="0.25">
      <c r="A13" s="1192"/>
      <c r="B13" s="1193"/>
    </row>
    <row r="14" spans="1:2" ht="15.75" x14ac:dyDescent="0.25">
      <c r="A14" s="1189"/>
      <c r="B14" s="1189"/>
    </row>
    <row r="15" spans="1:2" ht="15.75" x14ac:dyDescent="0.25">
      <c r="A15" s="1176" t="s">
        <v>178</v>
      </c>
      <c r="B15" s="1177"/>
    </row>
    <row r="16" spans="1:2" ht="15.75" x14ac:dyDescent="0.25">
      <c r="A16" s="1177"/>
      <c r="B16" s="1177"/>
    </row>
    <row r="17" spans="1:3" ht="15.75" customHeight="1" x14ac:dyDescent="0.25">
      <c r="A17" s="1214" t="s">
        <v>671</v>
      </c>
      <c r="B17" s="1215"/>
    </row>
    <row r="18" spans="1:3" x14ac:dyDescent="0.25">
      <c r="A18" s="1216"/>
      <c r="B18" s="1217"/>
    </row>
    <row r="19" spans="1:3" ht="197.25" customHeight="1" x14ac:dyDescent="0.25">
      <c r="A19" s="1216"/>
      <c r="B19" s="1217"/>
    </row>
    <row r="20" spans="1:3" x14ac:dyDescent="0.25">
      <c r="A20" s="1186"/>
      <c r="B20" s="1187"/>
    </row>
    <row r="21" spans="1:3" ht="15.75" x14ac:dyDescent="0.25">
      <c r="A21" s="1188"/>
      <c r="B21" s="1188"/>
    </row>
    <row r="22" spans="1:3" ht="15.75" x14ac:dyDescent="0.25">
      <c r="A22" s="445" t="s">
        <v>83</v>
      </c>
      <c r="B22" s="451">
        <v>60000</v>
      </c>
      <c r="C22" s="828"/>
    </row>
    <row r="23" spans="1:3" ht="15.75" x14ac:dyDescent="0.25">
      <c r="A23" s="446" t="s">
        <v>84</v>
      </c>
      <c r="B23" s="442">
        <v>0</v>
      </c>
    </row>
    <row r="24" spans="1:3" ht="15.75" x14ac:dyDescent="0.25">
      <c r="A24" s="446" t="s">
        <v>85</v>
      </c>
      <c r="B24" s="442">
        <v>0</v>
      </c>
    </row>
    <row r="25" spans="1:3" ht="15.75" x14ac:dyDescent="0.25">
      <c r="A25" s="446" t="s">
        <v>5</v>
      </c>
      <c r="B25" s="442">
        <v>0</v>
      </c>
    </row>
    <row r="26" spans="1:3" ht="15.75" x14ac:dyDescent="0.25">
      <c r="A26" s="446" t="s">
        <v>26</v>
      </c>
      <c r="B26" s="442">
        <v>0</v>
      </c>
    </row>
    <row r="27" spans="1:3" ht="15.75" x14ac:dyDescent="0.25">
      <c r="A27" s="446" t="s">
        <v>86</v>
      </c>
      <c r="B27" s="442">
        <v>0</v>
      </c>
    </row>
    <row r="28" spans="1:3" ht="15.75" x14ac:dyDescent="0.25">
      <c r="A28" s="446" t="s">
        <v>87</v>
      </c>
      <c r="B28" s="440">
        <v>0</v>
      </c>
    </row>
    <row r="29" spans="1:3" ht="15.75" x14ac:dyDescent="0.25">
      <c r="A29" s="446" t="s">
        <v>7</v>
      </c>
      <c r="B29" s="442">
        <f>SUM(B23:B28)</f>
        <v>0</v>
      </c>
    </row>
    <row r="30" spans="1:3" ht="15.75" x14ac:dyDescent="0.25">
      <c r="A30" s="446"/>
      <c r="B30" s="442"/>
    </row>
    <row r="31" spans="1:3" ht="15.75" x14ac:dyDescent="0.25">
      <c r="A31" s="445" t="s">
        <v>88</v>
      </c>
      <c r="B31" s="442"/>
    </row>
    <row r="32" spans="1:3" ht="15.75" x14ac:dyDescent="0.25">
      <c r="A32" s="449" t="s">
        <v>89</v>
      </c>
      <c r="B32" s="442">
        <v>0</v>
      </c>
    </row>
    <row r="33" spans="1:2" ht="15.75" x14ac:dyDescent="0.25">
      <c r="A33" s="449" t="s">
        <v>90</v>
      </c>
      <c r="B33" s="442">
        <v>0</v>
      </c>
    </row>
    <row r="34" spans="1:2" ht="15.75" x14ac:dyDescent="0.25">
      <c r="A34" s="442" t="s">
        <v>91</v>
      </c>
      <c r="B34" s="442">
        <v>0</v>
      </c>
    </row>
    <row r="35" spans="1:2" ht="15.75" x14ac:dyDescent="0.25">
      <c r="A35" s="442" t="s">
        <v>92</v>
      </c>
      <c r="B35" s="442">
        <v>0</v>
      </c>
    </row>
    <row r="36" spans="1:2" ht="15.75" x14ac:dyDescent="0.25">
      <c r="A36" s="442" t="s">
        <v>93</v>
      </c>
      <c r="B36" s="442">
        <v>60000</v>
      </c>
    </row>
    <row r="37" spans="1:2" ht="15.75" x14ac:dyDescent="0.25">
      <c r="A37" s="442" t="s">
        <v>94</v>
      </c>
      <c r="B37" s="440">
        <v>0</v>
      </c>
    </row>
    <row r="38" spans="1:2" ht="17.25" x14ac:dyDescent="0.35">
      <c r="A38" s="442" t="s">
        <v>95</v>
      </c>
      <c r="B38" s="443">
        <v>0</v>
      </c>
    </row>
    <row r="39" spans="1:2" ht="15.75" x14ac:dyDescent="0.25">
      <c r="A39" s="439" t="s">
        <v>7</v>
      </c>
      <c r="B39" s="440">
        <f>SUM(B32:B38)</f>
        <v>60000</v>
      </c>
    </row>
    <row r="40" spans="1:2" ht="15.75" x14ac:dyDescent="0.25">
      <c r="A40" s="448"/>
      <c r="B40" s="447"/>
    </row>
    <row r="41" spans="1:2" ht="15.75" x14ac:dyDescent="0.25">
      <c r="A41" s="445" t="s">
        <v>96</v>
      </c>
      <c r="B41" s="442" t="s">
        <v>2</v>
      </c>
    </row>
    <row r="42" spans="1:2" ht="15.75" x14ac:dyDescent="0.25">
      <c r="A42" s="446" t="s">
        <v>12</v>
      </c>
      <c r="B42" s="442">
        <v>0</v>
      </c>
    </row>
    <row r="43" spans="1:2" ht="15.75" x14ac:dyDescent="0.25">
      <c r="A43" s="446" t="s">
        <v>13</v>
      </c>
      <c r="B43" s="442">
        <v>0</v>
      </c>
    </row>
    <row r="44" spans="1:2" ht="15.75" x14ac:dyDescent="0.25">
      <c r="A44" s="446" t="s">
        <v>14</v>
      </c>
      <c r="B44" s="442">
        <v>0</v>
      </c>
    </row>
    <row r="45" spans="1:2" ht="15.75" x14ac:dyDescent="0.25">
      <c r="A45" s="446" t="s">
        <v>15</v>
      </c>
      <c r="B45" s="440">
        <v>2000</v>
      </c>
    </row>
    <row r="46" spans="1:2" ht="15.75" x14ac:dyDescent="0.25">
      <c r="A46" s="445" t="s">
        <v>7</v>
      </c>
      <c r="B46" s="440">
        <f>SUM(B42:B45)</f>
        <v>2000</v>
      </c>
    </row>
    <row r="47" spans="1:2" ht="15.75" x14ac:dyDescent="0.25">
      <c r="A47" s="1189"/>
      <c r="B47" s="1189"/>
    </row>
    <row r="48" spans="1:2" ht="15.75" x14ac:dyDescent="0.25">
      <c r="A48" s="439" t="s">
        <v>97</v>
      </c>
      <c r="B48" s="444"/>
    </row>
    <row r="49" spans="1:2" ht="15.75" x14ac:dyDescent="0.25">
      <c r="A49" s="441" t="s">
        <v>482</v>
      </c>
      <c r="B49" s="442">
        <v>62000</v>
      </c>
    </row>
    <row r="50" spans="1:2" ht="15.75" x14ac:dyDescent="0.25">
      <c r="A50" s="441" t="s">
        <v>481</v>
      </c>
      <c r="B50" s="440"/>
    </row>
    <row r="51" spans="1:2" ht="15.75" x14ac:dyDescent="0.25">
      <c r="A51" s="441" t="s">
        <v>480</v>
      </c>
      <c r="B51" s="440"/>
    </row>
    <row r="52" spans="1:2" ht="15.75" x14ac:dyDescent="0.25">
      <c r="A52" s="441" t="s">
        <v>479</v>
      </c>
      <c r="B52" s="829"/>
    </row>
    <row r="53" spans="1:2" ht="15.75" x14ac:dyDescent="0.25">
      <c r="A53" s="441" t="s">
        <v>618</v>
      </c>
      <c r="B53" s="829"/>
    </row>
    <row r="54" spans="1:2" ht="15.75" x14ac:dyDescent="0.25">
      <c r="A54" s="439" t="s">
        <v>7</v>
      </c>
      <c r="B54" s="438">
        <f>SUM(B49:B52)</f>
        <v>62000</v>
      </c>
    </row>
  </sheetData>
  <mergeCells count="19">
    <mergeCell ref="A47:B47"/>
    <mergeCell ref="A14:B14"/>
    <mergeCell ref="A15:B15"/>
    <mergeCell ref="A16:B16"/>
    <mergeCell ref="A17:B19"/>
    <mergeCell ref="A20:B20"/>
    <mergeCell ref="A21:B21"/>
    <mergeCell ref="A12:B13"/>
    <mergeCell ref="A1:B1"/>
    <mergeCell ref="A2:B2"/>
    <mergeCell ref="A3:B3"/>
    <mergeCell ref="A4:B4"/>
    <mergeCell ref="A5:B5"/>
    <mergeCell ref="A6:B6"/>
    <mergeCell ref="A7:B7"/>
    <mergeCell ref="A8:B8"/>
    <mergeCell ref="A9:B9"/>
    <mergeCell ref="A10:B10"/>
    <mergeCell ref="A11:B11"/>
  </mergeCells>
  <pageMargins left="0.7" right="0.7" top="0.75" bottom="0.75" header="0.3" footer="0.3"/>
  <pageSetup scale="67" orientation="portrait" horizontalDpi="4294967294" verticalDpi="4294967294"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4"/>
  <sheetViews>
    <sheetView workbookViewId="0">
      <selection activeCell="B30" sqref="B30"/>
    </sheetView>
  </sheetViews>
  <sheetFormatPr defaultRowHeight="15" x14ac:dyDescent="0.25"/>
  <cols>
    <col min="1" max="1" width="35.85546875" style="827" customWidth="1"/>
    <col min="2" max="2" width="74.42578125" style="827" customWidth="1"/>
    <col min="3" max="16384" width="9.140625" style="827"/>
  </cols>
  <sheetData>
    <row r="1" spans="1:2" ht="15.75" x14ac:dyDescent="0.25">
      <c r="A1" s="1178" t="s">
        <v>0</v>
      </c>
      <c r="B1" s="1178"/>
    </row>
    <row r="2" spans="1:2" ht="15.75" x14ac:dyDescent="0.25">
      <c r="A2" s="1179" t="s">
        <v>1</v>
      </c>
      <c r="B2" s="1179"/>
    </row>
    <row r="3" spans="1:2" ht="15.75" x14ac:dyDescent="0.25">
      <c r="A3" s="1180"/>
      <c r="B3" s="1180"/>
    </row>
    <row r="4" spans="1:2" ht="15.75" x14ac:dyDescent="0.25">
      <c r="A4" s="1176" t="s">
        <v>687</v>
      </c>
      <c r="B4" s="1176"/>
    </row>
    <row r="5" spans="1:2" x14ac:dyDescent="0.25">
      <c r="A5" s="1181"/>
      <c r="B5" s="1181"/>
    </row>
    <row r="6" spans="1:2" ht="15.75" x14ac:dyDescent="0.25">
      <c r="A6" s="1176" t="s">
        <v>173</v>
      </c>
      <c r="B6" s="1177"/>
    </row>
    <row r="7" spans="1:2" ht="15.75" x14ac:dyDescent="0.25">
      <c r="A7" s="1177"/>
      <c r="B7" s="1177"/>
    </row>
    <row r="8" spans="1:2" ht="15.75" x14ac:dyDescent="0.25">
      <c r="A8" s="1176" t="s">
        <v>81</v>
      </c>
      <c r="B8" s="1176"/>
    </row>
    <row r="9" spans="1:2" ht="15.75" x14ac:dyDescent="0.25">
      <c r="A9" s="1176" t="s">
        <v>684</v>
      </c>
      <c r="B9" s="1177"/>
    </row>
    <row r="10" spans="1:2" ht="15.75" x14ac:dyDescent="0.25">
      <c r="A10" s="1176" t="s">
        <v>82</v>
      </c>
      <c r="B10" s="1176"/>
    </row>
    <row r="11" spans="1:2" ht="15.75" x14ac:dyDescent="0.25">
      <c r="A11" s="1189"/>
      <c r="B11" s="1189"/>
    </row>
    <row r="12" spans="1:2" ht="15.75" customHeight="1" x14ac:dyDescent="0.25">
      <c r="A12" s="1190" t="s">
        <v>688</v>
      </c>
      <c r="B12" s="1191"/>
    </row>
    <row r="13" spans="1:2" ht="34.5" customHeight="1" x14ac:dyDescent="0.25">
      <c r="A13" s="1192"/>
      <c r="B13" s="1193"/>
    </row>
    <row r="14" spans="1:2" ht="15.75" x14ac:dyDescent="0.25">
      <c r="A14" s="1189"/>
      <c r="B14" s="1189"/>
    </row>
    <row r="15" spans="1:2" ht="15.75" x14ac:dyDescent="0.25">
      <c r="A15" s="1176" t="s">
        <v>689</v>
      </c>
      <c r="B15" s="1177"/>
    </row>
    <row r="16" spans="1:2" ht="15.75" x14ac:dyDescent="0.25">
      <c r="A16" s="1177"/>
      <c r="B16" s="1177"/>
    </row>
    <row r="17" spans="1:3" ht="15.75" customHeight="1" x14ac:dyDescent="0.25">
      <c r="A17" s="1214" t="s">
        <v>690</v>
      </c>
      <c r="B17" s="1215"/>
    </row>
    <row r="18" spans="1:3" x14ac:dyDescent="0.25">
      <c r="A18" s="1216"/>
      <c r="B18" s="1217"/>
    </row>
    <row r="19" spans="1:3" ht="48" customHeight="1" x14ac:dyDescent="0.25">
      <c r="A19" s="1216"/>
      <c r="B19" s="1217"/>
    </row>
    <row r="20" spans="1:3" x14ac:dyDescent="0.25">
      <c r="A20" s="1186"/>
      <c r="B20" s="1187"/>
    </row>
    <row r="21" spans="1:3" ht="15.75" x14ac:dyDescent="0.25">
      <c r="A21" s="1188"/>
      <c r="B21" s="1188"/>
    </row>
    <row r="22" spans="1:3" ht="15.75" x14ac:dyDescent="0.25">
      <c r="A22" s="445" t="s">
        <v>83</v>
      </c>
      <c r="B22" s="451">
        <v>50000</v>
      </c>
      <c r="C22" s="830"/>
    </row>
    <row r="23" spans="1:3" ht="15.75" x14ac:dyDescent="0.25">
      <c r="A23" s="446" t="s">
        <v>84</v>
      </c>
      <c r="B23" s="442">
        <v>0</v>
      </c>
    </row>
    <row r="24" spans="1:3" ht="15.75" x14ac:dyDescent="0.25">
      <c r="A24" s="446" t="s">
        <v>85</v>
      </c>
      <c r="B24" s="442">
        <v>0</v>
      </c>
    </row>
    <row r="25" spans="1:3" ht="15.75" x14ac:dyDescent="0.25">
      <c r="A25" s="446" t="s">
        <v>5</v>
      </c>
      <c r="B25" s="442">
        <v>0</v>
      </c>
    </row>
    <row r="26" spans="1:3" ht="15.75" x14ac:dyDescent="0.25">
      <c r="A26" s="446" t="s">
        <v>26</v>
      </c>
      <c r="B26" s="442">
        <v>0</v>
      </c>
    </row>
    <row r="27" spans="1:3" ht="15.75" x14ac:dyDescent="0.25">
      <c r="A27" s="446" t="s">
        <v>86</v>
      </c>
      <c r="B27" s="442">
        <v>0</v>
      </c>
    </row>
    <row r="28" spans="1:3" ht="15.75" x14ac:dyDescent="0.25">
      <c r="A28" s="446" t="s">
        <v>87</v>
      </c>
      <c r="B28" s="440">
        <v>0</v>
      </c>
    </row>
    <row r="29" spans="1:3" ht="15.75" x14ac:dyDescent="0.25">
      <c r="A29" s="446" t="s">
        <v>7</v>
      </c>
      <c r="B29" s="442">
        <f>SUM(B23:B28)</f>
        <v>0</v>
      </c>
    </row>
    <row r="30" spans="1:3" ht="15.75" x14ac:dyDescent="0.25">
      <c r="A30" s="446"/>
      <c r="B30" s="442"/>
    </row>
    <row r="31" spans="1:3" ht="15.75" x14ac:dyDescent="0.25">
      <c r="A31" s="445" t="s">
        <v>88</v>
      </c>
      <c r="B31" s="442"/>
    </row>
    <row r="32" spans="1:3" ht="15.75" x14ac:dyDescent="0.25">
      <c r="A32" s="449" t="s">
        <v>89</v>
      </c>
      <c r="B32" s="442">
        <v>0</v>
      </c>
    </row>
    <row r="33" spans="1:2" ht="15.75" x14ac:dyDescent="0.25">
      <c r="A33" s="449" t="s">
        <v>90</v>
      </c>
      <c r="B33" s="442">
        <v>0</v>
      </c>
    </row>
    <row r="34" spans="1:2" ht="15.75" x14ac:dyDescent="0.25">
      <c r="A34" s="442" t="s">
        <v>91</v>
      </c>
      <c r="B34" s="442">
        <v>0</v>
      </c>
    </row>
    <row r="35" spans="1:2" ht="15.75" x14ac:dyDescent="0.25">
      <c r="A35" s="442" t="s">
        <v>92</v>
      </c>
      <c r="B35" s="442">
        <v>0</v>
      </c>
    </row>
    <row r="36" spans="1:2" ht="15.75" x14ac:dyDescent="0.25">
      <c r="A36" s="442" t="s">
        <v>93</v>
      </c>
      <c r="B36" s="451">
        <v>50000</v>
      </c>
    </row>
    <row r="37" spans="1:2" ht="15.75" x14ac:dyDescent="0.25">
      <c r="A37" s="442" t="s">
        <v>94</v>
      </c>
      <c r="B37" s="451"/>
    </row>
    <row r="38" spans="1:2" ht="17.25" x14ac:dyDescent="0.35">
      <c r="A38" s="442" t="s">
        <v>95</v>
      </c>
      <c r="B38" s="443">
        <v>0</v>
      </c>
    </row>
    <row r="39" spans="1:2" ht="15.75" x14ac:dyDescent="0.25">
      <c r="A39" s="439" t="s">
        <v>7</v>
      </c>
      <c r="B39" s="440">
        <f>SUM(B32:B38)</f>
        <v>50000</v>
      </c>
    </row>
    <row r="40" spans="1:2" ht="15.75" x14ac:dyDescent="0.25">
      <c r="A40" s="448"/>
      <c r="B40" s="447"/>
    </row>
    <row r="41" spans="1:2" ht="15.75" x14ac:dyDescent="0.25">
      <c r="A41" s="445" t="s">
        <v>96</v>
      </c>
      <c r="B41" s="442" t="s">
        <v>2</v>
      </c>
    </row>
    <row r="42" spans="1:2" ht="15.75" x14ac:dyDescent="0.25">
      <c r="A42" s="446" t="s">
        <v>12</v>
      </c>
      <c r="B42" s="442">
        <v>0</v>
      </c>
    </row>
    <row r="43" spans="1:2" ht="15.75" x14ac:dyDescent="0.25">
      <c r="A43" s="446" t="s">
        <v>13</v>
      </c>
      <c r="B43" s="442">
        <v>0</v>
      </c>
    </row>
    <row r="44" spans="1:2" ht="15.75" x14ac:dyDescent="0.25">
      <c r="A44" s="446" t="s">
        <v>14</v>
      </c>
      <c r="B44" s="442">
        <v>0</v>
      </c>
    </row>
    <row r="45" spans="1:2" ht="15.75" x14ac:dyDescent="0.25">
      <c r="A45" s="446" t="s">
        <v>15</v>
      </c>
      <c r="B45" s="440"/>
    </row>
    <row r="46" spans="1:2" ht="15.75" x14ac:dyDescent="0.25">
      <c r="A46" s="445" t="s">
        <v>7</v>
      </c>
      <c r="B46" s="440">
        <f>SUM(B42:B45)</f>
        <v>0</v>
      </c>
    </row>
    <row r="47" spans="1:2" ht="15.75" x14ac:dyDescent="0.25">
      <c r="A47" s="1189"/>
      <c r="B47" s="1189"/>
    </row>
    <row r="48" spans="1:2" ht="15.75" x14ac:dyDescent="0.25">
      <c r="A48" s="439" t="s">
        <v>97</v>
      </c>
      <c r="B48" s="444"/>
    </row>
    <row r="49" spans="1:3" ht="15.75" x14ac:dyDescent="0.25">
      <c r="A49" s="441" t="s">
        <v>482</v>
      </c>
      <c r="B49" s="442"/>
    </row>
    <row r="50" spans="1:3" ht="15.75" x14ac:dyDescent="0.25">
      <c r="A50" s="441" t="s">
        <v>481</v>
      </c>
      <c r="B50" s="442"/>
    </row>
    <row r="51" spans="1:3" ht="15.75" x14ac:dyDescent="0.25">
      <c r="A51" s="441" t="s">
        <v>480</v>
      </c>
      <c r="B51" s="440"/>
    </row>
    <row r="52" spans="1:3" ht="15.75" x14ac:dyDescent="0.25">
      <c r="A52" s="441" t="s">
        <v>479</v>
      </c>
      <c r="B52" s="440"/>
    </row>
    <row r="53" spans="1:3" ht="15.75" x14ac:dyDescent="0.25">
      <c r="A53" s="441" t="s">
        <v>618</v>
      </c>
      <c r="B53" s="451">
        <v>50000</v>
      </c>
      <c r="C53" s="830"/>
    </row>
    <row r="54" spans="1:3" ht="15.75" x14ac:dyDescent="0.25">
      <c r="A54" s="439" t="s">
        <v>7</v>
      </c>
      <c r="B54" s="438">
        <f>SUM(B49:B53)</f>
        <v>50000</v>
      </c>
    </row>
  </sheetData>
  <mergeCells count="19">
    <mergeCell ref="A47:B47"/>
    <mergeCell ref="A14:B14"/>
    <mergeCell ref="A15:B15"/>
    <mergeCell ref="A16:B16"/>
    <mergeCell ref="A17:B19"/>
    <mergeCell ref="A20:B20"/>
    <mergeCell ref="A21:B21"/>
    <mergeCell ref="A12:B13"/>
    <mergeCell ref="A1:B1"/>
    <mergeCell ref="A2:B2"/>
    <mergeCell ref="A3:B3"/>
    <mergeCell ref="A4:B4"/>
    <mergeCell ref="A5:B5"/>
    <mergeCell ref="A6:B6"/>
    <mergeCell ref="A7:B7"/>
    <mergeCell ref="A8:B8"/>
    <mergeCell ref="A9:B9"/>
    <mergeCell ref="A10:B10"/>
    <mergeCell ref="A11:B11"/>
  </mergeCells>
  <pageMargins left="0.7" right="0.7" top="0.75" bottom="0.75" header="0.3" footer="0.3"/>
  <pageSetup scale="78" orientation="portrait" horizontalDpi="4294967294" verticalDpi="4294967294"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1"/>
  <sheetViews>
    <sheetView topLeftCell="A25" zoomScaleNormal="100" workbookViewId="0">
      <selection activeCell="A54" sqref="A54"/>
    </sheetView>
  </sheetViews>
  <sheetFormatPr defaultColWidth="9.28515625" defaultRowHeight="15.75" x14ac:dyDescent="0.25"/>
  <cols>
    <col min="1" max="1" width="78.42578125" style="40" customWidth="1"/>
    <col min="2" max="2" width="13.7109375" style="63" customWidth="1"/>
    <col min="3" max="256" width="9.28515625" style="40"/>
    <col min="257" max="257" width="78.42578125" style="40" customWidth="1"/>
    <col min="258" max="258" width="13.7109375" style="40" customWidth="1"/>
    <col min="259" max="512" width="9.28515625" style="40"/>
    <col min="513" max="513" width="78.42578125" style="40" customWidth="1"/>
    <col min="514" max="514" width="13.7109375" style="40" customWidth="1"/>
    <col min="515" max="768" width="9.28515625" style="40"/>
    <col min="769" max="769" width="78.42578125" style="40" customWidth="1"/>
    <col min="770" max="770" width="13.7109375" style="40" customWidth="1"/>
    <col min="771" max="1024" width="9.28515625" style="40"/>
    <col min="1025" max="1025" width="78.42578125" style="40" customWidth="1"/>
    <col min="1026" max="1026" width="13.7109375" style="40" customWidth="1"/>
    <col min="1027" max="1280" width="9.28515625" style="40"/>
    <col min="1281" max="1281" width="78.42578125" style="40" customWidth="1"/>
    <col min="1282" max="1282" width="13.7109375" style="40" customWidth="1"/>
    <col min="1283" max="1536" width="9.28515625" style="40"/>
    <col min="1537" max="1537" width="78.42578125" style="40" customWidth="1"/>
    <col min="1538" max="1538" width="13.7109375" style="40" customWidth="1"/>
    <col min="1539" max="1792" width="9.28515625" style="40"/>
    <col min="1793" max="1793" width="78.42578125" style="40" customWidth="1"/>
    <col min="1794" max="1794" width="13.7109375" style="40" customWidth="1"/>
    <col min="1795" max="2048" width="9.28515625" style="40"/>
    <col min="2049" max="2049" width="78.42578125" style="40" customWidth="1"/>
    <col min="2050" max="2050" width="13.7109375" style="40" customWidth="1"/>
    <col min="2051" max="2304" width="9.28515625" style="40"/>
    <col min="2305" max="2305" width="78.42578125" style="40" customWidth="1"/>
    <col min="2306" max="2306" width="13.7109375" style="40" customWidth="1"/>
    <col min="2307" max="2560" width="9.28515625" style="40"/>
    <col min="2561" max="2561" width="78.42578125" style="40" customWidth="1"/>
    <col min="2562" max="2562" width="13.7109375" style="40" customWidth="1"/>
    <col min="2563" max="2816" width="9.28515625" style="40"/>
    <col min="2817" max="2817" width="78.42578125" style="40" customWidth="1"/>
    <col min="2818" max="2818" width="13.7109375" style="40" customWidth="1"/>
    <col min="2819" max="3072" width="9.28515625" style="40"/>
    <col min="3073" max="3073" width="78.42578125" style="40" customWidth="1"/>
    <col min="3074" max="3074" width="13.7109375" style="40" customWidth="1"/>
    <col min="3075" max="3328" width="9.28515625" style="40"/>
    <col min="3329" max="3329" width="78.42578125" style="40" customWidth="1"/>
    <col min="3330" max="3330" width="13.7109375" style="40" customWidth="1"/>
    <col min="3331" max="3584" width="9.28515625" style="40"/>
    <col min="3585" max="3585" width="78.42578125" style="40" customWidth="1"/>
    <col min="3586" max="3586" width="13.7109375" style="40" customWidth="1"/>
    <col min="3587" max="3840" width="9.28515625" style="40"/>
    <col min="3841" max="3841" width="78.42578125" style="40" customWidth="1"/>
    <col min="3842" max="3842" width="13.7109375" style="40" customWidth="1"/>
    <col min="3843" max="4096" width="9.28515625" style="40"/>
    <col min="4097" max="4097" width="78.42578125" style="40" customWidth="1"/>
    <col min="4098" max="4098" width="13.7109375" style="40" customWidth="1"/>
    <col min="4099" max="4352" width="9.28515625" style="40"/>
    <col min="4353" max="4353" width="78.42578125" style="40" customWidth="1"/>
    <col min="4354" max="4354" width="13.7109375" style="40" customWidth="1"/>
    <col min="4355" max="4608" width="9.28515625" style="40"/>
    <col min="4609" max="4609" width="78.42578125" style="40" customWidth="1"/>
    <col min="4610" max="4610" width="13.7109375" style="40" customWidth="1"/>
    <col min="4611" max="4864" width="9.28515625" style="40"/>
    <col min="4865" max="4865" width="78.42578125" style="40" customWidth="1"/>
    <col min="4866" max="4866" width="13.7109375" style="40" customWidth="1"/>
    <col min="4867" max="5120" width="9.28515625" style="40"/>
    <col min="5121" max="5121" width="78.42578125" style="40" customWidth="1"/>
    <col min="5122" max="5122" width="13.7109375" style="40" customWidth="1"/>
    <col min="5123" max="5376" width="9.28515625" style="40"/>
    <col min="5377" max="5377" width="78.42578125" style="40" customWidth="1"/>
    <col min="5378" max="5378" width="13.7109375" style="40" customWidth="1"/>
    <col min="5379" max="5632" width="9.28515625" style="40"/>
    <col min="5633" max="5633" width="78.42578125" style="40" customWidth="1"/>
    <col min="5634" max="5634" width="13.7109375" style="40" customWidth="1"/>
    <col min="5635" max="5888" width="9.28515625" style="40"/>
    <col min="5889" max="5889" width="78.42578125" style="40" customWidth="1"/>
    <col min="5890" max="5890" width="13.7109375" style="40" customWidth="1"/>
    <col min="5891" max="6144" width="9.28515625" style="40"/>
    <col min="6145" max="6145" width="78.42578125" style="40" customWidth="1"/>
    <col min="6146" max="6146" width="13.7109375" style="40" customWidth="1"/>
    <col min="6147" max="6400" width="9.28515625" style="40"/>
    <col min="6401" max="6401" width="78.42578125" style="40" customWidth="1"/>
    <col min="6402" max="6402" width="13.7109375" style="40" customWidth="1"/>
    <col min="6403" max="6656" width="9.28515625" style="40"/>
    <col min="6657" max="6657" width="78.42578125" style="40" customWidth="1"/>
    <col min="6658" max="6658" width="13.7109375" style="40" customWidth="1"/>
    <col min="6659" max="6912" width="9.28515625" style="40"/>
    <col min="6913" max="6913" width="78.42578125" style="40" customWidth="1"/>
    <col min="6914" max="6914" width="13.7109375" style="40" customWidth="1"/>
    <col min="6915" max="7168" width="9.28515625" style="40"/>
    <col min="7169" max="7169" width="78.42578125" style="40" customWidth="1"/>
    <col min="7170" max="7170" width="13.7109375" style="40" customWidth="1"/>
    <col min="7171" max="7424" width="9.28515625" style="40"/>
    <col min="7425" max="7425" width="78.42578125" style="40" customWidth="1"/>
    <col min="7426" max="7426" width="13.7109375" style="40" customWidth="1"/>
    <col min="7427" max="7680" width="9.28515625" style="40"/>
    <col min="7681" max="7681" width="78.42578125" style="40" customWidth="1"/>
    <col min="7682" max="7682" width="13.7109375" style="40" customWidth="1"/>
    <col min="7683" max="7936" width="9.28515625" style="40"/>
    <col min="7937" max="7937" width="78.42578125" style="40" customWidth="1"/>
    <col min="7938" max="7938" width="13.7109375" style="40" customWidth="1"/>
    <col min="7939" max="8192" width="9.28515625" style="40"/>
    <col min="8193" max="8193" width="78.42578125" style="40" customWidth="1"/>
    <col min="8194" max="8194" width="13.7109375" style="40" customWidth="1"/>
    <col min="8195" max="8448" width="9.28515625" style="40"/>
    <col min="8449" max="8449" width="78.42578125" style="40" customWidth="1"/>
    <col min="8450" max="8450" width="13.7109375" style="40" customWidth="1"/>
    <col min="8451" max="8704" width="9.28515625" style="40"/>
    <col min="8705" max="8705" width="78.42578125" style="40" customWidth="1"/>
    <col min="8706" max="8706" width="13.7109375" style="40" customWidth="1"/>
    <col min="8707" max="8960" width="9.28515625" style="40"/>
    <col min="8961" max="8961" width="78.42578125" style="40" customWidth="1"/>
    <col min="8962" max="8962" width="13.7109375" style="40" customWidth="1"/>
    <col min="8963" max="9216" width="9.28515625" style="40"/>
    <col min="9217" max="9217" width="78.42578125" style="40" customWidth="1"/>
    <col min="9218" max="9218" width="13.7109375" style="40" customWidth="1"/>
    <col min="9219" max="9472" width="9.28515625" style="40"/>
    <col min="9473" max="9473" width="78.42578125" style="40" customWidth="1"/>
    <col min="9474" max="9474" width="13.7109375" style="40" customWidth="1"/>
    <col min="9475" max="9728" width="9.28515625" style="40"/>
    <col min="9729" max="9729" width="78.42578125" style="40" customWidth="1"/>
    <col min="9730" max="9730" width="13.7109375" style="40" customWidth="1"/>
    <col min="9731" max="9984" width="9.28515625" style="40"/>
    <col min="9985" max="9985" width="78.42578125" style="40" customWidth="1"/>
    <col min="9986" max="9986" width="13.7109375" style="40" customWidth="1"/>
    <col min="9987" max="10240" width="9.28515625" style="40"/>
    <col min="10241" max="10241" width="78.42578125" style="40" customWidth="1"/>
    <col min="10242" max="10242" width="13.7109375" style="40" customWidth="1"/>
    <col min="10243" max="10496" width="9.28515625" style="40"/>
    <col min="10497" max="10497" width="78.42578125" style="40" customWidth="1"/>
    <col min="10498" max="10498" width="13.7109375" style="40" customWidth="1"/>
    <col min="10499" max="10752" width="9.28515625" style="40"/>
    <col min="10753" max="10753" width="78.42578125" style="40" customWidth="1"/>
    <col min="10754" max="10754" width="13.7109375" style="40" customWidth="1"/>
    <col min="10755" max="11008" width="9.28515625" style="40"/>
    <col min="11009" max="11009" width="78.42578125" style="40" customWidth="1"/>
    <col min="11010" max="11010" width="13.7109375" style="40" customWidth="1"/>
    <col min="11011" max="11264" width="9.28515625" style="40"/>
    <col min="11265" max="11265" width="78.42578125" style="40" customWidth="1"/>
    <col min="11266" max="11266" width="13.7109375" style="40" customWidth="1"/>
    <col min="11267" max="11520" width="9.28515625" style="40"/>
    <col min="11521" max="11521" width="78.42578125" style="40" customWidth="1"/>
    <col min="11522" max="11522" width="13.7109375" style="40" customWidth="1"/>
    <col min="11523" max="11776" width="9.28515625" style="40"/>
    <col min="11777" max="11777" width="78.42578125" style="40" customWidth="1"/>
    <col min="11778" max="11778" width="13.7109375" style="40" customWidth="1"/>
    <col min="11779" max="12032" width="9.28515625" style="40"/>
    <col min="12033" max="12033" width="78.42578125" style="40" customWidth="1"/>
    <col min="12034" max="12034" width="13.7109375" style="40" customWidth="1"/>
    <col min="12035" max="12288" width="9.28515625" style="40"/>
    <col min="12289" max="12289" width="78.42578125" style="40" customWidth="1"/>
    <col min="12290" max="12290" width="13.7109375" style="40" customWidth="1"/>
    <col min="12291" max="12544" width="9.28515625" style="40"/>
    <col min="12545" max="12545" width="78.42578125" style="40" customWidth="1"/>
    <col min="12546" max="12546" width="13.7109375" style="40" customWidth="1"/>
    <col min="12547" max="12800" width="9.28515625" style="40"/>
    <col min="12801" max="12801" width="78.42578125" style="40" customWidth="1"/>
    <col min="12802" max="12802" width="13.7109375" style="40" customWidth="1"/>
    <col min="12803" max="13056" width="9.28515625" style="40"/>
    <col min="13057" max="13057" width="78.42578125" style="40" customWidth="1"/>
    <col min="13058" max="13058" width="13.7109375" style="40" customWidth="1"/>
    <col min="13059" max="13312" width="9.28515625" style="40"/>
    <col min="13313" max="13313" width="78.42578125" style="40" customWidth="1"/>
    <col min="13314" max="13314" width="13.7109375" style="40" customWidth="1"/>
    <col min="13315" max="13568" width="9.28515625" style="40"/>
    <col min="13569" max="13569" width="78.42578125" style="40" customWidth="1"/>
    <col min="13570" max="13570" width="13.7109375" style="40" customWidth="1"/>
    <col min="13571" max="13824" width="9.28515625" style="40"/>
    <col min="13825" max="13825" width="78.42578125" style="40" customWidth="1"/>
    <col min="13826" max="13826" width="13.7109375" style="40" customWidth="1"/>
    <col min="13827" max="14080" width="9.28515625" style="40"/>
    <col min="14081" max="14081" width="78.42578125" style="40" customWidth="1"/>
    <col min="14082" max="14082" width="13.7109375" style="40" customWidth="1"/>
    <col min="14083" max="14336" width="9.28515625" style="40"/>
    <col min="14337" max="14337" width="78.42578125" style="40" customWidth="1"/>
    <col min="14338" max="14338" width="13.7109375" style="40" customWidth="1"/>
    <col min="14339" max="14592" width="9.28515625" style="40"/>
    <col min="14593" max="14593" width="78.42578125" style="40" customWidth="1"/>
    <col min="14594" max="14594" width="13.7109375" style="40" customWidth="1"/>
    <col min="14595" max="14848" width="9.28515625" style="40"/>
    <col min="14849" max="14849" width="78.42578125" style="40" customWidth="1"/>
    <col min="14850" max="14850" width="13.7109375" style="40" customWidth="1"/>
    <col min="14851" max="15104" width="9.28515625" style="40"/>
    <col min="15105" max="15105" width="78.42578125" style="40" customWidth="1"/>
    <col min="15106" max="15106" width="13.7109375" style="40" customWidth="1"/>
    <col min="15107" max="15360" width="9.28515625" style="40"/>
    <col min="15361" max="15361" width="78.42578125" style="40" customWidth="1"/>
    <col min="15362" max="15362" width="13.7109375" style="40" customWidth="1"/>
    <col min="15363" max="15616" width="9.28515625" style="40"/>
    <col min="15617" max="15617" width="78.42578125" style="40" customWidth="1"/>
    <col min="15618" max="15618" width="13.7109375" style="40" customWidth="1"/>
    <col min="15619" max="15872" width="9.28515625" style="40"/>
    <col min="15873" max="15873" width="78.42578125" style="40" customWidth="1"/>
    <col min="15874" max="15874" width="13.7109375" style="40" customWidth="1"/>
    <col min="15875" max="16128" width="9.28515625" style="40"/>
    <col min="16129" max="16129" width="78.42578125" style="40" customWidth="1"/>
    <col min="16130" max="16130" width="13.7109375" style="40" customWidth="1"/>
    <col min="16131" max="16384" width="9.28515625" style="40"/>
  </cols>
  <sheetData>
    <row r="1" spans="1:2" x14ac:dyDescent="0.25">
      <c r="A1" s="1112" t="s">
        <v>0</v>
      </c>
      <c r="B1" s="1113"/>
    </row>
    <row r="2" spans="1:2" x14ac:dyDescent="0.25">
      <c r="A2" s="1197" t="s">
        <v>1</v>
      </c>
      <c r="B2" s="1198"/>
    </row>
    <row r="3" spans="1:2" ht="12.75" customHeight="1" x14ac:dyDescent="0.25">
      <c r="A3" s="144"/>
      <c r="B3" s="145"/>
    </row>
    <row r="4" spans="1:2" s="43" customFormat="1" ht="17.25" customHeight="1" x14ac:dyDescent="0.25">
      <c r="A4" s="1199" t="s">
        <v>169</v>
      </c>
      <c r="B4" s="1200"/>
    </row>
    <row r="5" spans="1:2" ht="12.75" customHeight="1" x14ac:dyDescent="0.25">
      <c r="A5" s="146"/>
      <c r="B5" s="147"/>
    </row>
    <row r="6" spans="1:2" x14ac:dyDescent="0.25">
      <c r="A6" s="1201" t="s">
        <v>133</v>
      </c>
      <c r="B6" s="1202"/>
    </row>
    <row r="7" spans="1:2" x14ac:dyDescent="0.25">
      <c r="A7" s="148" t="s">
        <v>30</v>
      </c>
      <c r="B7" s="149"/>
    </row>
    <row r="8" spans="1:2" x14ac:dyDescent="0.25">
      <c r="A8" s="1118" t="s">
        <v>134</v>
      </c>
      <c r="B8" s="1117"/>
    </row>
    <row r="9" spans="1:2" x14ac:dyDescent="0.25">
      <c r="A9" s="1203"/>
      <c r="B9" s="1204"/>
    </row>
    <row r="10" spans="1:2" ht="12.75" customHeight="1" x14ac:dyDescent="0.25">
      <c r="A10" s="150"/>
      <c r="B10" s="151"/>
    </row>
    <row r="11" spans="1:2" x14ac:dyDescent="0.25">
      <c r="A11" s="1195" t="s">
        <v>135</v>
      </c>
      <c r="B11" s="1196"/>
    </row>
    <row r="12" spans="1:2" x14ac:dyDescent="0.25">
      <c r="A12" s="152" t="s">
        <v>136</v>
      </c>
      <c r="B12" s="153"/>
    </row>
    <row r="13" spans="1:2" x14ac:dyDescent="0.25">
      <c r="A13" s="152" t="s">
        <v>137</v>
      </c>
      <c r="B13" s="153"/>
    </row>
    <row r="14" spans="1:2" x14ac:dyDescent="0.25">
      <c r="A14" s="152" t="s">
        <v>138</v>
      </c>
      <c r="B14" s="153"/>
    </row>
    <row r="15" spans="1:2" x14ac:dyDescent="0.25">
      <c r="A15" s="152" t="s">
        <v>139</v>
      </c>
      <c r="B15" s="153"/>
    </row>
    <row r="16" spans="1:2" x14ac:dyDescent="0.25">
      <c r="A16" s="154" t="s">
        <v>140</v>
      </c>
      <c r="B16" s="155"/>
    </row>
    <row r="17" spans="1:4" ht="12.75" customHeight="1" x14ac:dyDescent="0.25">
      <c r="A17" s="156"/>
      <c r="B17" s="157"/>
    </row>
    <row r="18" spans="1:4" x14ac:dyDescent="0.25">
      <c r="A18" s="97" t="s">
        <v>16</v>
      </c>
      <c r="B18" s="98" t="s">
        <v>2</v>
      </c>
    </row>
    <row r="19" spans="1:4" x14ac:dyDescent="0.25">
      <c r="A19" s="118" t="s">
        <v>3</v>
      </c>
      <c r="B19" s="98">
        <v>54004</v>
      </c>
    </row>
    <row r="20" spans="1:4" x14ac:dyDescent="0.25">
      <c r="A20" s="158" t="s">
        <v>36</v>
      </c>
      <c r="B20" s="98"/>
    </row>
    <row r="21" spans="1:4" x14ac:dyDescent="0.25">
      <c r="A21" s="118" t="s">
        <v>5</v>
      </c>
      <c r="B21" s="98"/>
    </row>
    <row r="22" spans="1:4" x14ac:dyDescent="0.25">
      <c r="A22" s="118" t="s">
        <v>26</v>
      </c>
      <c r="B22" s="159"/>
    </row>
    <row r="23" spans="1:4" x14ac:dyDescent="0.25">
      <c r="A23" s="118" t="s">
        <v>6</v>
      </c>
      <c r="B23" s="160"/>
      <c r="D23" s="43"/>
    </row>
    <row r="24" spans="1:4" s="51" customFormat="1" x14ac:dyDescent="0.25">
      <c r="A24" s="97" t="s">
        <v>7</v>
      </c>
      <c r="B24" s="161">
        <f>SUM(B18:B22)-(B23)</f>
        <v>54004</v>
      </c>
    </row>
    <row r="25" spans="1:4" ht="12.75" customHeight="1" x14ac:dyDescent="0.25">
      <c r="A25" s="156"/>
      <c r="B25" s="157"/>
    </row>
    <row r="26" spans="1:4" x14ac:dyDescent="0.25">
      <c r="A26" s="97" t="s">
        <v>17</v>
      </c>
      <c r="B26" s="98"/>
    </row>
    <row r="27" spans="1:4" x14ac:dyDescent="0.25">
      <c r="A27" s="118" t="s">
        <v>104</v>
      </c>
      <c r="B27" s="98"/>
    </row>
    <row r="28" spans="1:4" ht="16.5" customHeight="1" x14ac:dyDescent="0.25">
      <c r="A28" s="118" t="s">
        <v>22</v>
      </c>
      <c r="B28" s="98"/>
    </row>
    <row r="29" spans="1:4" x14ac:dyDescent="0.25">
      <c r="A29" s="118" t="s">
        <v>20</v>
      </c>
      <c r="B29" s="98">
        <v>54004</v>
      </c>
    </row>
    <row r="30" spans="1:4" x14ac:dyDescent="0.25">
      <c r="A30" s="118" t="s">
        <v>8</v>
      </c>
      <c r="B30" s="98"/>
    </row>
    <row r="31" spans="1:4" x14ac:dyDescent="0.25">
      <c r="A31" s="118" t="s">
        <v>105</v>
      </c>
      <c r="B31" s="98"/>
    </row>
    <row r="32" spans="1:4" x14ac:dyDescent="0.25">
      <c r="A32" s="118" t="s">
        <v>9</v>
      </c>
      <c r="B32" s="98"/>
    </row>
    <row r="33" spans="1:2" x14ac:dyDescent="0.25">
      <c r="A33" s="118" t="s">
        <v>10</v>
      </c>
      <c r="B33" s="98"/>
    </row>
    <row r="34" spans="1:2" s="51" customFormat="1" x14ac:dyDescent="0.25">
      <c r="A34" s="97" t="s">
        <v>11</v>
      </c>
      <c r="B34" s="161">
        <f>SUM(B27:B33)</f>
        <v>54004</v>
      </c>
    </row>
    <row r="35" spans="1:2" ht="12.75" customHeight="1" x14ac:dyDescent="0.25">
      <c r="A35" s="156"/>
      <c r="B35" s="157"/>
    </row>
    <row r="36" spans="1:2" x14ac:dyDescent="0.25">
      <c r="A36" s="97" t="s">
        <v>18</v>
      </c>
      <c r="B36" s="98" t="s">
        <v>4</v>
      </c>
    </row>
    <row r="37" spans="1:2" x14ac:dyDescent="0.25">
      <c r="A37" s="118" t="s">
        <v>12</v>
      </c>
      <c r="B37" s="98"/>
    </row>
    <row r="38" spans="1:2" x14ac:dyDescent="0.25">
      <c r="A38" s="118" t="s">
        <v>13</v>
      </c>
      <c r="B38" s="98"/>
    </row>
    <row r="39" spans="1:2" x14ac:dyDescent="0.25">
      <c r="A39" s="118" t="s">
        <v>14</v>
      </c>
      <c r="B39" s="98"/>
    </row>
    <row r="40" spans="1:2" x14ac:dyDescent="0.25">
      <c r="A40" s="118" t="s">
        <v>15</v>
      </c>
      <c r="B40" s="98"/>
    </row>
    <row r="41" spans="1:2" s="51" customFormat="1" x14ac:dyDescent="0.25">
      <c r="A41" s="97" t="s">
        <v>7</v>
      </c>
      <c r="B41" s="161">
        <f>SUM(B36:B40)</f>
        <v>0</v>
      </c>
    </row>
    <row r="42" spans="1:2" ht="12.75" customHeight="1" x14ac:dyDescent="0.25">
      <c r="A42" s="162"/>
      <c r="B42" s="163"/>
    </row>
    <row r="43" spans="1:2" ht="15" customHeight="1" x14ac:dyDescent="0.25">
      <c r="A43" s="97" t="s">
        <v>19</v>
      </c>
      <c r="B43" s="98"/>
    </row>
    <row r="44" spans="1:2" x14ac:dyDescent="0.25">
      <c r="A44" s="80" t="s">
        <v>103</v>
      </c>
      <c r="B44" s="143">
        <v>13020</v>
      </c>
    </row>
    <row r="45" spans="1:2" x14ac:dyDescent="0.25">
      <c r="A45" s="80" t="s">
        <v>482</v>
      </c>
      <c r="B45" s="143">
        <v>12500</v>
      </c>
    </row>
    <row r="46" spans="1:2" x14ac:dyDescent="0.25">
      <c r="A46" s="62" t="s">
        <v>128</v>
      </c>
      <c r="B46" s="143">
        <v>12500</v>
      </c>
    </row>
    <row r="47" spans="1:2" x14ac:dyDescent="0.25">
      <c r="A47" s="62" t="s">
        <v>157</v>
      </c>
      <c r="B47" s="143">
        <v>12500</v>
      </c>
    </row>
    <row r="48" spans="1:2" x14ac:dyDescent="0.25">
      <c r="A48" s="62" t="s">
        <v>172</v>
      </c>
      <c r="B48" s="143">
        <v>0</v>
      </c>
    </row>
    <row r="49" spans="1:2" x14ac:dyDescent="0.25">
      <c r="A49" s="62" t="s">
        <v>205</v>
      </c>
      <c r="B49" s="143">
        <v>0</v>
      </c>
    </row>
    <row r="50" spans="1:2" ht="16.5" thickBot="1" x14ac:dyDescent="0.3">
      <c r="A50" s="84" t="s">
        <v>617</v>
      </c>
      <c r="B50" s="164">
        <v>0</v>
      </c>
    </row>
    <row r="51" spans="1:2" ht="17.25" thickTop="1" thickBot="1" x14ac:dyDescent="0.3">
      <c r="A51" s="165" t="s">
        <v>11</v>
      </c>
      <c r="B51" s="166">
        <f>SUM(B44:B50)</f>
        <v>50520</v>
      </c>
    </row>
  </sheetData>
  <mergeCells count="7">
    <mergeCell ref="A11:B11"/>
    <mergeCell ref="A1:B1"/>
    <mergeCell ref="A2:B2"/>
    <mergeCell ref="A4:B4"/>
    <mergeCell ref="A6:B6"/>
    <mergeCell ref="A8:B8"/>
    <mergeCell ref="A9:B9"/>
  </mergeCells>
  <pageMargins left="0.7" right="0.7" top="0.75" bottom="0.75" header="0.3" footer="0.3"/>
  <pageSetup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zoomScale="85" workbookViewId="0">
      <selection activeCell="C52" sqref="C52"/>
    </sheetView>
  </sheetViews>
  <sheetFormatPr defaultColWidth="9.28515625" defaultRowHeight="15.75" x14ac:dyDescent="0.25"/>
  <cols>
    <col min="1" max="1" width="78.42578125" style="40" customWidth="1"/>
    <col min="2" max="2" width="13.7109375" style="63" customWidth="1"/>
    <col min="3" max="16384" width="9.28515625" style="40"/>
  </cols>
  <sheetData>
    <row r="1" spans="1:10" x14ac:dyDescent="0.25">
      <c r="A1" s="1112" t="s">
        <v>0</v>
      </c>
      <c r="B1" s="1113"/>
    </row>
    <row r="2" spans="1:10" x14ac:dyDescent="0.25">
      <c r="A2" s="1114" t="s">
        <v>1</v>
      </c>
      <c r="B2" s="1115"/>
    </row>
    <row r="3" spans="1:10" ht="12.75" customHeight="1" x14ac:dyDescent="0.25">
      <c r="A3" s="641"/>
      <c r="B3" s="642"/>
    </row>
    <row r="4" spans="1:10" s="43" customFormat="1" ht="17.25" customHeight="1" x14ac:dyDescent="0.25">
      <c r="A4" s="1116" t="s">
        <v>790</v>
      </c>
      <c r="B4" s="1117"/>
    </row>
    <row r="5" spans="1:10" ht="12.75" customHeight="1" x14ac:dyDescent="0.25">
      <c r="A5" s="162"/>
      <c r="B5" s="643"/>
    </row>
    <row r="6" spans="1:10" x14ac:dyDescent="0.25">
      <c r="A6" s="1118" t="s">
        <v>114</v>
      </c>
      <c r="B6" s="1117"/>
    </row>
    <row r="7" spans="1:10" x14ac:dyDescent="0.25">
      <c r="A7" s="946" t="s">
        <v>30</v>
      </c>
      <c r="B7" s="149"/>
    </row>
    <row r="8" spans="1:10" x14ac:dyDescent="0.25">
      <c r="A8" s="1118" t="s">
        <v>78</v>
      </c>
      <c r="B8" s="1117"/>
    </row>
    <row r="9" spans="1:10" x14ac:dyDescent="0.25">
      <c r="A9" s="1116" t="s">
        <v>45</v>
      </c>
      <c r="B9" s="1119"/>
    </row>
    <row r="10" spans="1:10" ht="12.75" customHeight="1" x14ac:dyDescent="0.25">
      <c r="A10" s="167"/>
      <c r="B10" s="168"/>
    </row>
    <row r="11" spans="1:10" ht="15.4" customHeight="1" x14ac:dyDescent="0.25">
      <c r="A11" s="1110" t="s">
        <v>24</v>
      </c>
      <c r="B11" s="1111"/>
    </row>
    <row r="12" spans="1:10" ht="12.75" customHeight="1" thickBot="1" x14ac:dyDescent="0.3">
      <c r="A12" s="169"/>
      <c r="B12" s="170"/>
    </row>
    <row r="13" spans="1:10" x14ac:dyDescent="0.25">
      <c r="A13" s="644" t="s">
        <v>16</v>
      </c>
      <c r="B13" s="645" t="s">
        <v>2</v>
      </c>
    </row>
    <row r="14" spans="1:10" x14ac:dyDescent="0.25">
      <c r="A14" s="646" t="s">
        <v>3</v>
      </c>
      <c r="B14" s="645">
        <v>25000</v>
      </c>
    </row>
    <row r="15" spans="1:10" x14ac:dyDescent="0.25">
      <c r="A15" s="646" t="s">
        <v>25</v>
      </c>
      <c r="B15" s="645"/>
      <c r="J15" s="62"/>
    </row>
    <row r="16" spans="1:10" x14ac:dyDescent="0.25">
      <c r="A16" s="646" t="s">
        <v>5</v>
      </c>
      <c r="B16" s="645"/>
    </row>
    <row r="17" spans="1:4" ht="16.5" thickBot="1" x14ac:dyDescent="0.3">
      <c r="A17" s="171" t="s">
        <v>26</v>
      </c>
      <c r="B17" s="172"/>
    </row>
    <row r="18" spans="1:4" ht="16.5" thickTop="1" x14ac:dyDescent="0.25">
      <c r="A18" s="646" t="s">
        <v>6</v>
      </c>
      <c r="B18" s="647"/>
      <c r="D18" s="43"/>
    </row>
    <row r="19" spans="1:4" s="51" customFormat="1" ht="16.5" thickBot="1" x14ac:dyDescent="0.3">
      <c r="A19" s="99" t="s">
        <v>7</v>
      </c>
      <c r="B19" s="101">
        <f>SUM(B13:B17)-(B18)</f>
        <v>25000</v>
      </c>
    </row>
    <row r="20" spans="1:4" ht="12.75" customHeight="1" x14ac:dyDescent="0.25">
      <c r="A20" s="162"/>
      <c r="B20" s="163"/>
    </row>
    <row r="21" spans="1:4" x14ac:dyDescent="0.25">
      <c r="A21" s="644" t="s">
        <v>17</v>
      </c>
      <c r="B21" s="645"/>
    </row>
    <row r="22" spans="1:4" ht="16.5" customHeight="1" x14ac:dyDescent="0.25">
      <c r="A22" s="646" t="s">
        <v>22</v>
      </c>
      <c r="B22" s="645"/>
    </row>
    <row r="23" spans="1:4" x14ac:dyDescent="0.25">
      <c r="A23" s="646" t="s">
        <v>20</v>
      </c>
      <c r="B23" s="645"/>
    </row>
    <row r="24" spans="1:4" x14ac:dyDescent="0.25">
      <c r="A24" s="646" t="s">
        <v>8</v>
      </c>
      <c r="B24" s="645"/>
    </row>
    <row r="25" spans="1:4" x14ac:dyDescent="0.25">
      <c r="A25" s="646" t="s">
        <v>105</v>
      </c>
      <c r="B25" s="645">
        <v>25000</v>
      </c>
    </row>
    <row r="26" spans="1:4" x14ac:dyDescent="0.25">
      <c r="A26" s="646" t="s">
        <v>9</v>
      </c>
      <c r="B26" s="645"/>
    </row>
    <row r="27" spans="1:4" ht="16.5" thickBot="1" x14ac:dyDescent="0.3">
      <c r="A27" s="171" t="s">
        <v>10</v>
      </c>
      <c r="B27" s="117"/>
    </row>
    <row r="28" spans="1:4" s="51" customFormat="1" ht="17.25" thickTop="1" thickBot="1" x14ac:dyDescent="0.3">
      <c r="A28" s="173" t="s">
        <v>11</v>
      </c>
      <c r="B28" s="100">
        <f>SUM(B22:B27)</f>
        <v>25000</v>
      </c>
    </row>
    <row r="29" spans="1:4" ht="12.75" customHeight="1" x14ac:dyDescent="0.25">
      <c r="A29" s="162"/>
      <c r="B29" s="163"/>
    </row>
    <row r="30" spans="1:4" x14ac:dyDescent="0.25">
      <c r="A30" s="644" t="s">
        <v>18</v>
      </c>
      <c r="B30" s="645" t="s">
        <v>4</v>
      </c>
    </row>
    <row r="31" spans="1:4" x14ac:dyDescent="0.25">
      <c r="A31" s="646" t="s">
        <v>12</v>
      </c>
      <c r="B31" s="645"/>
    </row>
    <row r="32" spans="1:4" x14ac:dyDescent="0.25">
      <c r="A32" s="646" t="s">
        <v>13</v>
      </c>
      <c r="B32" s="645"/>
    </row>
    <row r="33" spans="1:2" x14ac:dyDescent="0.25">
      <c r="A33" s="646" t="s">
        <v>14</v>
      </c>
      <c r="B33" s="645"/>
    </row>
    <row r="34" spans="1:2" ht="16.5" thickBot="1" x14ac:dyDescent="0.3">
      <c r="A34" s="171" t="s">
        <v>15</v>
      </c>
      <c r="B34" s="117"/>
    </row>
    <row r="35" spans="1:2" s="51" customFormat="1" ht="17.25" thickTop="1" thickBot="1" x14ac:dyDescent="0.3">
      <c r="A35" s="173" t="s">
        <v>7</v>
      </c>
      <c r="B35" s="100">
        <f>SUM(B30:B34)</f>
        <v>0</v>
      </c>
    </row>
    <row r="36" spans="1:2" ht="12.75" customHeight="1" x14ac:dyDescent="0.25">
      <c r="A36" s="162"/>
      <c r="B36" s="163"/>
    </row>
    <row r="37" spans="1:2" x14ac:dyDescent="0.25">
      <c r="A37" s="644" t="s">
        <v>19</v>
      </c>
      <c r="B37" s="645"/>
    </row>
    <row r="38" spans="1:2" x14ac:dyDescent="0.25">
      <c r="A38" s="648" t="s">
        <v>103</v>
      </c>
      <c r="B38" s="174">
        <v>25000</v>
      </c>
    </row>
    <row r="39" spans="1:2" x14ac:dyDescent="0.25">
      <c r="A39" s="649" t="s">
        <v>111</v>
      </c>
      <c r="B39" s="174"/>
    </row>
    <row r="40" spans="1:2" x14ac:dyDescent="0.25">
      <c r="A40" s="649" t="s">
        <v>128</v>
      </c>
      <c r="B40" s="174"/>
    </row>
    <row r="41" spans="1:2" x14ac:dyDescent="0.25">
      <c r="A41" s="649" t="s">
        <v>157</v>
      </c>
      <c r="B41" s="645"/>
    </row>
    <row r="42" spans="1:2" x14ac:dyDescent="0.25">
      <c r="A42" s="649" t="s">
        <v>172</v>
      </c>
      <c r="B42" s="645"/>
    </row>
    <row r="43" spans="1:2" x14ac:dyDescent="0.25">
      <c r="A43" s="649" t="s">
        <v>205</v>
      </c>
      <c r="B43" s="174"/>
    </row>
    <row r="44" spans="1:2" ht="16.5" thickBot="1" x14ac:dyDescent="0.3">
      <c r="A44" s="669" t="s">
        <v>617</v>
      </c>
      <c r="B44" s="182"/>
    </row>
    <row r="45" spans="1:2" ht="17.25" thickTop="1" thickBot="1" x14ac:dyDescent="0.3">
      <c r="A45" s="173" t="s">
        <v>11</v>
      </c>
      <c r="B45" s="100">
        <f>SUM(B38:B44)</f>
        <v>25000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firstPageNumber="9"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19" zoomScale="85" workbookViewId="0">
      <selection activeCell="E33" sqref="E33"/>
    </sheetView>
  </sheetViews>
  <sheetFormatPr defaultColWidth="9.28515625" defaultRowHeight="15.75" x14ac:dyDescent="0.25"/>
  <cols>
    <col min="1" max="1" width="78.42578125" style="40" customWidth="1"/>
    <col min="2" max="2" width="13.7109375" style="63" customWidth="1"/>
    <col min="3" max="16384" width="9.28515625" style="40"/>
  </cols>
  <sheetData>
    <row r="1" spans="1:6" x14ac:dyDescent="0.25">
      <c r="A1" s="1112" t="s">
        <v>0</v>
      </c>
      <c r="B1" s="1113"/>
    </row>
    <row r="2" spans="1:6" x14ac:dyDescent="0.25">
      <c r="A2" s="1114" t="s">
        <v>1</v>
      </c>
      <c r="B2" s="1115"/>
    </row>
    <row r="3" spans="1:6" ht="12.75" customHeight="1" x14ac:dyDescent="0.25">
      <c r="A3" s="641"/>
      <c r="B3" s="642"/>
    </row>
    <row r="4" spans="1:6" s="43" customFormat="1" ht="17.25" customHeight="1" x14ac:dyDescent="0.25">
      <c r="A4" s="1116" t="s">
        <v>610</v>
      </c>
      <c r="B4" s="1117"/>
    </row>
    <row r="5" spans="1:6" ht="12.75" customHeight="1" x14ac:dyDescent="0.25">
      <c r="A5" s="162"/>
      <c r="B5" s="643"/>
    </row>
    <row r="6" spans="1:6" x14ac:dyDescent="0.25">
      <c r="A6" s="1118" t="s">
        <v>114</v>
      </c>
      <c r="B6" s="1117"/>
    </row>
    <row r="7" spans="1:6" x14ac:dyDescent="0.25">
      <c r="A7" s="615" t="s">
        <v>30</v>
      </c>
      <c r="B7" s="149"/>
    </row>
    <row r="8" spans="1:6" x14ac:dyDescent="0.25">
      <c r="A8" s="1118" t="s">
        <v>78</v>
      </c>
      <c r="B8" s="1117"/>
    </row>
    <row r="9" spans="1:6" x14ac:dyDescent="0.25">
      <c r="A9" s="1116" t="s">
        <v>45</v>
      </c>
      <c r="B9" s="1119"/>
    </row>
    <row r="10" spans="1:6" ht="12.75" customHeight="1" x14ac:dyDescent="0.25">
      <c r="A10" s="167"/>
      <c r="B10" s="168"/>
    </row>
    <row r="11" spans="1:6" ht="15.4" customHeight="1" x14ac:dyDescent="0.25">
      <c r="A11" s="1110" t="s">
        <v>24</v>
      </c>
      <c r="B11" s="1111"/>
    </row>
    <row r="12" spans="1:6" ht="12.75" customHeight="1" thickBot="1" x14ac:dyDescent="0.3">
      <c r="A12" s="169"/>
      <c r="B12" s="170"/>
    </row>
    <row r="13" spans="1:6" x14ac:dyDescent="0.25">
      <c r="A13" s="644" t="s">
        <v>16</v>
      </c>
      <c r="B13" s="645" t="s">
        <v>2</v>
      </c>
    </row>
    <row r="14" spans="1:6" x14ac:dyDescent="0.25">
      <c r="A14" s="646" t="s">
        <v>3</v>
      </c>
      <c r="B14" s="190">
        <v>840000</v>
      </c>
    </row>
    <row r="15" spans="1:6" x14ac:dyDescent="0.25">
      <c r="A15" s="646" t="s">
        <v>25</v>
      </c>
      <c r="B15" s="190">
        <v>260000</v>
      </c>
      <c r="F15" s="62"/>
    </row>
    <row r="16" spans="1:6" x14ac:dyDescent="0.25">
      <c r="A16" s="646" t="s">
        <v>5</v>
      </c>
      <c r="B16" s="190">
        <v>9275000</v>
      </c>
    </row>
    <row r="17" spans="1:4" ht="16.5" thickBot="1" x14ac:dyDescent="0.3">
      <c r="A17" s="171" t="s">
        <v>26</v>
      </c>
      <c r="B17" s="190">
        <v>650000</v>
      </c>
    </row>
    <row r="18" spans="1:4" ht="16.5" thickTop="1" x14ac:dyDescent="0.25">
      <c r="A18" s="646" t="s">
        <v>6</v>
      </c>
      <c r="B18" s="647"/>
      <c r="D18" s="43"/>
    </row>
    <row r="19" spans="1:4" s="51" customFormat="1" ht="16.5" thickBot="1" x14ac:dyDescent="0.3">
      <c r="A19" s="99" t="s">
        <v>7</v>
      </c>
      <c r="B19" s="101">
        <f>SUM(B13:B17)-(B18)</f>
        <v>11025000</v>
      </c>
    </row>
    <row r="20" spans="1:4" ht="12.75" customHeight="1" x14ac:dyDescent="0.25">
      <c r="A20" s="162"/>
      <c r="B20" s="163"/>
    </row>
    <row r="21" spans="1:4" x14ac:dyDescent="0.25">
      <c r="A21" s="644" t="s">
        <v>17</v>
      </c>
      <c r="B21" s="645"/>
    </row>
    <row r="22" spans="1:4" x14ac:dyDescent="0.25">
      <c r="A22" s="646" t="s">
        <v>609</v>
      </c>
      <c r="B22" s="190">
        <v>1000000</v>
      </c>
    </row>
    <row r="23" spans="1:4" ht="16.5" customHeight="1" x14ac:dyDescent="0.25">
      <c r="A23" s="646" t="s">
        <v>22</v>
      </c>
      <c r="B23" s="190">
        <v>265000</v>
      </c>
    </row>
    <row r="24" spans="1:4" x14ac:dyDescent="0.25">
      <c r="A24" s="646" t="s">
        <v>20</v>
      </c>
      <c r="B24" s="190">
        <v>0</v>
      </c>
    </row>
    <row r="25" spans="1:4" x14ac:dyDescent="0.25">
      <c r="A25" s="646" t="s">
        <v>8</v>
      </c>
      <c r="B25" s="190">
        <v>1500000</v>
      </c>
    </row>
    <row r="26" spans="1:4" x14ac:dyDescent="0.25">
      <c r="A26" s="646" t="s">
        <v>115</v>
      </c>
      <c r="B26" s="190">
        <v>429000</v>
      </c>
    </row>
    <row r="27" spans="1:4" x14ac:dyDescent="0.25">
      <c r="A27" s="646" t="s">
        <v>9</v>
      </c>
      <c r="B27" s="190">
        <v>10000000</v>
      </c>
    </row>
    <row r="28" spans="1:4" ht="18.75" thickBot="1" x14ac:dyDescent="0.45">
      <c r="A28" s="171" t="s">
        <v>10</v>
      </c>
      <c r="B28" s="689">
        <v>0</v>
      </c>
    </row>
    <row r="29" spans="1:4" s="51" customFormat="1" ht="17.25" thickTop="1" thickBot="1" x14ac:dyDescent="0.3">
      <c r="A29" s="173" t="s">
        <v>11</v>
      </c>
      <c r="B29" s="100">
        <f>SUM(B22:B28)</f>
        <v>13194000</v>
      </c>
    </row>
    <row r="30" spans="1:4" ht="12.75" customHeight="1" x14ac:dyDescent="0.25">
      <c r="A30" s="162"/>
      <c r="B30" s="163"/>
    </row>
    <row r="31" spans="1:4" x14ac:dyDescent="0.25">
      <c r="A31" s="644" t="s">
        <v>18</v>
      </c>
      <c r="B31" s="645" t="s">
        <v>4</v>
      </c>
    </row>
    <row r="32" spans="1:4" x14ac:dyDescent="0.25">
      <c r="A32" s="646" t="s">
        <v>12</v>
      </c>
      <c r="B32" s="645"/>
    </row>
    <row r="33" spans="1:2" x14ac:dyDescent="0.25">
      <c r="A33" s="646" t="s">
        <v>13</v>
      </c>
      <c r="B33" s="645"/>
    </row>
    <row r="34" spans="1:2" x14ac:dyDescent="0.25">
      <c r="A34" s="646" t="s">
        <v>14</v>
      </c>
      <c r="B34" s="645"/>
    </row>
    <row r="35" spans="1:2" ht="16.5" thickBot="1" x14ac:dyDescent="0.3">
      <c r="A35" s="171" t="s">
        <v>15</v>
      </c>
      <c r="B35" s="117"/>
    </row>
    <row r="36" spans="1:2" s="51" customFormat="1" ht="17.25" thickTop="1" thickBot="1" x14ac:dyDescent="0.3">
      <c r="A36" s="173" t="s">
        <v>7</v>
      </c>
      <c r="B36" s="100">
        <f>SUM(B31:B35)</f>
        <v>0</v>
      </c>
    </row>
    <row r="37" spans="1:2" ht="12.75" customHeight="1" x14ac:dyDescent="0.25">
      <c r="A37" s="688"/>
      <c r="B37" s="643"/>
    </row>
    <row r="38" spans="1:2" x14ac:dyDescent="0.25">
      <c r="A38" s="109" t="s">
        <v>19</v>
      </c>
      <c r="B38" s="174"/>
    </row>
    <row r="39" spans="1:2" x14ac:dyDescent="0.25">
      <c r="A39" s="648" t="s">
        <v>103</v>
      </c>
      <c r="B39" s="174"/>
    </row>
    <row r="40" spans="1:2" x14ac:dyDescent="0.25">
      <c r="A40" s="649" t="s">
        <v>111</v>
      </c>
      <c r="B40" s="174">
        <v>13194000</v>
      </c>
    </row>
    <row r="41" spans="1:2" x14ac:dyDescent="0.25">
      <c r="A41" s="649" t="s">
        <v>128</v>
      </c>
      <c r="B41" s="174"/>
    </row>
    <row r="42" spans="1:2" x14ac:dyDescent="0.25">
      <c r="A42" s="649" t="s">
        <v>157</v>
      </c>
      <c r="B42" s="174"/>
    </row>
    <row r="43" spans="1:2" x14ac:dyDescent="0.25">
      <c r="A43" s="649" t="s">
        <v>172</v>
      </c>
      <c r="B43" s="174"/>
    </row>
    <row r="44" spans="1:2" x14ac:dyDescent="0.25">
      <c r="A44" s="649" t="s">
        <v>205</v>
      </c>
      <c r="B44" s="174"/>
    </row>
    <row r="45" spans="1:2" ht="16.5" thickBot="1" x14ac:dyDescent="0.3">
      <c r="A45" s="650" t="s">
        <v>617</v>
      </c>
      <c r="B45" s="117"/>
    </row>
    <row r="46" spans="1:2" ht="17.25" thickTop="1" thickBot="1" x14ac:dyDescent="0.3">
      <c r="A46" s="99" t="s">
        <v>11</v>
      </c>
      <c r="B46" s="101">
        <f>SUM(B39:B45)</f>
        <v>13194000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firstPageNumber="9"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zoomScale="85" workbookViewId="0">
      <selection activeCell="H34" sqref="H34"/>
    </sheetView>
  </sheetViews>
  <sheetFormatPr defaultColWidth="9.28515625" defaultRowHeight="15.75" x14ac:dyDescent="0.25"/>
  <cols>
    <col min="1" max="1" width="78.42578125" style="40" customWidth="1"/>
    <col min="2" max="2" width="13.7109375" style="63" customWidth="1"/>
    <col min="3" max="16384" width="9.28515625" style="40"/>
  </cols>
  <sheetData>
    <row r="1" spans="1:10" x14ac:dyDescent="0.25">
      <c r="A1" s="1112" t="s">
        <v>0</v>
      </c>
      <c r="B1" s="1113"/>
    </row>
    <row r="2" spans="1:10" x14ac:dyDescent="0.25">
      <c r="A2" s="1114" t="s">
        <v>1</v>
      </c>
      <c r="B2" s="1115"/>
    </row>
    <row r="3" spans="1:10" ht="12.75" customHeight="1" x14ac:dyDescent="0.25">
      <c r="A3" s="641"/>
      <c r="B3" s="642"/>
    </row>
    <row r="4" spans="1:10" s="43" customFormat="1" ht="17.25" customHeight="1" x14ac:dyDescent="0.25">
      <c r="A4" s="1116" t="s">
        <v>608</v>
      </c>
      <c r="B4" s="1117"/>
    </row>
    <row r="5" spans="1:10" ht="12.75" customHeight="1" x14ac:dyDescent="0.25">
      <c r="A5" s="162"/>
      <c r="B5" s="643"/>
    </row>
    <row r="6" spans="1:10" x14ac:dyDescent="0.25">
      <c r="A6" s="1118" t="s">
        <v>114</v>
      </c>
      <c r="B6" s="1117"/>
    </row>
    <row r="7" spans="1:10" x14ac:dyDescent="0.25">
      <c r="A7" s="615" t="s">
        <v>30</v>
      </c>
      <c r="B7" s="149"/>
    </row>
    <row r="8" spans="1:10" x14ac:dyDescent="0.25">
      <c r="A8" s="1118" t="s">
        <v>78</v>
      </c>
      <c r="B8" s="1117"/>
    </row>
    <row r="9" spans="1:10" x14ac:dyDescent="0.25">
      <c r="A9" s="1116" t="s">
        <v>45</v>
      </c>
      <c r="B9" s="1119"/>
    </row>
    <row r="10" spans="1:10" ht="12.75" customHeight="1" x14ac:dyDescent="0.25">
      <c r="A10" s="167"/>
      <c r="B10" s="168"/>
    </row>
    <row r="11" spans="1:10" ht="15.4" customHeight="1" x14ac:dyDescent="0.25">
      <c r="A11" s="1110" t="s">
        <v>24</v>
      </c>
      <c r="B11" s="1111"/>
    </row>
    <row r="12" spans="1:10" ht="12.75" customHeight="1" thickBot="1" x14ac:dyDescent="0.3">
      <c r="A12" s="169"/>
      <c r="B12" s="170"/>
    </row>
    <row r="13" spans="1:10" x14ac:dyDescent="0.25">
      <c r="A13" s="644" t="s">
        <v>16</v>
      </c>
      <c r="B13" s="645" t="s">
        <v>2</v>
      </c>
    </row>
    <row r="14" spans="1:10" x14ac:dyDescent="0.25">
      <c r="A14" s="646" t="s">
        <v>3</v>
      </c>
      <c r="B14" s="645" t="s">
        <v>2</v>
      </c>
    </row>
    <row r="15" spans="1:10" x14ac:dyDescent="0.25">
      <c r="A15" s="646" t="s">
        <v>25</v>
      </c>
      <c r="B15" s="645"/>
      <c r="J15" s="62"/>
    </row>
    <row r="16" spans="1:10" x14ac:dyDescent="0.25">
      <c r="A16" s="646" t="s">
        <v>5</v>
      </c>
      <c r="B16" s="645">
        <v>650000</v>
      </c>
    </row>
    <row r="17" spans="1:4" ht="16.5" thickBot="1" x14ac:dyDescent="0.3">
      <c r="A17" s="171" t="s">
        <v>26</v>
      </c>
      <c r="B17" s="172"/>
    </row>
    <row r="18" spans="1:4" ht="16.5" thickTop="1" x14ac:dyDescent="0.25">
      <c r="A18" s="646" t="s">
        <v>6</v>
      </c>
      <c r="B18" s="647"/>
      <c r="D18" s="43"/>
    </row>
    <row r="19" spans="1:4" s="51" customFormat="1" ht="16.5" thickBot="1" x14ac:dyDescent="0.3">
      <c r="A19" s="99" t="s">
        <v>7</v>
      </c>
      <c r="B19" s="101">
        <f>SUM(B13:B17)-(B18)</f>
        <v>650000</v>
      </c>
    </row>
    <row r="20" spans="1:4" ht="12.75" customHeight="1" x14ac:dyDescent="0.25">
      <c r="A20" s="162"/>
      <c r="B20" s="163"/>
    </row>
    <row r="21" spans="1:4" x14ac:dyDescent="0.25">
      <c r="A21" s="644" t="s">
        <v>17</v>
      </c>
      <c r="B21" s="645"/>
    </row>
    <row r="22" spans="1:4" ht="16.5" customHeight="1" x14ac:dyDescent="0.25">
      <c r="A22" s="646" t="s">
        <v>22</v>
      </c>
      <c r="B22" s="645">
        <v>385000</v>
      </c>
    </row>
    <row r="23" spans="1:4" x14ac:dyDescent="0.25">
      <c r="A23" s="646" t="s">
        <v>20</v>
      </c>
      <c r="B23" s="645"/>
    </row>
    <row r="24" spans="1:4" x14ac:dyDescent="0.25">
      <c r="A24" s="646" t="s">
        <v>8</v>
      </c>
      <c r="B24" s="645"/>
    </row>
    <row r="25" spans="1:4" x14ac:dyDescent="0.25">
      <c r="A25" s="646" t="s">
        <v>115</v>
      </c>
      <c r="B25" s="645">
        <v>265000</v>
      </c>
    </row>
    <row r="26" spans="1:4" x14ac:dyDescent="0.25">
      <c r="A26" s="646" t="s">
        <v>9</v>
      </c>
      <c r="B26" s="645"/>
    </row>
    <row r="27" spans="1:4" ht="16.5" thickBot="1" x14ac:dyDescent="0.3">
      <c r="A27" s="171" t="s">
        <v>10</v>
      </c>
      <c r="B27" s="117"/>
    </row>
    <row r="28" spans="1:4" s="51" customFormat="1" ht="17.25" thickTop="1" thickBot="1" x14ac:dyDescent="0.3">
      <c r="A28" s="173" t="s">
        <v>11</v>
      </c>
      <c r="B28" s="100">
        <f>SUM(B22:B27)</f>
        <v>650000</v>
      </c>
    </row>
    <row r="29" spans="1:4" ht="12.75" customHeight="1" x14ac:dyDescent="0.25">
      <c r="A29" s="162"/>
      <c r="B29" s="163"/>
    </row>
    <row r="30" spans="1:4" x14ac:dyDescent="0.25">
      <c r="A30" s="644" t="s">
        <v>18</v>
      </c>
      <c r="B30" s="645" t="s">
        <v>4</v>
      </c>
    </row>
    <row r="31" spans="1:4" x14ac:dyDescent="0.25">
      <c r="A31" s="646" t="s">
        <v>12</v>
      </c>
      <c r="B31" s="645"/>
    </row>
    <row r="32" spans="1:4" x14ac:dyDescent="0.25">
      <c r="A32" s="646" t="s">
        <v>13</v>
      </c>
      <c r="B32" s="645"/>
    </row>
    <row r="33" spans="1:2" x14ac:dyDescent="0.25">
      <c r="A33" s="646" t="s">
        <v>14</v>
      </c>
      <c r="B33" s="645"/>
    </row>
    <row r="34" spans="1:2" ht="16.5" thickBot="1" x14ac:dyDescent="0.3">
      <c r="A34" s="171" t="s">
        <v>15</v>
      </c>
      <c r="B34" s="117"/>
    </row>
    <row r="35" spans="1:2" s="51" customFormat="1" ht="17.25" thickTop="1" thickBot="1" x14ac:dyDescent="0.3">
      <c r="A35" s="173" t="s">
        <v>7</v>
      </c>
      <c r="B35" s="100">
        <f>SUM(B30:B34)</f>
        <v>0</v>
      </c>
    </row>
    <row r="36" spans="1:2" ht="12.75" customHeight="1" x14ac:dyDescent="0.25">
      <c r="A36" s="162"/>
      <c r="B36" s="163"/>
    </row>
    <row r="37" spans="1:2" x14ac:dyDescent="0.25">
      <c r="A37" s="644" t="s">
        <v>19</v>
      </c>
      <c r="B37" s="645"/>
    </row>
    <row r="38" spans="1:2" x14ac:dyDescent="0.25">
      <c r="A38" s="648" t="s">
        <v>103</v>
      </c>
      <c r="B38" s="174"/>
    </row>
    <row r="39" spans="1:2" x14ac:dyDescent="0.25">
      <c r="A39" s="649" t="s">
        <v>111</v>
      </c>
      <c r="B39" s="174">
        <v>650000</v>
      </c>
    </row>
    <row r="40" spans="1:2" x14ac:dyDescent="0.25">
      <c r="A40" s="649" t="s">
        <v>128</v>
      </c>
      <c r="B40" s="174"/>
    </row>
    <row r="41" spans="1:2" x14ac:dyDescent="0.25">
      <c r="A41" s="649" t="s">
        <v>157</v>
      </c>
      <c r="B41" s="645"/>
    </row>
    <row r="42" spans="1:2" x14ac:dyDescent="0.25">
      <c r="A42" s="649" t="s">
        <v>172</v>
      </c>
      <c r="B42" s="645"/>
    </row>
    <row r="43" spans="1:2" x14ac:dyDescent="0.25">
      <c r="A43" s="649" t="s">
        <v>205</v>
      </c>
      <c r="B43" s="174"/>
    </row>
    <row r="44" spans="1:2" ht="16.5" thickBot="1" x14ac:dyDescent="0.3">
      <c r="A44" s="669" t="s">
        <v>617</v>
      </c>
      <c r="B44" s="182"/>
    </row>
    <row r="45" spans="1:2" ht="17.25" thickTop="1" thickBot="1" x14ac:dyDescent="0.3">
      <c r="A45" s="173" t="s">
        <v>11</v>
      </c>
      <c r="B45" s="100">
        <f>SUM(B38:B44)</f>
        <v>650000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firstPageNumber="9"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zoomScale="85" workbookViewId="0">
      <selection activeCell="C54" sqref="C54"/>
    </sheetView>
  </sheetViews>
  <sheetFormatPr defaultColWidth="9.28515625" defaultRowHeight="15.75" x14ac:dyDescent="0.25"/>
  <cols>
    <col min="1" max="1" width="78.42578125" style="40" customWidth="1"/>
    <col min="2" max="2" width="13.7109375" style="63" customWidth="1"/>
    <col min="3" max="16384" width="9.28515625" style="40"/>
  </cols>
  <sheetData>
    <row r="1" spans="1:10" x14ac:dyDescent="0.25">
      <c r="A1" s="1112" t="s">
        <v>0</v>
      </c>
      <c r="B1" s="1113"/>
    </row>
    <row r="2" spans="1:10" x14ac:dyDescent="0.25">
      <c r="A2" s="1114" t="s">
        <v>1</v>
      </c>
      <c r="B2" s="1115"/>
    </row>
    <row r="3" spans="1:10" ht="12.75" customHeight="1" x14ac:dyDescent="0.25">
      <c r="A3" s="641"/>
      <c r="B3" s="642"/>
    </row>
    <row r="4" spans="1:10" s="43" customFormat="1" ht="17.25" customHeight="1" x14ac:dyDescent="0.25">
      <c r="A4" s="1116" t="s">
        <v>77</v>
      </c>
      <c r="B4" s="1117"/>
    </row>
    <row r="5" spans="1:10" ht="12.75" customHeight="1" x14ac:dyDescent="0.25">
      <c r="A5" s="162"/>
      <c r="B5" s="643"/>
    </row>
    <row r="6" spans="1:10" x14ac:dyDescent="0.25">
      <c r="A6" s="1118" t="s">
        <v>161</v>
      </c>
      <c r="B6" s="1117"/>
    </row>
    <row r="7" spans="1:10" x14ac:dyDescent="0.25">
      <c r="A7" s="844" t="s">
        <v>30</v>
      </c>
      <c r="B7" s="149"/>
    </row>
    <row r="8" spans="1:10" x14ac:dyDescent="0.25">
      <c r="A8" s="1118" t="s">
        <v>728</v>
      </c>
      <c r="B8" s="1117"/>
    </row>
    <row r="9" spans="1:10" x14ac:dyDescent="0.25">
      <c r="A9" s="1116" t="s">
        <v>45</v>
      </c>
      <c r="B9" s="1119"/>
    </row>
    <row r="10" spans="1:10" ht="12.75" customHeight="1" x14ac:dyDescent="0.25">
      <c r="A10" s="167"/>
      <c r="B10" s="168"/>
    </row>
    <row r="11" spans="1:10" x14ac:dyDescent="0.25">
      <c r="A11" s="1110" t="s">
        <v>729</v>
      </c>
      <c r="B11" s="1111"/>
    </row>
    <row r="12" spans="1:10" ht="12.75" customHeight="1" thickBot="1" x14ac:dyDescent="0.3">
      <c r="A12" s="169"/>
      <c r="B12" s="170"/>
    </row>
    <row r="13" spans="1:10" x14ac:dyDescent="0.25">
      <c r="A13" s="644" t="s">
        <v>16</v>
      </c>
      <c r="B13" s="645" t="s">
        <v>2</v>
      </c>
    </row>
    <row r="14" spans="1:10" x14ac:dyDescent="0.25">
      <c r="A14" s="646" t="s">
        <v>3</v>
      </c>
      <c r="B14" s="645" t="s">
        <v>2</v>
      </c>
    </row>
    <row r="15" spans="1:10" x14ac:dyDescent="0.25">
      <c r="A15" s="646" t="s">
        <v>25</v>
      </c>
      <c r="B15" s="645">
        <v>553161</v>
      </c>
      <c r="J15" s="62"/>
    </row>
    <row r="16" spans="1:10" x14ac:dyDescent="0.25">
      <c r="A16" s="646" t="s">
        <v>5</v>
      </c>
      <c r="B16" s="645">
        <v>5822669</v>
      </c>
    </row>
    <row r="17" spans="1:4" ht="16.5" thickBot="1" x14ac:dyDescent="0.3">
      <c r="A17" s="171" t="s">
        <v>26</v>
      </c>
      <c r="B17" s="172"/>
    </row>
    <row r="18" spans="1:4" ht="16.5" thickTop="1" x14ac:dyDescent="0.25">
      <c r="A18" s="646" t="s">
        <v>6</v>
      </c>
      <c r="B18" s="647"/>
      <c r="D18" s="43"/>
    </row>
    <row r="19" spans="1:4" s="51" customFormat="1" ht="16.5" thickBot="1" x14ac:dyDescent="0.3">
      <c r="A19" s="99" t="s">
        <v>7</v>
      </c>
      <c r="B19" s="101">
        <f>SUM(B13:B17)-(B18)</f>
        <v>6375830</v>
      </c>
    </row>
    <row r="20" spans="1:4" ht="12.75" customHeight="1" x14ac:dyDescent="0.25">
      <c r="A20" s="162"/>
      <c r="B20" s="163"/>
    </row>
    <row r="21" spans="1:4" x14ac:dyDescent="0.25">
      <c r="A21" s="644" t="s">
        <v>17</v>
      </c>
      <c r="B21" s="645"/>
    </row>
    <row r="22" spans="1:4" x14ac:dyDescent="0.25">
      <c r="A22" s="646" t="s">
        <v>127</v>
      </c>
      <c r="B22" s="645">
        <f>(6375830-2172748)*0.8</f>
        <v>3362465.6</v>
      </c>
    </row>
    <row r="23" spans="1:4" ht="16.5" customHeight="1" x14ac:dyDescent="0.25">
      <c r="A23" s="646" t="s">
        <v>619</v>
      </c>
      <c r="B23" s="645">
        <v>2172748</v>
      </c>
    </row>
    <row r="24" spans="1:4" x14ac:dyDescent="0.25">
      <c r="A24" s="646" t="s">
        <v>20</v>
      </c>
      <c r="B24" s="645"/>
    </row>
    <row r="25" spans="1:4" x14ac:dyDescent="0.25">
      <c r="A25" s="646" t="s">
        <v>8</v>
      </c>
      <c r="B25" s="645"/>
    </row>
    <row r="26" spans="1:4" x14ac:dyDescent="0.25">
      <c r="A26" s="646" t="s">
        <v>115</v>
      </c>
      <c r="B26" s="645">
        <f>(6375830-2172748)*0.2</f>
        <v>840616.4</v>
      </c>
    </row>
    <row r="27" spans="1:4" x14ac:dyDescent="0.25">
      <c r="A27" s="646" t="s">
        <v>9</v>
      </c>
      <c r="B27" s="645"/>
    </row>
    <row r="28" spans="1:4" ht="16.5" thickBot="1" x14ac:dyDescent="0.3">
      <c r="A28" s="171" t="s">
        <v>10</v>
      </c>
      <c r="B28" s="117"/>
    </row>
    <row r="29" spans="1:4" s="51" customFormat="1" ht="17.25" thickTop="1" thickBot="1" x14ac:dyDescent="0.3">
      <c r="A29" s="173" t="s">
        <v>11</v>
      </c>
      <c r="B29" s="100">
        <f>SUM(B22:B28)</f>
        <v>6375830</v>
      </c>
    </row>
    <row r="30" spans="1:4" ht="12.75" customHeight="1" x14ac:dyDescent="0.25">
      <c r="A30" s="162"/>
      <c r="B30" s="163"/>
    </row>
    <row r="31" spans="1:4" x14ac:dyDescent="0.25">
      <c r="A31" s="644" t="s">
        <v>18</v>
      </c>
      <c r="B31" s="645" t="s">
        <v>4</v>
      </c>
    </row>
    <row r="32" spans="1:4" x14ac:dyDescent="0.25">
      <c r="A32" s="646" t="s">
        <v>12</v>
      </c>
      <c r="B32" s="645"/>
    </row>
    <row r="33" spans="1:2" x14ac:dyDescent="0.25">
      <c r="A33" s="646" t="s">
        <v>13</v>
      </c>
      <c r="B33" s="645"/>
    </row>
    <row r="34" spans="1:2" x14ac:dyDescent="0.25">
      <c r="A34" s="646" t="s">
        <v>14</v>
      </c>
      <c r="B34" s="645"/>
    </row>
    <row r="35" spans="1:2" ht="16.5" thickBot="1" x14ac:dyDescent="0.3">
      <c r="A35" s="171" t="s">
        <v>15</v>
      </c>
      <c r="B35" s="117"/>
    </row>
    <row r="36" spans="1:2" s="51" customFormat="1" ht="17.25" thickTop="1" thickBot="1" x14ac:dyDescent="0.3">
      <c r="A36" s="173" t="s">
        <v>7</v>
      </c>
      <c r="B36" s="100">
        <f>SUM(B31:B35)</f>
        <v>0</v>
      </c>
    </row>
    <row r="37" spans="1:2" ht="12.75" customHeight="1" x14ac:dyDescent="0.25">
      <c r="A37" s="162"/>
      <c r="B37" s="163"/>
    </row>
    <row r="38" spans="1:2" x14ac:dyDescent="0.25">
      <c r="A38" s="644" t="s">
        <v>19</v>
      </c>
      <c r="B38" s="645"/>
    </row>
    <row r="39" spans="1:2" x14ac:dyDescent="0.25">
      <c r="A39" s="649" t="s">
        <v>111</v>
      </c>
      <c r="B39" s="174">
        <f>110632+442529</f>
        <v>553161</v>
      </c>
    </row>
    <row r="40" spans="1:2" x14ac:dyDescent="0.25">
      <c r="A40" s="649" t="s">
        <v>128</v>
      </c>
      <c r="B40" s="174"/>
    </row>
    <row r="41" spans="1:2" x14ac:dyDescent="0.25">
      <c r="A41" s="649" t="s">
        <v>157</v>
      </c>
      <c r="B41" s="645">
        <v>5822669</v>
      </c>
    </row>
    <row r="42" spans="1:2" x14ac:dyDescent="0.25">
      <c r="A42" s="649" t="s">
        <v>172</v>
      </c>
      <c r="B42" s="645"/>
    </row>
    <row r="43" spans="1:2" x14ac:dyDescent="0.25">
      <c r="A43" s="62" t="s">
        <v>205</v>
      </c>
      <c r="B43" s="174"/>
    </row>
    <row r="44" spans="1:2" ht="16.5" thickBot="1" x14ac:dyDescent="0.3">
      <c r="A44" s="669" t="s">
        <v>617</v>
      </c>
      <c r="B44" s="182"/>
    </row>
    <row r="45" spans="1:2" ht="17.25" thickTop="1" thickBot="1" x14ac:dyDescent="0.3">
      <c r="A45" s="173" t="s">
        <v>11</v>
      </c>
      <c r="B45" s="100">
        <f>SUM(B39:B44)</f>
        <v>6375830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firstPageNumber="9"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43</vt:i4>
      </vt:variant>
    </vt:vector>
  </HeadingPairs>
  <TitlesOfParts>
    <vt:vector size="102" baseType="lpstr">
      <vt:lpstr>ciptax (opt 2)</vt:lpstr>
      <vt:lpstr>Sheet16</vt:lpstr>
      <vt:lpstr>Major with comments funding</vt:lpstr>
      <vt:lpstr>Minor Projects</vt:lpstr>
      <vt:lpstr>master</vt:lpstr>
      <vt:lpstr>Fire House Location Study</vt:lpstr>
      <vt:lpstr>Safety Complex</vt:lpstr>
      <vt:lpstr>South Fire Station</vt:lpstr>
      <vt:lpstr>Bridge-US 3 Baboosic</vt:lpstr>
      <vt:lpstr>Bridge-US 3 Chamberlain (2)</vt:lpstr>
      <vt:lpstr>StormwaterDrainage</vt:lpstr>
      <vt:lpstr>Sidewalks</vt:lpstr>
      <vt:lpstr>Woodland Dr. Ph II</vt:lpstr>
      <vt:lpstr>Paving</vt:lpstr>
      <vt:lpstr>Paving Gravel Roads</vt:lpstr>
      <vt:lpstr>Paving DW Highway</vt:lpstr>
      <vt:lpstr>Wire@DWIntersection</vt:lpstr>
      <vt:lpstr>Merrimack River Boat ramp</vt:lpstr>
      <vt:lpstr>Seaverns Bridge Slope Stabilzat</vt:lpstr>
      <vt:lpstr>Souhegan Trail 2014 TAP</vt:lpstr>
      <vt:lpstr>DWH Sidewalk 2021 TAP</vt:lpstr>
      <vt:lpstr>Sewer Line Ext</vt:lpstr>
      <vt:lpstr>depot street boat  ramp</vt:lpstr>
      <vt:lpstr>ped bridge</vt:lpstr>
      <vt:lpstr>Highway Fuel Station</vt:lpstr>
      <vt:lpstr>PD Siding</vt:lpstr>
      <vt:lpstr>Library HVAC</vt:lpstr>
      <vt:lpstr>Library Sprinklers</vt:lpstr>
      <vt:lpstr>Library Sidewalk</vt:lpstr>
      <vt:lpstr>Library Slate Roof</vt:lpstr>
      <vt:lpstr>Library Elevator</vt:lpstr>
      <vt:lpstr>New Library</vt:lpstr>
      <vt:lpstr>CD - 2025 Master Plan Updat (2</vt:lpstr>
      <vt:lpstr>Athletic Field Dev 23-24</vt:lpstr>
      <vt:lpstr>Executive Park Dr. PS</vt:lpstr>
      <vt:lpstr>Phase III &amp; PS</vt:lpstr>
      <vt:lpstr>Phase III-B</vt:lpstr>
      <vt:lpstr>Pennichuck Square PS</vt:lpstr>
      <vt:lpstr>Pearson Road PS</vt:lpstr>
      <vt:lpstr>Burt St PS</vt:lpstr>
      <vt:lpstr>Heron Cove PS</vt:lpstr>
      <vt:lpstr>WWTF Telemetry</vt:lpstr>
      <vt:lpstr>Agitator PLC Upgrade</vt:lpstr>
      <vt:lpstr>WWTF Nutrient Removal</vt:lpstr>
      <vt:lpstr>Hypo Feed System Upgrade</vt:lpstr>
      <vt:lpstr>minor back-up sheets</vt:lpstr>
      <vt:lpstr>Body Worn Cameras</vt:lpstr>
      <vt:lpstr>Library Carpet</vt:lpstr>
      <vt:lpstr>Wasserman Beach Phase4 25-26</vt:lpstr>
      <vt:lpstr>Athletic Field Dev 23-24 (2)</vt:lpstr>
      <vt:lpstr>Wasserman Dock Replacement</vt:lpstr>
      <vt:lpstr>Skatepark Replacement 26-27</vt:lpstr>
      <vt:lpstr>Wasserman Road Improvemnt23-24 </vt:lpstr>
      <vt:lpstr>FieldLights-Martel&amp;Greenfd25-26</vt:lpstr>
      <vt:lpstr>Cabin Roof Replacement 22-23</vt:lpstr>
      <vt:lpstr>Function Hall basement 24 - 25</vt:lpstr>
      <vt:lpstr>Wasserman Field Irrigation22-23</vt:lpstr>
      <vt:lpstr>Dog Park Light Project 26-27</vt:lpstr>
      <vt:lpstr>Sewer System Evaluation</vt:lpstr>
      <vt:lpstr>'Agitator PLC Upgrade'!Print_Area</vt:lpstr>
      <vt:lpstr>'Athletic Field Dev 23-24'!Print_Area</vt:lpstr>
      <vt:lpstr>'Body Worn Cameras'!Print_Area</vt:lpstr>
      <vt:lpstr>'Bridge-US 3 Baboosic'!Print_Area</vt:lpstr>
      <vt:lpstr>'Bridge-US 3 Chamberlain (2)'!Print_Area</vt:lpstr>
      <vt:lpstr>'Burt St PS'!Print_Area</vt:lpstr>
      <vt:lpstr>'CD - 2025 Master Plan Updat (2'!Print_Area</vt:lpstr>
      <vt:lpstr>'ciptax (opt 2)'!Print_Area</vt:lpstr>
      <vt:lpstr>'depot street boat  ramp'!Print_Area</vt:lpstr>
      <vt:lpstr>'DWH Sidewalk 2021 TAP'!Print_Area</vt:lpstr>
      <vt:lpstr>'Executive Park Dr. PS'!Print_Area</vt:lpstr>
      <vt:lpstr>'Fire House Location Study'!Print_Area</vt:lpstr>
      <vt:lpstr>'Heron Cove PS'!Print_Area</vt:lpstr>
      <vt:lpstr>'Hypo Feed System Upgrade'!Print_Area</vt:lpstr>
      <vt:lpstr>'Library Carpet'!Print_Area</vt:lpstr>
      <vt:lpstr>'Library Elevator'!Print_Area</vt:lpstr>
      <vt:lpstr>'Library HVAC'!Print_Area</vt:lpstr>
      <vt:lpstr>'Library Sidewalk'!Print_Area</vt:lpstr>
      <vt:lpstr>'Library Slate Roof'!Print_Area</vt:lpstr>
      <vt:lpstr>'Library Sprinklers'!Print_Area</vt:lpstr>
      <vt:lpstr>'Major with comments funding'!Print_Area</vt:lpstr>
      <vt:lpstr>'Merrimack River Boat ramp'!Print_Area</vt:lpstr>
      <vt:lpstr>'Minor Projects'!Print_Area</vt:lpstr>
      <vt:lpstr>'New Library'!Print_Area</vt:lpstr>
      <vt:lpstr>'Pearson Road PS'!Print_Area</vt:lpstr>
      <vt:lpstr>'ped bridge'!Print_Area</vt:lpstr>
      <vt:lpstr>'Pennichuck Square PS'!Print_Area</vt:lpstr>
      <vt:lpstr>'Phase III &amp; PS'!Print_Area</vt:lpstr>
      <vt:lpstr>'Phase III-B'!Print_Area</vt:lpstr>
      <vt:lpstr>'Safety Complex'!Print_Area</vt:lpstr>
      <vt:lpstr>'Seaverns Bridge Slope Stabilzat'!Print_Area</vt:lpstr>
      <vt:lpstr>'Sewer Line Ext'!Print_Area</vt:lpstr>
      <vt:lpstr>Sheet16!Print_Area</vt:lpstr>
      <vt:lpstr>Sidewalks!Print_Area</vt:lpstr>
      <vt:lpstr>'Souhegan Trail 2014 TAP'!Print_Area</vt:lpstr>
      <vt:lpstr>'South Fire Station'!Print_Area</vt:lpstr>
      <vt:lpstr>StormwaterDrainage!Print_Area</vt:lpstr>
      <vt:lpstr>'Wire@DWIntersection'!Print_Area</vt:lpstr>
      <vt:lpstr>'Woodland Dr. Ph II'!Print_Area</vt:lpstr>
      <vt:lpstr>'WWTF Nutrient Removal'!Print_Area</vt:lpstr>
      <vt:lpstr>'WWTF Telemetry'!Print_Area</vt:lpstr>
      <vt:lpstr>'ciptax (opt 2)'!Print_Titles</vt:lpstr>
      <vt:lpstr>'Minor Projects'!Print_Titles</vt:lpstr>
    </vt:vector>
  </TitlesOfParts>
  <Company>Town of Merrimack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rseymour</dc:creator>
  <cp:lastModifiedBy>Thomas Boland</cp:lastModifiedBy>
  <cp:lastPrinted>2021-11-22T17:58:17Z</cp:lastPrinted>
  <dcterms:created xsi:type="dcterms:W3CDTF">2011-09-13T15:06:27Z</dcterms:created>
  <dcterms:modified xsi:type="dcterms:W3CDTF">2021-12-08T17:50:55Z</dcterms:modified>
</cp:coreProperties>
</file>