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cip\2023-24 cip\"/>
    </mc:Choice>
  </mc:AlternateContent>
  <bookViews>
    <workbookView xWindow="120" yWindow="420" windowWidth="15180" windowHeight="9240" tabRatio="894" activeTab="3"/>
  </bookViews>
  <sheets>
    <sheet name="ciptax (opt 2)" sheetId="265" r:id="rId1"/>
    <sheet name="Sheet16" sheetId="266" r:id="rId2"/>
    <sheet name="Major with comments funding" sheetId="31" r:id="rId3"/>
    <sheet name="Minor Projects" sheetId="249" r:id="rId4"/>
    <sheet name="master" sheetId="277" r:id="rId5"/>
    <sheet name="Fire House Location Study" sheetId="293" r:id="rId6"/>
    <sheet name="Safety Complex" sheetId="271" r:id="rId7"/>
    <sheet name="South Fire Station" sheetId="270" r:id="rId8"/>
    <sheet name="Bridge-US 3 Baboosic" sheetId="230" r:id="rId9"/>
    <sheet name="Bridge-US 3 Chamberlain" sheetId="300" r:id="rId10"/>
    <sheet name="StormwaterDrainage" sheetId="232" r:id="rId11"/>
    <sheet name="Retro Fit Drainage for MS4" sheetId="297" r:id="rId12"/>
    <sheet name="Sidewalks" sheetId="272" r:id="rId13"/>
    <sheet name="Crosswalk DWH @ Shaws" sheetId="298" r:id="rId14"/>
    <sheet name="Woodland Dr. Ph II" sheetId="234" r:id="rId15"/>
    <sheet name="Naticook Triangle" sheetId="301" r:id="rId16"/>
    <sheet name="Paving" sheetId="235" r:id="rId17"/>
    <sheet name="Paving Gravel Roads" sheetId="236" r:id="rId18"/>
    <sheet name="Paving DW Highway" sheetId="237" r:id="rId19"/>
    <sheet name="Wire@DWIntersection" sheetId="273" r:id="rId20"/>
    <sheet name="Merrimack River Boat ramp" sheetId="239" r:id="rId21"/>
    <sheet name="Seaverns Bridge Slope Stabilzat" sheetId="275" r:id="rId22"/>
    <sheet name="Souhegan Trail 2014 TAP" sheetId="278" r:id="rId23"/>
    <sheet name="DWH Sidewalk 2021 TAP" sheetId="240" r:id="rId24"/>
    <sheet name="Sewer Line Ext" sheetId="241" r:id="rId25"/>
    <sheet name="depot street boat  ramp" sheetId="274" r:id="rId26"/>
    <sheet name="ped bridge" sheetId="269" r:id="rId27"/>
    <sheet name="Highway Fuel Station" sheetId="279" r:id="rId28"/>
    <sheet name="Library HVAC" sheetId="250" r:id="rId29"/>
    <sheet name="Library Sprinklers" sheetId="251" r:id="rId30"/>
    <sheet name="Library Sidewalk" sheetId="184" r:id="rId31"/>
    <sheet name="Library Slate Roof" sheetId="185" r:id="rId32"/>
    <sheet name="Library Elevator" sheetId="186" r:id="rId33"/>
    <sheet name="New Library" sheetId="187" r:id="rId34"/>
    <sheet name="CD - 2025 Master Plan Update" sheetId="183" r:id="rId35"/>
    <sheet name="Athletic Field Dev 24-25" sheetId="196" r:id="rId36"/>
    <sheet name="Executive Park Dr. PS" sheetId="242" r:id="rId37"/>
    <sheet name="Chlorine Building" sheetId="243" r:id="rId38"/>
    <sheet name="Phase V" sheetId="244" r:id="rId39"/>
    <sheet name="Pennichuck Square PS" sheetId="245" r:id="rId40"/>
    <sheet name="Screw Press Gear Box" sheetId="302" r:id="rId41"/>
    <sheet name="Pearson Road PS" sheetId="246" r:id="rId42"/>
    <sheet name="Burt St PS" sheetId="262" r:id="rId43"/>
    <sheet name="Heron Cove PS" sheetId="247" r:id="rId44"/>
    <sheet name="WWTF Telemetry" sheetId="268" r:id="rId45"/>
    <sheet name="Agitator PLC Upgrade" sheetId="276" r:id="rId46"/>
    <sheet name="WWTF Nutrient Removal" sheetId="248" r:id="rId47"/>
    <sheet name="Hypo Feed System Upgrade" sheetId="281" r:id="rId48"/>
    <sheet name="minor back-up sheets" sheetId="147" r:id="rId49"/>
    <sheet name="PD Siding" sheetId="280" r:id="rId50"/>
    <sheet name="Body Worn Cameras" sheetId="253" r:id="rId51"/>
    <sheet name="Library Phone System" sheetId="296" r:id="rId52"/>
    <sheet name="Wasserman Beach Phase4 26-27" sheetId="288" r:id="rId53"/>
    <sheet name="Skatepark Replacement 26-27" sheetId="290" r:id="rId54"/>
    <sheet name="Wasserman Road Improvemnt 23-24" sheetId="294" r:id="rId55"/>
    <sheet name="FieldLights-Martel&amp;Greenfd25-26" sheetId="287" r:id="rId56"/>
    <sheet name="Function Hall Generator 27-28" sheetId="295" r:id="rId57"/>
    <sheet name="Cabin Roof Replacement 22-2 (2" sheetId="299" r:id="rId58"/>
    <sheet name="Function Hall basement 25 - 26" sheetId="286" r:id="rId59"/>
    <sheet name="Wasserman Field Irrigation22-23" sheetId="283" r:id="rId60"/>
    <sheet name="Dog Park Light Project 27-28" sheetId="289" r:id="rId61"/>
    <sheet name="Sewer System Evaluation" sheetId="220" r:id="rId62"/>
  </sheets>
  <externalReferences>
    <externalReference r:id="rId63"/>
  </externalReferences>
  <definedNames>
    <definedName name="_____bos38" localSheetId="45">'[1]15-library'!#REF!</definedName>
    <definedName name="_____bos38" localSheetId="50">'[1]15-library'!#REF!</definedName>
    <definedName name="_____bos38" localSheetId="8">'[1]15-library'!#REF!</definedName>
    <definedName name="_____bos38" localSheetId="9">'[1]15-library'!#REF!</definedName>
    <definedName name="_____bos38" localSheetId="42">'[1]15-library'!#REF!</definedName>
    <definedName name="_____bos38" localSheetId="34">'[1]15-library'!#REF!</definedName>
    <definedName name="_____bos38" localSheetId="0">'[1]15-library'!#REF!</definedName>
    <definedName name="_____bos38" localSheetId="13">'[1]15-library'!#REF!</definedName>
    <definedName name="_____bos38" localSheetId="25">'[1]15-library'!#REF!</definedName>
    <definedName name="_____bos38" localSheetId="5">'[1]15-library'!#REF!</definedName>
    <definedName name="_____bos38" localSheetId="27">'[1]15-library'!#REF!</definedName>
    <definedName name="_____bos38" localSheetId="47">'[1]15-library'!#REF!</definedName>
    <definedName name="_____bos38" localSheetId="28">'[1]15-library'!#REF!</definedName>
    <definedName name="_____bos38" localSheetId="51">'[1]15-library'!#REF!</definedName>
    <definedName name="_____bos38" localSheetId="29">'[1]15-library'!#REF!</definedName>
    <definedName name="_____bos38" localSheetId="4">'[1]15-library'!#REF!</definedName>
    <definedName name="_____bos38" localSheetId="15">'[1]15-library'!#REF!</definedName>
    <definedName name="_____bos38" localSheetId="49">'[1]15-library'!#REF!</definedName>
    <definedName name="_____bos38" localSheetId="26">'[1]15-library'!#REF!</definedName>
    <definedName name="_____bos38" localSheetId="38">'[1]15-library'!#REF!</definedName>
    <definedName name="_____bos38" localSheetId="11">'[1]15-library'!#REF!</definedName>
    <definedName name="_____bos38" localSheetId="6">'[1]15-library'!#REF!</definedName>
    <definedName name="_____bos38" localSheetId="40">'[1]15-library'!#REF!</definedName>
    <definedName name="_____bos38" localSheetId="21">'[1]15-library'!#REF!</definedName>
    <definedName name="_____bos38" localSheetId="12">'[1]15-library'!#REF!</definedName>
    <definedName name="_____bos38" localSheetId="22">'[1]15-library'!#REF!</definedName>
    <definedName name="_____bos38" localSheetId="7">'[1]15-library'!#REF!</definedName>
    <definedName name="_____bos38" localSheetId="19">'[1]15-library'!#REF!</definedName>
    <definedName name="_____bos38" localSheetId="14">'[1]15-library'!#REF!</definedName>
    <definedName name="_____bos38" localSheetId="44">'[1]15-library'!#REF!</definedName>
    <definedName name="_____bos38">'[1]15-library'!#REF!</definedName>
    <definedName name="_____mgr38" localSheetId="45">'[1]15-library'!#REF!</definedName>
    <definedName name="_____mgr38" localSheetId="50">'[1]15-library'!#REF!</definedName>
    <definedName name="_____mgr38" localSheetId="8">'[1]15-library'!#REF!</definedName>
    <definedName name="_____mgr38" localSheetId="9">'[1]15-library'!#REF!</definedName>
    <definedName name="_____mgr38" localSheetId="42">'[1]15-library'!#REF!</definedName>
    <definedName name="_____mgr38" localSheetId="0">'[1]15-library'!#REF!</definedName>
    <definedName name="_____mgr38" localSheetId="13">'[1]15-library'!#REF!</definedName>
    <definedName name="_____mgr38" localSheetId="25">'[1]15-library'!#REF!</definedName>
    <definedName name="_____mgr38" localSheetId="5">'[1]15-library'!#REF!</definedName>
    <definedName name="_____mgr38" localSheetId="27">'[1]15-library'!#REF!</definedName>
    <definedName name="_____mgr38" localSheetId="47">'[1]15-library'!#REF!</definedName>
    <definedName name="_____mgr38" localSheetId="28">'[1]15-library'!#REF!</definedName>
    <definedName name="_____mgr38" localSheetId="51">'[1]15-library'!#REF!</definedName>
    <definedName name="_____mgr38" localSheetId="29">'[1]15-library'!#REF!</definedName>
    <definedName name="_____mgr38" localSheetId="4">'[1]15-library'!#REF!</definedName>
    <definedName name="_____mgr38" localSheetId="15">'[1]15-library'!#REF!</definedName>
    <definedName name="_____mgr38" localSheetId="49">'[1]15-library'!#REF!</definedName>
    <definedName name="_____mgr38" localSheetId="26">'[1]15-library'!#REF!</definedName>
    <definedName name="_____mgr38" localSheetId="38">'[1]15-library'!#REF!</definedName>
    <definedName name="_____mgr38" localSheetId="11">'[1]15-library'!#REF!</definedName>
    <definedName name="_____mgr38" localSheetId="6">'[1]15-library'!#REF!</definedName>
    <definedName name="_____mgr38" localSheetId="40">'[1]15-library'!#REF!</definedName>
    <definedName name="_____mgr38" localSheetId="21">'[1]15-library'!#REF!</definedName>
    <definedName name="_____mgr38" localSheetId="12">'[1]15-library'!#REF!</definedName>
    <definedName name="_____mgr38" localSheetId="22">'[1]15-library'!#REF!</definedName>
    <definedName name="_____mgr38" localSheetId="7">'[1]15-library'!#REF!</definedName>
    <definedName name="_____mgr38" localSheetId="19">'[1]15-library'!#REF!</definedName>
    <definedName name="_____mgr38" localSheetId="14">'[1]15-library'!#REF!</definedName>
    <definedName name="_____mgr38" localSheetId="44">'[1]15-library'!#REF!</definedName>
    <definedName name="_____mgr38">'[1]15-library'!#REF!</definedName>
    <definedName name="____bos38" localSheetId="45">'[1]15-library'!#REF!</definedName>
    <definedName name="____bos38" localSheetId="50">'[1]15-library'!#REF!</definedName>
    <definedName name="____bos38" localSheetId="8">'[1]15-library'!#REF!</definedName>
    <definedName name="____bos38" localSheetId="9">'[1]15-library'!#REF!</definedName>
    <definedName name="____bos38" localSheetId="42">'[1]15-library'!#REF!</definedName>
    <definedName name="____bos38" localSheetId="0">'[1]15-library'!#REF!</definedName>
    <definedName name="____bos38" localSheetId="13">'[1]15-library'!#REF!</definedName>
    <definedName name="____bos38" localSheetId="25">'[1]15-library'!#REF!</definedName>
    <definedName name="____bos38" localSheetId="5">'[1]15-library'!#REF!</definedName>
    <definedName name="____bos38" localSheetId="27">'[1]15-library'!#REF!</definedName>
    <definedName name="____bos38" localSheetId="47">'[1]15-library'!#REF!</definedName>
    <definedName name="____bos38" localSheetId="28">'[1]15-library'!#REF!</definedName>
    <definedName name="____bos38" localSheetId="51">'[1]15-library'!#REF!</definedName>
    <definedName name="____bos38" localSheetId="29">'[1]15-library'!#REF!</definedName>
    <definedName name="____bos38" localSheetId="4">'[1]15-library'!#REF!</definedName>
    <definedName name="____bos38" localSheetId="15">'[1]15-library'!#REF!</definedName>
    <definedName name="____bos38" localSheetId="49">'[1]15-library'!#REF!</definedName>
    <definedName name="____bos38" localSheetId="26">'[1]15-library'!#REF!</definedName>
    <definedName name="____bos38" localSheetId="38">'[1]15-library'!#REF!</definedName>
    <definedName name="____bos38" localSheetId="11">'[1]15-library'!#REF!</definedName>
    <definedName name="____bos38" localSheetId="6">'[1]15-library'!#REF!</definedName>
    <definedName name="____bos38" localSheetId="40">'[1]15-library'!#REF!</definedName>
    <definedName name="____bos38" localSheetId="21">'[1]15-library'!#REF!</definedName>
    <definedName name="____bos38" localSheetId="12">'[1]15-library'!#REF!</definedName>
    <definedName name="____bos38" localSheetId="22">'[1]15-library'!#REF!</definedName>
    <definedName name="____bos38" localSheetId="7">'[1]15-library'!#REF!</definedName>
    <definedName name="____bos38" localSheetId="19">'[1]15-library'!#REF!</definedName>
    <definedName name="____bos38" localSheetId="14">'[1]15-library'!#REF!</definedName>
    <definedName name="____bos38" localSheetId="44">'[1]15-library'!#REF!</definedName>
    <definedName name="____bos38">'[1]15-library'!#REF!</definedName>
    <definedName name="____mgr38" localSheetId="45">'[1]15-library'!#REF!</definedName>
    <definedName name="____mgr38" localSheetId="50">'[1]15-library'!#REF!</definedName>
    <definedName name="____mgr38" localSheetId="8">'[1]15-library'!#REF!</definedName>
    <definedName name="____mgr38" localSheetId="9">'[1]15-library'!#REF!</definedName>
    <definedName name="____mgr38" localSheetId="42">'[1]15-library'!#REF!</definedName>
    <definedName name="____mgr38" localSheetId="0">'[1]15-library'!#REF!</definedName>
    <definedName name="____mgr38" localSheetId="13">'[1]15-library'!#REF!</definedName>
    <definedName name="____mgr38" localSheetId="25">'[1]15-library'!#REF!</definedName>
    <definedName name="____mgr38" localSheetId="5">'[1]15-library'!#REF!</definedName>
    <definedName name="____mgr38" localSheetId="27">'[1]15-library'!#REF!</definedName>
    <definedName name="____mgr38" localSheetId="47">'[1]15-library'!#REF!</definedName>
    <definedName name="____mgr38" localSheetId="28">'[1]15-library'!#REF!</definedName>
    <definedName name="____mgr38" localSheetId="51">'[1]15-library'!#REF!</definedName>
    <definedName name="____mgr38" localSheetId="29">'[1]15-library'!#REF!</definedName>
    <definedName name="____mgr38" localSheetId="4">'[1]15-library'!#REF!</definedName>
    <definedName name="____mgr38" localSheetId="15">'[1]15-library'!#REF!</definedName>
    <definedName name="____mgr38" localSheetId="49">'[1]15-library'!#REF!</definedName>
    <definedName name="____mgr38" localSheetId="26">'[1]15-library'!#REF!</definedName>
    <definedName name="____mgr38" localSheetId="38">'[1]15-library'!#REF!</definedName>
    <definedName name="____mgr38" localSheetId="11">'[1]15-library'!#REF!</definedName>
    <definedName name="____mgr38" localSheetId="6">'[1]15-library'!#REF!</definedName>
    <definedName name="____mgr38" localSheetId="40">'[1]15-library'!#REF!</definedName>
    <definedName name="____mgr38" localSheetId="21">'[1]15-library'!#REF!</definedName>
    <definedName name="____mgr38" localSheetId="12">'[1]15-library'!#REF!</definedName>
    <definedName name="____mgr38" localSheetId="22">'[1]15-library'!#REF!</definedName>
    <definedName name="____mgr38" localSheetId="7">'[1]15-library'!#REF!</definedName>
    <definedName name="____mgr38" localSheetId="19">'[1]15-library'!#REF!</definedName>
    <definedName name="____mgr38" localSheetId="14">'[1]15-library'!#REF!</definedName>
    <definedName name="____mgr38" localSheetId="44">'[1]15-library'!#REF!</definedName>
    <definedName name="____mgr38">'[1]15-library'!#REF!</definedName>
    <definedName name="___bos38" localSheetId="45">'[1]15-library'!#REF!</definedName>
    <definedName name="___bos38" localSheetId="50">'[1]15-library'!#REF!</definedName>
    <definedName name="___bos38" localSheetId="8">'[1]15-library'!#REF!</definedName>
    <definedName name="___bos38" localSheetId="9">'[1]15-library'!#REF!</definedName>
    <definedName name="___bos38" localSheetId="42">'[1]15-library'!#REF!</definedName>
    <definedName name="___bos38" localSheetId="0">'[1]15-library'!#REF!</definedName>
    <definedName name="___bos38" localSheetId="13">'[1]15-library'!#REF!</definedName>
    <definedName name="___bos38" localSheetId="25">'[1]15-library'!#REF!</definedName>
    <definedName name="___bos38" localSheetId="5">'[1]15-library'!#REF!</definedName>
    <definedName name="___bos38" localSheetId="27">'[1]15-library'!#REF!</definedName>
    <definedName name="___bos38" localSheetId="47">'[1]15-library'!#REF!</definedName>
    <definedName name="___bos38" localSheetId="32">'[1]15-library'!#REF!</definedName>
    <definedName name="___bos38" localSheetId="28">'[1]15-library'!#REF!</definedName>
    <definedName name="___bos38" localSheetId="51">'[1]15-library'!#REF!</definedName>
    <definedName name="___bos38" localSheetId="30">'[1]15-library'!#REF!</definedName>
    <definedName name="___bos38" localSheetId="31">'[1]15-library'!#REF!</definedName>
    <definedName name="___bos38" localSheetId="29">'[1]15-library'!#REF!</definedName>
    <definedName name="___bos38" localSheetId="15">'[1]15-library'!#REF!</definedName>
    <definedName name="___bos38" localSheetId="33">'[1]15-library'!#REF!</definedName>
    <definedName name="___bos38" localSheetId="49">'[1]15-library'!#REF!</definedName>
    <definedName name="___bos38" localSheetId="26">'[1]15-library'!#REF!</definedName>
    <definedName name="___bos38" localSheetId="38">'[1]15-library'!#REF!</definedName>
    <definedName name="___bos38" localSheetId="11">'[1]15-library'!#REF!</definedName>
    <definedName name="___bos38" localSheetId="6">'[1]15-library'!#REF!</definedName>
    <definedName name="___bos38" localSheetId="40">'[1]15-library'!#REF!</definedName>
    <definedName name="___bos38" localSheetId="21">'[1]15-library'!#REF!</definedName>
    <definedName name="___bos38" localSheetId="12">'[1]15-library'!#REF!</definedName>
    <definedName name="___bos38" localSheetId="22">'[1]15-library'!#REF!</definedName>
    <definedName name="___bos38" localSheetId="7">'[1]15-library'!#REF!</definedName>
    <definedName name="___bos38" localSheetId="19">'[1]15-library'!#REF!</definedName>
    <definedName name="___bos38" localSheetId="14">'[1]15-library'!#REF!</definedName>
    <definedName name="___bos38" localSheetId="44">'[1]15-library'!#REF!</definedName>
    <definedName name="___bos38">'[1]15-library'!#REF!</definedName>
    <definedName name="___mgr38" localSheetId="45">'[1]15-library'!#REF!</definedName>
    <definedName name="___mgr38" localSheetId="50">'[1]15-library'!#REF!</definedName>
    <definedName name="___mgr38" localSheetId="8">'[1]15-library'!#REF!</definedName>
    <definedName name="___mgr38" localSheetId="9">'[1]15-library'!#REF!</definedName>
    <definedName name="___mgr38" localSheetId="42">'[1]15-library'!#REF!</definedName>
    <definedName name="___mgr38" localSheetId="0">'[1]15-library'!#REF!</definedName>
    <definedName name="___mgr38" localSheetId="13">'[1]15-library'!#REF!</definedName>
    <definedName name="___mgr38" localSheetId="25">'[1]15-library'!#REF!</definedName>
    <definedName name="___mgr38" localSheetId="5">'[1]15-library'!#REF!</definedName>
    <definedName name="___mgr38" localSheetId="27">'[1]15-library'!#REF!</definedName>
    <definedName name="___mgr38" localSheetId="47">'[1]15-library'!#REF!</definedName>
    <definedName name="___mgr38" localSheetId="32">'[1]15-library'!#REF!</definedName>
    <definedName name="___mgr38" localSheetId="28">'[1]15-library'!#REF!</definedName>
    <definedName name="___mgr38" localSheetId="51">'[1]15-library'!#REF!</definedName>
    <definedName name="___mgr38" localSheetId="30">'[1]15-library'!#REF!</definedName>
    <definedName name="___mgr38" localSheetId="31">'[1]15-library'!#REF!</definedName>
    <definedName name="___mgr38" localSheetId="29">'[1]15-library'!#REF!</definedName>
    <definedName name="___mgr38" localSheetId="15">'[1]15-library'!#REF!</definedName>
    <definedName name="___mgr38" localSheetId="33">'[1]15-library'!#REF!</definedName>
    <definedName name="___mgr38" localSheetId="49">'[1]15-library'!#REF!</definedName>
    <definedName name="___mgr38" localSheetId="26">'[1]15-library'!#REF!</definedName>
    <definedName name="___mgr38" localSheetId="38">'[1]15-library'!#REF!</definedName>
    <definedName name="___mgr38" localSheetId="11">'[1]15-library'!#REF!</definedName>
    <definedName name="___mgr38" localSheetId="6">'[1]15-library'!#REF!</definedName>
    <definedName name="___mgr38" localSheetId="40">'[1]15-library'!#REF!</definedName>
    <definedName name="___mgr38" localSheetId="21">'[1]15-library'!#REF!</definedName>
    <definedName name="___mgr38" localSheetId="12">'[1]15-library'!#REF!</definedName>
    <definedName name="___mgr38" localSheetId="22">'[1]15-library'!#REF!</definedName>
    <definedName name="___mgr38" localSheetId="7">'[1]15-library'!#REF!</definedName>
    <definedName name="___mgr38" localSheetId="19">'[1]15-library'!#REF!</definedName>
    <definedName name="___mgr38" localSheetId="14">'[1]15-library'!#REF!</definedName>
    <definedName name="___mgr38" localSheetId="44">'[1]15-library'!#REF!</definedName>
    <definedName name="___mgr38">'[1]15-library'!#REF!</definedName>
    <definedName name="__bos38" localSheetId="34">'[1]15-library'!#REF!</definedName>
    <definedName name="__bos38" localSheetId="32">'[1]15-library'!#REF!</definedName>
    <definedName name="__bos38" localSheetId="28">'[1]15-library'!#REF!</definedName>
    <definedName name="__bos38" localSheetId="51">'[1]15-library'!#REF!</definedName>
    <definedName name="__bos38" localSheetId="30">'[1]15-library'!#REF!</definedName>
    <definedName name="__bos38" localSheetId="31">'[1]15-library'!#REF!</definedName>
    <definedName name="__bos38" localSheetId="29">'[1]15-library'!#REF!</definedName>
    <definedName name="__bos38" localSheetId="4">'[1]15-library'!#REF!</definedName>
    <definedName name="__bos38" localSheetId="33">'[1]15-library'!#REF!</definedName>
    <definedName name="__mgr38" localSheetId="34">'[1]15-library'!#REF!</definedName>
    <definedName name="__mgr38" localSheetId="32">'[1]15-library'!#REF!</definedName>
    <definedName name="__mgr38" localSheetId="28">'[1]15-library'!#REF!</definedName>
    <definedName name="__mgr38" localSheetId="51">'[1]15-library'!#REF!</definedName>
    <definedName name="__mgr38" localSheetId="30">'[1]15-library'!#REF!</definedName>
    <definedName name="__mgr38" localSheetId="31">'[1]15-library'!#REF!</definedName>
    <definedName name="__mgr38" localSheetId="29">'[1]15-library'!#REF!</definedName>
    <definedName name="__mgr38" localSheetId="4">'[1]15-library'!#REF!</definedName>
    <definedName name="__mgr38" localSheetId="33">'[1]15-library'!#REF!</definedName>
    <definedName name="_a" localSheetId="9">'[1]15-library'!#REF!</definedName>
    <definedName name="_a" localSheetId="13">'[1]15-library'!#REF!</definedName>
    <definedName name="_a" localSheetId="5">'[1]15-library'!#REF!</definedName>
    <definedName name="_a" localSheetId="47">'[1]15-library'!#REF!</definedName>
    <definedName name="_a" localSheetId="51">'[1]15-library'!#REF!</definedName>
    <definedName name="_a" localSheetId="15">'[1]15-library'!#REF!</definedName>
    <definedName name="_a" localSheetId="11">'[1]15-library'!#REF!</definedName>
    <definedName name="_a" localSheetId="40">'[1]15-library'!#REF!</definedName>
    <definedName name="_a">'[1]15-library'!#REF!</definedName>
    <definedName name="_b" localSheetId="9">'[1]15-library'!#REF!</definedName>
    <definedName name="_b" localSheetId="13">'[1]15-library'!#REF!</definedName>
    <definedName name="_b" localSheetId="5">'[1]15-library'!#REF!</definedName>
    <definedName name="_b" localSheetId="47">'[1]15-library'!#REF!</definedName>
    <definedName name="_b" localSheetId="51">'[1]15-library'!#REF!</definedName>
    <definedName name="_b" localSheetId="15">'[1]15-library'!#REF!</definedName>
    <definedName name="_b" localSheetId="11">'[1]15-library'!#REF!</definedName>
    <definedName name="_b" localSheetId="40">'[1]15-library'!#REF!</definedName>
    <definedName name="_b">'[1]15-library'!#REF!</definedName>
    <definedName name="_bc" localSheetId="9">'[1]15-library'!#REF!</definedName>
    <definedName name="_bc" localSheetId="13">'[1]15-library'!#REF!</definedName>
    <definedName name="_bc" localSheetId="5">'[1]15-library'!#REF!</definedName>
    <definedName name="_bc" localSheetId="47">'[1]15-library'!#REF!</definedName>
    <definedName name="_bc" localSheetId="51">'[1]15-library'!#REF!</definedName>
    <definedName name="_bc" localSheetId="15">'[1]15-library'!#REF!</definedName>
    <definedName name="_bc" localSheetId="11">'[1]15-library'!#REF!</definedName>
    <definedName name="_bc" localSheetId="40">'[1]15-library'!#REF!</definedName>
    <definedName name="_bc">'[1]15-library'!#REF!</definedName>
    <definedName name="_bos38" localSheetId="45">'[1]15-library'!#REF!</definedName>
    <definedName name="_bos38" localSheetId="50">'[1]15-library'!#REF!</definedName>
    <definedName name="_bos38" localSheetId="8">'[1]15-library'!#REF!</definedName>
    <definedName name="_bos38" localSheetId="9">'[1]15-library'!#REF!</definedName>
    <definedName name="_bos38" localSheetId="42">'[1]15-library'!#REF!</definedName>
    <definedName name="_bos38" localSheetId="0">'[1]15-library'!#REF!</definedName>
    <definedName name="_bos38" localSheetId="13">'[1]15-library'!#REF!</definedName>
    <definedName name="_bos38" localSheetId="25">'[1]15-library'!#REF!</definedName>
    <definedName name="_bos38" localSheetId="5">'[1]15-library'!#REF!</definedName>
    <definedName name="_bos38" localSheetId="27">'[1]15-library'!#REF!</definedName>
    <definedName name="_bos38" localSheetId="47">'[1]15-library'!#REF!</definedName>
    <definedName name="_bos38" localSheetId="32">'[1]15-library'!#REF!</definedName>
    <definedName name="_bos38" localSheetId="28">'[1]15-library'!#REF!</definedName>
    <definedName name="_bos38" localSheetId="51">'[1]15-library'!#REF!</definedName>
    <definedName name="_bos38" localSheetId="30">'[1]15-library'!#REF!</definedName>
    <definedName name="_bos38" localSheetId="31">'[1]15-library'!#REF!</definedName>
    <definedName name="_bos38" localSheetId="29">'[1]15-library'!#REF!</definedName>
    <definedName name="_bos38" localSheetId="15">'[1]15-library'!#REF!</definedName>
    <definedName name="_bos38" localSheetId="33">'[1]15-library'!#REF!</definedName>
    <definedName name="_bos38" localSheetId="18">'[1]15-library'!#REF!</definedName>
    <definedName name="_bos38" localSheetId="49">'[1]15-library'!#REF!</definedName>
    <definedName name="_bos38" localSheetId="26">'[1]15-library'!#REF!</definedName>
    <definedName name="_bos38" localSheetId="38">'[1]15-library'!#REF!</definedName>
    <definedName name="_bos38" localSheetId="11">'[1]15-library'!#REF!</definedName>
    <definedName name="_bos38" localSheetId="6">'[1]15-library'!#REF!</definedName>
    <definedName name="_bos38" localSheetId="40">'[1]15-library'!#REF!</definedName>
    <definedName name="_bos38" localSheetId="21">'[1]15-library'!#REF!</definedName>
    <definedName name="_bos38" localSheetId="12">'[1]15-library'!#REF!</definedName>
    <definedName name="_bos38" localSheetId="22">'[1]15-library'!#REF!</definedName>
    <definedName name="_bos38" localSheetId="7">'[1]15-library'!#REF!</definedName>
    <definedName name="_bos38" localSheetId="19">'[1]15-library'!#REF!</definedName>
    <definedName name="_bos38" localSheetId="14">'[1]15-library'!#REF!</definedName>
    <definedName name="_bos38" localSheetId="44">'[1]15-library'!#REF!</definedName>
    <definedName name="_bos38">'[1]15-library'!#REF!</definedName>
    <definedName name="_mgr" localSheetId="9">'[1]15-library'!#REF!</definedName>
    <definedName name="_mgr" localSheetId="13">'[1]15-library'!#REF!</definedName>
    <definedName name="_mgr" localSheetId="5">'[1]15-library'!#REF!</definedName>
    <definedName name="_mgr" localSheetId="47">'[1]15-library'!#REF!</definedName>
    <definedName name="_mgr" localSheetId="51">'[1]15-library'!#REF!</definedName>
    <definedName name="_mgr" localSheetId="15">'[1]15-library'!#REF!</definedName>
    <definedName name="_mgr" localSheetId="11">'[1]15-library'!#REF!</definedName>
    <definedName name="_mgr" localSheetId="40">'[1]15-library'!#REF!</definedName>
    <definedName name="_mgr">'[1]15-library'!#REF!</definedName>
    <definedName name="_mgr38" localSheetId="45">'[1]15-library'!#REF!</definedName>
    <definedName name="_mgr38" localSheetId="50">'[1]15-library'!#REF!</definedName>
    <definedName name="_mgr38" localSheetId="8">'[1]15-library'!#REF!</definedName>
    <definedName name="_mgr38" localSheetId="9">'[1]15-library'!#REF!</definedName>
    <definedName name="_mgr38" localSheetId="42">'[1]15-library'!#REF!</definedName>
    <definedName name="_mgr38" localSheetId="0">'[1]15-library'!#REF!</definedName>
    <definedName name="_mgr38" localSheetId="13">'[1]15-library'!#REF!</definedName>
    <definedName name="_mgr38" localSheetId="25">'[1]15-library'!#REF!</definedName>
    <definedName name="_mgr38" localSheetId="5">'[1]15-library'!#REF!</definedName>
    <definedName name="_mgr38" localSheetId="27">'[1]15-library'!#REF!</definedName>
    <definedName name="_mgr38" localSheetId="47">'[1]15-library'!#REF!</definedName>
    <definedName name="_mgr38" localSheetId="32">'[1]15-library'!#REF!</definedName>
    <definedName name="_mgr38" localSheetId="28">'[1]15-library'!#REF!</definedName>
    <definedName name="_mgr38" localSheetId="51">'[1]15-library'!#REF!</definedName>
    <definedName name="_mgr38" localSheetId="30">'[1]15-library'!#REF!</definedName>
    <definedName name="_mgr38" localSheetId="31">'[1]15-library'!#REF!</definedName>
    <definedName name="_mgr38" localSheetId="29">'[1]15-library'!#REF!</definedName>
    <definedName name="_mgr38" localSheetId="15">'[1]15-library'!#REF!</definedName>
    <definedName name="_mgr38" localSheetId="33">'[1]15-library'!#REF!</definedName>
    <definedName name="_mgr38" localSheetId="18">'[1]15-library'!#REF!</definedName>
    <definedName name="_mgr38" localSheetId="49">'[1]15-library'!#REF!</definedName>
    <definedName name="_mgr38" localSheetId="26">'[1]15-library'!#REF!</definedName>
    <definedName name="_mgr38" localSheetId="38">'[1]15-library'!#REF!</definedName>
    <definedName name="_mgr38" localSheetId="11">'[1]15-library'!#REF!</definedName>
    <definedName name="_mgr38" localSheetId="6">'[1]15-library'!#REF!</definedName>
    <definedName name="_mgr38" localSheetId="40">'[1]15-library'!#REF!</definedName>
    <definedName name="_mgr38" localSheetId="21">'[1]15-library'!#REF!</definedName>
    <definedName name="_mgr38" localSheetId="12">'[1]15-library'!#REF!</definedName>
    <definedName name="_mgr38" localSheetId="22">'[1]15-library'!#REF!</definedName>
    <definedName name="_mgr38" localSheetId="7">'[1]15-library'!#REF!</definedName>
    <definedName name="_mgr38" localSheetId="19">'[1]15-library'!#REF!</definedName>
    <definedName name="_mgr38" localSheetId="14">'[1]15-library'!#REF!</definedName>
    <definedName name="_mgr38" localSheetId="44">'[1]15-library'!#REF!</definedName>
    <definedName name="_mgr38">'[1]15-library'!#REF!</definedName>
    <definedName name="_zzzzzzzzzzzzz" localSheetId="9">'[1]15-library'!#REF!</definedName>
    <definedName name="_zzzzzzzzzzzzz" localSheetId="13">'[1]15-library'!#REF!</definedName>
    <definedName name="_zzzzzzzzzzzzz" localSheetId="5">'[1]15-library'!#REF!</definedName>
    <definedName name="_zzzzzzzzzzzzz" localSheetId="47">'[1]15-library'!#REF!</definedName>
    <definedName name="_zzzzzzzzzzzzz" localSheetId="51">'[1]15-library'!#REF!</definedName>
    <definedName name="_zzzzzzzzzzzzz" localSheetId="15">'[1]15-library'!#REF!</definedName>
    <definedName name="_zzzzzzzzzzzzz" localSheetId="11">'[1]15-library'!#REF!</definedName>
    <definedName name="_zzzzzzzzzzzzz" localSheetId="40">'[1]15-library'!#REF!</definedName>
    <definedName name="_zzzzzzzzzzzzz">'[1]15-library'!#REF!</definedName>
    <definedName name="a" localSheetId="45">'[1]15-library'!#REF!</definedName>
    <definedName name="a" localSheetId="50">'[1]15-library'!#REF!</definedName>
    <definedName name="a" localSheetId="8">'[1]15-library'!#REF!</definedName>
    <definedName name="a" localSheetId="9">'[1]15-library'!#REF!</definedName>
    <definedName name="a" localSheetId="42">'[1]15-library'!#REF!</definedName>
    <definedName name="a" localSheetId="0">'[1]15-library'!#REF!</definedName>
    <definedName name="a" localSheetId="13">'[1]15-library'!#REF!</definedName>
    <definedName name="a" localSheetId="25">'[1]15-library'!#REF!</definedName>
    <definedName name="a" localSheetId="5">'[1]15-library'!#REF!</definedName>
    <definedName name="a" localSheetId="27">'[1]15-library'!#REF!</definedName>
    <definedName name="a" localSheetId="47">'[1]15-library'!#REF!</definedName>
    <definedName name="a" localSheetId="28">'[1]15-library'!#REF!</definedName>
    <definedName name="a" localSheetId="51">'[1]15-library'!#REF!</definedName>
    <definedName name="a" localSheetId="29">'[1]15-library'!#REF!</definedName>
    <definedName name="a" localSheetId="15">'[1]15-library'!#REF!</definedName>
    <definedName name="a" localSheetId="49">'[1]15-library'!#REF!</definedName>
    <definedName name="a" localSheetId="26">'[1]15-library'!#REF!</definedName>
    <definedName name="a" localSheetId="38">'[1]15-library'!#REF!</definedName>
    <definedName name="a" localSheetId="11">'[1]15-library'!#REF!</definedName>
    <definedName name="a" localSheetId="6">'[1]15-library'!#REF!</definedName>
    <definedName name="a" localSheetId="40">'[1]15-library'!#REF!</definedName>
    <definedName name="a" localSheetId="21">'[1]15-library'!#REF!</definedName>
    <definedName name="a" localSheetId="12">'[1]15-library'!#REF!</definedName>
    <definedName name="a" localSheetId="22">'[1]15-library'!#REF!</definedName>
    <definedName name="a" localSheetId="7">'[1]15-library'!#REF!</definedName>
    <definedName name="a" localSheetId="19">'[1]15-library'!#REF!</definedName>
    <definedName name="a" localSheetId="14">'[1]15-library'!#REF!</definedName>
    <definedName name="a" localSheetId="44">'[1]15-library'!#REF!</definedName>
    <definedName name="a">'[1]15-library'!#REF!</definedName>
    <definedName name="aa" localSheetId="45">'[1]15-library'!#REF!</definedName>
    <definedName name="aa" localSheetId="50">'[1]15-library'!#REF!</definedName>
    <definedName name="aa" localSheetId="8">'[1]15-library'!#REF!</definedName>
    <definedName name="aa" localSheetId="9">'[1]15-library'!#REF!</definedName>
    <definedName name="aa" localSheetId="42">'[1]15-library'!#REF!</definedName>
    <definedName name="aa" localSheetId="0">'[1]15-library'!#REF!</definedName>
    <definedName name="aa" localSheetId="13">'[1]15-library'!#REF!</definedName>
    <definedName name="aa" localSheetId="25">'[1]15-library'!#REF!</definedName>
    <definedName name="aa" localSheetId="5">'[1]15-library'!#REF!</definedName>
    <definedName name="aa" localSheetId="27">'[1]15-library'!#REF!</definedName>
    <definedName name="aa" localSheetId="47">'[1]15-library'!#REF!</definedName>
    <definedName name="aa" localSheetId="28">'[1]15-library'!#REF!</definedName>
    <definedName name="aa" localSheetId="51">'[1]15-library'!#REF!</definedName>
    <definedName name="aa" localSheetId="29">'[1]15-library'!#REF!</definedName>
    <definedName name="aa" localSheetId="15">'[1]15-library'!#REF!</definedName>
    <definedName name="aa" localSheetId="49">'[1]15-library'!#REF!</definedName>
    <definedName name="aa" localSheetId="26">'[1]15-library'!#REF!</definedName>
    <definedName name="aa" localSheetId="38">'[1]15-library'!#REF!</definedName>
    <definedName name="aa" localSheetId="11">'[1]15-library'!#REF!</definedName>
    <definedName name="aa" localSheetId="6">'[1]15-library'!#REF!</definedName>
    <definedName name="aa" localSheetId="40">'[1]15-library'!#REF!</definedName>
    <definedName name="aa" localSheetId="21">'[1]15-library'!#REF!</definedName>
    <definedName name="aa" localSheetId="12">'[1]15-library'!#REF!</definedName>
    <definedName name="aa" localSheetId="22">'[1]15-library'!#REF!</definedName>
    <definedName name="aa" localSheetId="7">'[1]15-library'!#REF!</definedName>
    <definedName name="aa" localSheetId="19">'[1]15-library'!#REF!</definedName>
    <definedName name="aa" localSheetId="14">'[1]15-library'!#REF!</definedName>
    <definedName name="aa" localSheetId="44">'[1]15-library'!#REF!</definedName>
    <definedName name="aa">'[1]15-library'!#REF!</definedName>
    <definedName name="aaa" localSheetId="45">'[1]15-library'!#REF!</definedName>
    <definedName name="aaa" localSheetId="50">'[1]15-library'!#REF!</definedName>
    <definedName name="aaa" localSheetId="8">'[1]15-library'!#REF!</definedName>
    <definedName name="aaa" localSheetId="9">'[1]15-library'!#REF!</definedName>
    <definedName name="aaa" localSheetId="42">'[1]15-library'!#REF!</definedName>
    <definedName name="aaa" localSheetId="0">'[1]15-library'!#REF!</definedName>
    <definedName name="aaa" localSheetId="13">'[1]15-library'!#REF!</definedName>
    <definedName name="aaa" localSheetId="25">'[1]15-library'!#REF!</definedName>
    <definedName name="aaa" localSheetId="5">'[1]15-library'!#REF!</definedName>
    <definedName name="aaa" localSheetId="27">'[1]15-library'!#REF!</definedName>
    <definedName name="aaa" localSheetId="47">'[1]15-library'!#REF!</definedName>
    <definedName name="aaa" localSheetId="28">'[1]15-library'!#REF!</definedName>
    <definedName name="aaa" localSheetId="51">'[1]15-library'!#REF!</definedName>
    <definedName name="aaa" localSheetId="29">'[1]15-library'!#REF!</definedName>
    <definedName name="aaa" localSheetId="15">'[1]15-library'!#REF!</definedName>
    <definedName name="aaa" localSheetId="49">'[1]15-library'!#REF!</definedName>
    <definedName name="aaa" localSheetId="26">'[1]15-library'!#REF!</definedName>
    <definedName name="aaa" localSheetId="38">'[1]15-library'!#REF!</definedName>
    <definedName name="aaa" localSheetId="11">'[1]15-library'!#REF!</definedName>
    <definedName name="aaa" localSheetId="6">'[1]15-library'!#REF!</definedName>
    <definedName name="aaa" localSheetId="40">'[1]15-library'!#REF!</definedName>
    <definedName name="aaa" localSheetId="21">'[1]15-library'!#REF!</definedName>
    <definedName name="aaa" localSheetId="12">'[1]15-library'!#REF!</definedName>
    <definedName name="aaa" localSheetId="22">'[1]15-library'!#REF!</definedName>
    <definedName name="aaa" localSheetId="7">'[1]15-library'!#REF!</definedName>
    <definedName name="aaa" localSheetId="19">'[1]15-library'!#REF!</definedName>
    <definedName name="aaa" localSheetId="14">'[1]15-library'!#REF!</definedName>
    <definedName name="aaa" localSheetId="44">'[1]15-library'!#REF!</definedName>
    <definedName name="aaa">'[1]15-library'!#REF!</definedName>
    <definedName name="aaaa" localSheetId="45">'[1]15-library'!#REF!</definedName>
    <definedName name="aaaa" localSheetId="50">'[1]15-library'!#REF!</definedName>
    <definedName name="aaaa" localSheetId="8">'[1]15-library'!#REF!</definedName>
    <definedName name="aaaa" localSheetId="9">'[1]15-library'!#REF!</definedName>
    <definedName name="aaaa" localSheetId="42">'[1]15-library'!#REF!</definedName>
    <definedName name="aaaa" localSheetId="0">'[1]15-library'!#REF!</definedName>
    <definedName name="aaaa" localSheetId="13">'[1]15-library'!#REF!</definedName>
    <definedName name="aaaa" localSheetId="25">'[1]15-library'!#REF!</definedName>
    <definedName name="aaaa" localSheetId="5">'[1]15-library'!#REF!</definedName>
    <definedName name="aaaa" localSheetId="27">'[1]15-library'!#REF!</definedName>
    <definedName name="aaaa" localSheetId="47">'[1]15-library'!#REF!</definedName>
    <definedName name="aaaa" localSheetId="28">'[1]15-library'!#REF!</definedName>
    <definedName name="aaaa" localSheetId="51">'[1]15-library'!#REF!</definedName>
    <definedName name="aaaa" localSheetId="29">'[1]15-library'!#REF!</definedName>
    <definedName name="aaaa" localSheetId="15">'[1]15-library'!#REF!</definedName>
    <definedName name="aaaa" localSheetId="49">'[1]15-library'!#REF!</definedName>
    <definedName name="aaaa" localSheetId="26">'[1]15-library'!#REF!</definedName>
    <definedName name="aaaa" localSheetId="38">'[1]15-library'!#REF!</definedName>
    <definedName name="aaaa" localSheetId="11">'[1]15-library'!#REF!</definedName>
    <definedName name="aaaa" localSheetId="6">'[1]15-library'!#REF!</definedName>
    <definedName name="aaaa" localSheetId="40">'[1]15-library'!#REF!</definedName>
    <definedName name="aaaa" localSheetId="21">'[1]15-library'!#REF!</definedName>
    <definedName name="aaaa" localSheetId="12">'[1]15-library'!#REF!</definedName>
    <definedName name="aaaa" localSheetId="22">'[1]15-library'!#REF!</definedName>
    <definedName name="aaaa" localSheetId="7">'[1]15-library'!#REF!</definedName>
    <definedName name="aaaa" localSheetId="19">'[1]15-library'!#REF!</definedName>
    <definedName name="aaaa" localSheetId="14">'[1]15-library'!#REF!</definedName>
    <definedName name="aaaa" localSheetId="44">'[1]15-library'!#REF!</definedName>
    <definedName name="aaaa">'[1]15-library'!#REF!</definedName>
    <definedName name="aaaaa" localSheetId="45">'[1]15-library'!#REF!</definedName>
    <definedName name="aaaaa" localSheetId="50">'[1]15-library'!#REF!</definedName>
    <definedName name="aaaaa" localSheetId="8">'[1]15-library'!#REF!</definedName>
    <definedName name="aaaaa" localSheetId="9">'[1]15-library'!#REF!</definedName>
    <definedName name="aaaaa" localSheetId="42">'[1]15-library'!#REF!</definedName>
    <definedName name="aaaaa" localSheetId="0">'[1]15-library'!#REF!</definedName>
    <definedName name="aaaaa" localSheetId="13">'[1]15-library'!#REF!</definedName>
    <definedName name="aaaaa" localSheetId="25">'[1]15-library'!#REF!</definedName>
    <definedName name="aaaaa" localSheetId="5">'[1]15-library'!#REF!</definedName>
    <definedName name="aaaaa" localSheetId="27">'[1]15-library'!#REF!</definedName>
    <definedName name="aaaaa" localSheetId="47">'[1]15-library'!#REF!</definedName>
    <definedName name="aaaaa" localSheetId="28">'[1]15-library'!#REF!</definedName>
    <definedName name="aaaaa" localSheetId="51">'[1]15-library'!#REF!</definedName>
    <definedName name="aaaaa" localSheetId="29">'[1]15-library'!#REF!</definedName>
    <definedName name="aaaaa" localSheetId="15">'[1]15-library'!#REF!</definedName>
    <definedName name="aaaaa" localSheetId="49">'[1]15-library'!#REF!</definedName>
    <definedName name="aaaaa" localSheetId="26">'[1]15-library'!#REF!</definedName>
    <definedName name="aaaaa" localSheetId="38">'[1]15-library'!#REF!</definedName>
    <definedName name="aaaaa" localSheetId="11">'[1]15-library'!#REF!</definedName>
    <definedName name="aaaaa" localSheetId="6">'[1]15-library'!#REF!</definedName>
    <definedName name="aaaaa" localSheetId="40">'[1]15-library'!#REF!</definedName>
    <definedName name="aaaaa" localSheetId="21">'[1]15-library'!#REF!</definedName>
    <definedName name="aaaaa" localSheetId="12">'[1]15-library'!#REF!</definedName>
    <definedName name="aaaaa" localSheetId="22">'[1]15-library'!#REF!</definedName>
    <definedName name="aaaaa" localSheetId="7">'[1]15-library'!#REF!</definedName>
    <definedName name="aaaaa" localSheetId="19">'[1]15-library'!#REF!</definedName>
    <definedName name="aaaaa" localSheetId="14">'[1]15-library'!#REF!</definedName>
    <definedName name="aaaaa" localSheetId="44">'[1]15-library'!#REF!</definedName>
    <definedName name="aaaaa">'[1]15-library'!#REF!</definedName>
    <definedName name="aaaaaa" localSheetId="45">'[1]15-library'!#REF!</definedName>
    <definedName name="aaaaaa" localSheetId="50">'[1]15-library'!#REF!</definedName>
    <definedName name="aaaaaa" localSheetId="8">'[1]15-library'!#REF!</definedName>
    <definedName name="aaaaaa" localSheetId="9">'[1]15-library'!#REF!</definedName>
    <definedName name="aaaaaa" localSheetId="42">'[1]15-library'!#REF!</definedName>
    <definedName name="aaaaaa" localSheetId="0">'[1]15-library'!#REF!</definedName>
    <definedName name="aaaaaa" localSheetId="13">'[1]15-library'!#REF!</definedName>
    <definedName name="aaaaaa" localSheetId="25">'[1]15-library'!#REF!</definedName>
    <definedName name="aaaaaa" localSheetId="5">'[1]15-library'!#REF!</definedName>
    <definedName name="aaaaaa" localSheetId="27">'[1]15-library'!#REF!</definedName>
    <definedName name="aaaaaa" localSheetId="47">'[1]15-library'!#REF!</definedName>
    <definedName name="aaaaaa" localSheetId="28">'[1]15-library'!#REF!</definedName>
    <definedName name="aaaaaa" localSheetId="51">'[1]15-library'!#REF!</definedName>
    <definedName name="aaaaaa" localSheetId="29">'[1]15-library'!#REF!</definedName>
    <definedName name="aaaaaa" localSheetId="15">'[1]15-library'!#REF!</definedName>
    <definedName name="aaaaaa" localSheetId="49">'[1]15-library'!#REF!</definedName>
    <definedName name="aaaaaa" localSheetId="26">'[1]15-library'!#REF!</definedName>
    <definedName name="aaaaaa" localSheetId="38">'[1]15-library'!#REF!</definedName>
    <definedName name="aaaaaa" localSheetId="11">'[1]15-library'!#REF!</definedName>
    <definedName name="aaaaaa" localSheetId="6">'[1]15-library'!#REF!</definedName>
    <definedName name="aaaaaa" localSheetId="40">'[1]15-library'!#REF!</definedName>
    <definedName name="aaaaaa" localSheetId="21">'[1]15-library'!#REF!</definedName>
    <definedName name="aaaaaa" localSheetId="12">'[1]15-library'!#REF!</definedName>
    <definedName name="aaaaaa" localSheetId="22">'[1]15-library'!#REF!</definedName>
    <definedName name="aaaaaa" localSheetId="7">'[1]15-library'!#REF!</definedName>
    <definedName name="aaaaaa" localSheetId="19">'[1]15-library'!#REF!</definedName>
    <definedName name="aaaaaa" localSheetId="14">'[1]15-library'!#REF!</definedName>
    <definedName name="aaaaaa" localSheetId="44">'[1]15-library'!#REF!</definedName>
    <definedName name="aaaaaa">'[1]15-library'!#REF!</definedName>
    <definedName name="aaaaaaa" localSheetId="45">'[1]15-library'!#REF!</definedName>
    <definedName name="aaaaaaa" localSheetId="50">'[1]15-library'!#REF!</definedName>
    <definedName name="aaaaaaa" localSheetId="8">'[1]15-library'!#REF!</definedName>
    <definedName name="aaaaaaa" localSheetId="9">'[1]15-library'!#REF!</definedName>
    <definedName name="aaaaaaa" localSheetId="42">'[1]15-library'!#REF!</definedName>
    <definedName name="aaaaaaa" localSheetId="0">'[1]15-library'!#REF!</definedName>
    <definedName name="aaaaaaa" localSheetId="13">'[1]15-library'!#REF!</definedName>
    <definedName name="aaaaaaa" localSheetId="25">'[1]15-library'!#REF!</definedName>
    <definedName name="aaaaaaa" localSheetId="5">'[1]15-library'!#REF!</definedName>
    <definedName name="aaaaaaa" localSheetId="27">'[1]15-library'!#REF!</definedName>
    <definedName name="aaaaaaa" localSheetId="47">'[1]15-library'!#REF!</definedName>
    <definedName name="aaaaaaa" localSheetId="28">'[1]15-library'!#REF!</definedName>
    <definedName name="aaaaaaa" localSheetId="51">'[1]15-library'!#REF!</definedName>
    <definedName name="aaaaaaa" localSheetId="29">'[1]15-library'!#REF!</definedName>
    <definedName name="aaaaaaa" localSheetId="15">'[1]15-library'!#REF!</definedName>
    <definedName name="aaaaaaa" localSheetId="49">'[1]15-library'!#REF!</definedName>
    <definedName name="aaaaaaa" localSheetId="26">'[1]15-library'!#REF!</definedName>
    <definedName name="aaaaaaa" localSheetId="38">'[1]15-library'!#REF!</definedName>
    <definedName name="aaaaaaa" localSheetId="11">'[1]15-library'!#REF!</definedName>
    <definedName name="aaaaaaa" localSheetId="6">'[1]15-library'!#REF!</definedName>
    <definedName name="aaaaaaa" localSheetId="40">'[1]15-library'!#REF!</definedName>
    <definedName name="aaaaaaa" localSheetId="21">'[1]15-library'!#REF!</definedName>
    <definedName name="aaaaaaa" localSheetId="12">'[1]15-library'!#REF!</definedName>
    <definedName name="aaaaaaa" localSheetId="22">'[1]15-library'!#REF!</definedName>
    <definedName name="aaaaaaa" localSheetId="7">'[1]15-library'!#REF!</definedName>
    <definedName name="aaaaaaa" localSheetId="19">'[1]15-library'!#REF!</definedName>
    <definedName name="aaaaaaa" localSheetId="14">'[1]15-library'!#REF!</definedName>
    <definedName name="aaaaaaa" localSheetId="44">'[1]15-library'!#REF!</definedName>
    <definedName name="aaaaaaa">'[1]15-library'!#REF!</definedName>
    <definedName name="actual" localSheetId="45">'[1]15-library'!#REF!</definedName>
    <definedName name="actual" localSheetId="50">'[1]15-library'!#REF!</definedName>
    <definedName name="actual" localSheetId="8">'[1]15-library'!#REF!</definedName>
    <definedName name="actual" localSheetId="9">'[1]15-library'!#REF!</definedName>
    <definedName name="actual" localSheetId="42">'[1]15-library'!#REF!</definedName>
    <definedName name="actual" localSheetId="34">'[1]15-library'!#REF!</definedName>
    <definedName name="actual" localSheetId="0">'[1]15-library'!#REF!</definedName>
    <definedName name="actual" localSheetId="13">'[1]15-library'!#REF!</definedName>
    <definedName name="actual" localSheetId="25">'[1]15-library'!#REF!</definedName>
    <definedName name="actual" localSheetId="5">'[1]15-library'!#REF!</definedName>
    <definedName name="actual" localSheetId="27">'[1]15-library'!#REF!</definedName>
    <definedName name="actual" localSheetId="47">'[1]15-library'!#REF!</definedName>
    <definedName name="actual" localSheetId="32">'[1]15-library'!#REF!</definedName>
    <definedName name="actual" localSheetId="28">'[1]15-library'!#REF!</definedName>
    <definedName name="actual" localSheetId="51">'[1]15-library'!#REF!</definedName>
    <definedName name="actual" localSheetId="30">'[1]15-library'!#REF!</definedName>
    <definedName name="actual" localSheetId="31">'[1]15-library'!#REF!</definedName>
    <definedName name="actual" localSheetId="29">'[1]15-library'!#REF!</definedName>
    <definedName name="actual" localSheetId="4">'[1]15-library'!#REF!</definedName>
    <definedName name="actual" localSheetId="15">'[1]15-library'!#REF!</definedName>
    <definedName name="actual" localSheetId="33">'[1]15-library'!#REF!</definedName>
    <definedName name="actual" localSheetId="18">'[1]15-library'!#REF!</definedName>
    <definedName name="actual" localSheetId="49">'[1]15-library'!#REF!</definedName>
    <definedName name="actual" localSheetId="26">'[1]15-library'!#REF!</definedName>
    <definedName name="actual" localSheetId="38">'[1]15-library'!#REF!</definedName>
    <definedName name="actual" localSheetId="11">'[1]15-library'!#REF!</definedName>
    <definedName name="actual" localSheetId="6">'[1]15-library'!#REF!</definedName>
    <definedName name="actual" localSheetId="40">'[1]15-library'!#REF!</definedName>
    <definedName name="actual" localSheetId="21">'[1]15-library'!#REF!</definedName>
    <definedName name="actual" localSheetId="1">'[1]15-library'!#REF!</definedName>
    <definedName name="actual" localSheetId="12">'[1]15-library'!#REF!</definedName>
    <definedName name="actual" localSheetId="22">'[1]15-library'!#REF!</definedName>
    <definedName name="actual" localSheetId="7">'[1]15-library'!#REF!</definedName>
    <definedName name="actual" localSheetId="19">'[1]15-library'!#REF!</definedName>
    <definedName name="actual" localSheetId="14">'[1]15-library'!#REF!</definedName>
    <definedName name="actual" localSheetId="44">'[1]15-library'!#REF!</definedName>
    <definedName name="actual">'[1]15-library'!#REF!</definedName>
    <definedName name="actual38" localSheetId="45">'[1]15-library'!#REF!</definedName>
    <definedName name="actual38" localSheetId="50">'[1]15-library'!#REF!</definedName>
    <definedName name="actual38" localSheetId="8">'[1]15-library'!#REF!</definedName>
    <definedName name="actual38" localSheetId="9">'[1]15-library'!#REF!</definedName>
    <definedName name="actual38" localSheetId="42">'[1]15-library'!#REF!</definedName>
    <definedName name="actual38" localSheetId="34">'[1]15-library'!#REF!</definedName>
    <definedName name="actual38" localSheetId="0">'[1]15-library'!#REF!</definedName>
    <definedName name="actual38" localSheetId="13">'[1]15-library'!#REF!</definedName>
    <definedName name="actual38" localSheetId="25">'[1]15-library'!#REF!</definedName>
    <definedName name="actual38" localSheetId="5">'[1]15-library'!#REF!</definedName>
    <definedName name="actual38" localSheetId="27">'[1]15-library'!#REF!</definedName>
    <definedName name="actual38" localSheetId="47">'[1]15-library'!#REF!</definedName>
    <definedName name="actual38" localSheetId="32">'[1]15-library'!#REF!</definedName>
    <definedName name="actual38" localSheetId="28">'[1]15-library'!#REF!</definedName>
    <definedName name="actual38" localSheetId="51">'[1]15-library'!#REF!</definedName>
    <definedName name="actual38" localSheetId="30">'[1]15-library'!#REF!</definedName>
    <definedName name="actual38" localSheetId="31">'[1]15-library'!#REF!</definedName>
    <definedName name="actual38" localSheetId="29">'[1]15-library'!#REF!</definedName>
    <definedName name="actual38" localSheetId="4">'[1]15-library'!#REF!</definedName>
    <definedName name="actual38" localSheetId="15">'[1]15-library'!#REF!</definedName>
    <definedName name="actual38" localSheetId="33">'[1]15-library'!#REF!</definedName>
    <definedName name="actual38" localSheetId="18">'[1]15-library'!#REF!</definedName>
    <definedName name="actual38" localSheetId="49">'[1]15-library'!#REF!</definedName>
    <definedName name="actual38" localSheetId="26">'[1]15-library'!#REF!</definedName>
    <definedName name="actual38" localSheetId="38">'[1]15-library'!#REF!</definedName>
    <definedName name="actual38" localSheetId="11">'[1]15-library'!#REF!</definedName>
    <definedName name="actual38" localSheetId="6">'[1]15-library'!#REF!</definedName>
    <definedName name="actual38" localSheetId="40">'[1]15-library'!#REF!</definedName>
    <definedName name="actual38" localSheetId="21">'[1]15-library'!#REF!</definedName>
    <definedName name="actual38" localSheetId="1">'[1]15-library'!#REF!</definedName>
    <definedName name="actual38" localSheetId="12">'[1]15-library'!#REF!</definedName>
    <definedName name="actual38" localSheetId="22">'[1]15-library'!#REF!</definedName>
    <definedName name="actual38" localSheetId="7">'[1]15-library'!#REF!</definedName>
    <definedName name="actual38" localSheetId="19">'[1]15-library'!#REF!</definedName>
    <definedName name="actual38" localSheetId="14">'[1]15-library'!#REF!</definedName>
    <definedName name="actual38" localSheetId="44">'[1]15-library'!#REF!</definedName>
    <definedName name="actual38">'[1]15-library'!#REF!</definedName>
    <definedName name="asd" localSheetId="45">'[1]15-library'!#REF!</definedName>
    <definedName name="asd" localSheetId="50">'[1]15-library'!#REF!</definedName>
    <definedName name="asd" localSheetId="8">'[1]15-library'!#REF!</definedName>
    <definedName name="asd" localSheetId="9">'[1]15-library'!#REF!</definedName>
    <definedName name="asd" localSheetId="42">'[1]15-library'!#REF!</definedName>
    <definedName name="asd" localSheetId="0">'[1]15-library'!#REF!</definedName>
    <definedName name="asd" localSheetId="13">'[1]15-library'!#REF!</definedName>
    <definedName name="asd" localSheetId="25">'[1]15-library'!#REF!</definedName>
    <definedName name="asd" localSheetId="5">'[1]15-library'!#REF!</definedName>
    <definedName name="asd" localSheetId="27">'[1]15-library'!#REF!</definedName>
    <definedName name="asd" localSheetId="47">'[1]15-library'!#REF!</definedName>
    <definedName name="asd" localSheetId="32">'[1]15-library'!#REF!</definedName>
    <definedName name="asd" localSheetId="28">'[1]15-library'!#REF!</definedName>
    <definedName name="asd" localSheetId="51">'[1]15-library'!#REF!</definedName>
    <definedName name="asd" localSheetId="30">'[1]15-library'!#REF!</definedName>
    <definedName name="asd" localSheetId="31">'[1]15-library'!#REF!</definedName>
    <definedName name="asd" localSheetId="29">'[1]15-library'!#REF!</definedName>
    <definedName name="asd" localSheetId="15">'[1]15-library'!#REF!</definedName>
    <definedName name="asd" localSheetId="33">'[1]15-library'!#REF!</definedName>
    <definedName name="asd" localSheetId="49">'[1]15-library'!#REF!</definedName>
    <definedName name="asd" localSheetId="26">'[1]15-library'!#REF!</definedName>
    <definedName name="asd" localSheetId="38">'[1]15-library'!#REF!</definedName>
    <definedName name="asd" localSheetId="11">'[1]15-library'!#REF!</definedName>
    <definedName name="asd" localSheetId="6">'[1]15-library'!#REF!</definedName>
    <definedName name="asd" localSheetId="40">'[1]15-library'!#REF!</definedName>
    <definedName name="asd" localSheetId="21">'[1]15-library'!#REF!</definedName>
    <definedName name="asd" localSheetId="1">'[1]15-library'!#REF!</definedName>
    <definedName name="asd" localSheetId="12">'[1]15-library'!#REF!</definedName>
    <definedName name="asd" localSheetId="22">'[1]15-library'!#REF!</definedName>
    <definedName name="asd" localSheetId="7">'[1]15-library'!#REF!</definedName>
    <definedName name="asd" localSheetId="19">'[1]15-library'!#REF!</definedName>
    <definedName name="asd" localSheetId="14">'[1]15-library'!#REF!</definedName>
    <definedName name="asd" localSheetId="44">'[1]15-library'!#REF!</definedName>
    <definedName name="asd">'[1]15-library'!#REF!</definedName>
    <definedName name="asdf" localSheetId="45">'[1]15-library'!#REF!</definedName>
    <definedName name="asdf" localSheetId="50">'[1]15-library'!#REF!</definedName>
    <definedName name="asdf" localSheetId="8">'[1]15-library'!#REF!</definedName>
    <definedName name="asdf" localSheetId="9">'[1]15-library'!#REF!</definedName>
    <definedName name="asdf" localSheetId="42">'[1]15-library'!#REF!</definedName>
    <definedName name="asdf" localSheetId="0">'[1]15-library'!#REF!</definedName>
    <definedName name="asdf" localSheetId="13">'[1]15-library'!#REF!</definedName>
    <definedName name="asdf" localSheetId="25">'[1]15-library'!#REF!</definedName>
    <definedName name="asdf" localSheetId="5">'[1]15-library'!#REF!</definedName>
    <definedName name="asdf" localSheetId="27">'[1]15-library'!#REF!</definedName>
    <definedName name="asdf" localSheetId="47">'[1]15-library'!#REF!</definedName>
    <definedName name="asdf" localSheetId="32">'[1]15-library'!#REF!</definedName>
    <definedName name="asdf" localSheetId="28">'[1]15-library'!#REF!</definedName>
    <definedName name="asdf" localSheetId="51">'[1]15-library'!#REF!</definedName>
    <definedName name="asdf" localSheetId="30">'[1]15-library'!#REF!</definedName>
    <definedName name="asdf" localSheetId="31">'[1]15-library'!#REF!</definedName>
    <definedName name="asdf" localSheetId="29">'[1]15-library'!#REF!</definedName>
    <definedName name="asdf" localSheetId="15">'[1]15-library'!#REF!</definedName>
    <definedName name="asdf" localSheetId="33">'[1]15-library'!#REF!</definedName>
    <definedName name="asdf" localSheetId="49">'[1]15-library'!#REF!</definedName>
    <definedName name="asdf" localSheetId="26">'[1]15-library'!#REF!</definedName>
    <definedName name="asdf" localSheetId="38">'[1]15-library'!#REF!</definedName>
    <definedName name="asdf" localSheetId="11">'[1]15-library'!#REF!</definedName>
    <definedName name="asdf" localSheetId="6">'[1]15-library'!#REF!</definedName>
    <definedName name="asdf" localSheetId="40">'[1]15-library'!#REF!</definedName>
    <definedName name="asdf" localSheetId="21">'[1]15-library'!#REF!</definedName>
    <definedName name="asdf" localSheetId="1">'[1]15-library'!#REF!</definedName>
    <definedName name="asdf" localSheetId="12">'[1]15-library'!#REF!</definedName>
    <definedName name="asdf" localSheetId="22">'[1]15-library'!#REF!</definedName>
    <definedName name="asdf" localSheetId="7">'[1]15-library'!#REF!</definedName>
    <definedName name="asdf" localSheetId="19">'[1]15-library'!#REF!</definedName>
    <definedName name="asdf" localSheetId="14">'[1]15-library'!#REF!</definedName>
    <definedName name="asdf" localSheetId="44">'[1]15-library'!#REF!</definedName>
    <definedName name="asdf">'[1]15-library'!#REF!</definedName>
    <definedName name="asdfasdfasdf" localSheetId="45">'[1]15-library'!#REF!</definedName>
    <definedName name="asdfasdfasdf" localSheetId="50">'[1]15-library'!#REF!</definedName>
    <definedName name="asdfasdfasdf" localSheetId="8">'[1]15-library'!#REF!</definedName>
    <definedName name="asdfasdfasdf" localSheetId="9">'[1]15-library'!#REF!</definedName>
    <definedName name="asdfasdfasdf" localSheetId="42">'[1]15-library'!#REF!</definedName>
    <definedName name="asdfasdfasdf" localSheetId="0">'[1]15-library'!#REF!</definedName>
    <definedName name="asdfasdfasdf" localSheetId="13">'[1]15-library'!#REF!</definedName>
    <definedName name="asdfasdfasdf" localSheetId="25">'[1]15-library'!#REF!</definedName>
    <definedName name="asdfasdfasdf" localSheetId="5">'[1]15-library'!#REF!</definedName>
    <definedName name="asdfasdfasdf" localSheetId="27">'[1]15-library'!#REF!</definedName>
    <definedName name="asdfasdfasdf" localSheetId="47">'[1]15-library'!#REF!</definedName>
    <definedName name="asdfasdfasdf" localSheetId="32">'[1]15-library'!#REF!</definedName>
    <definedName name="asdfasdfasdf" localSheetId="28">'[1]15-library'!#REF!</definedName>
    <definedName name="asdfasdfasdf" localSheetId="51">'[1]15-library'!#REF!</definedName>
    <definedName name="asdfasdfasdf" localSheetId="30">'[1]15-library'!#REF!</definedName>
    <definedName name="asdfasdfasdf" localSheetId="31">'[1]15-library'!#REF!</definedName>
    <definedName name="asdfasdfasdf" localSheetId="29">'[1]15-library'!#REF!</definedName>
    <definedName name="asdfasdfasdf" localSheetId="15">'[1]15-library'!#REF!</definedName>
    <definedName name="asdfasdfasdf" localSheetId="33">'[1]15-library'!#REF!</definedName>
    <definedName name="asdfasdfasdf" localSheetId="49">'[1]15-library'!#REF!</definedName>
    <definedName name="asdfasdfasdf" localSheetId="26">'[1]15-library'!#REF!</definedName>
    <definedName name="asdfasdfasdf" localSheetId="38">'[1]15-library'!#REF!</definedName>
    <definedName name="asdfasdfasdf" localSheetId="11">'[1]15-library'!#REF!</definedName>
    <definedName name="asdfasdfasdf" localSheetId="6">'[1]15-library'!#REF!</definedName>
    <definedName name="asdfasdfasdf" localSheetId="40">'[1]15-library'!#REF!</definedName>
    <definedName name="asdfasdfasdf" localSheetId="21">'[1]15-library'!#REF!</definedName>
    <definedName name="asdfasdfasdf" localSheetId="1">'[1]15-library'!#REF!</definedName>
    <definedName name="asdfasdfasdf" localSheetId="12">'[1]15-library'!#REF!</definedName>
    <definedName name="asdfasdfasdf" localSheetId="22">'[1]15-library'!#REF!</definedName>
    <definedName name="asdfasdfasdf" localSheetId="7">'[1]15-library'!#REF!</definedName>
    <definedName name="asdfasdfasdf" localSheetId="19">'[1]15-library'!#REF!</definedName>
    <definedName name="asdfasdfasdf" localSheetId="14">'[1]15-library'!#REF!</definedName>
    <definedName name="asdfasdfasdf" localSheetId="44">'[1]15-library'!#REF!</definedName>
    <definedName name="asdfasdfasdf">'[1]15-library'!#REF!</definedName>
    <definedName name="b" localSheetId="45">'[1]15-library'!#REF!</definedName>
    <definedName name="b" localSheetId="50">'[1]15-library'!#REF!</definedName>
    <definedName name="b" localSheetId="8">'[1]15-library'!#REF!</definedName>
    <definedName name="b" localSheetId="9">'[1]15-library'!#REF!</definedName>
    <definedName name="b" localSheetId="42">'[1]15-library'!#REF!</definedName>
    <definedName name="b" localSheetId="0">'[1]15-library'!#REF!</definedName>
    <definedName name="b" localSheetId="13">'[1]15-library'!#REF!</definedName>
    <definedName name="b" localSheetId="25">'[1]15-library'!#REF!</definedName>
    <definedName name="b" localSheetId="5">'[1]15-library'!#REF!</definedName>
    <definedName name="b" localSheetId="27">'[1]15-library'!#REF!</definedName>
    <definedName name="b" localSheetId="47">'[1]15-library'!#REF!</definedName>
    <definedName name="b" localSheetId="28">'[1]15-library'!#REF!</definedName>
    <definedName name="b" localSheetId="51">'[1]15-library'!#REF!</definedName>
    <definedName name="b" localSheetId="29">'[1]15-library'!#REF!</definedName>
    <definedName name="b" localSheetId="15">'[1]15-library'!#REF!</definedName>
    <definedName name="b" localSheetId="49">'[1]15-library'!#REF!</definedName>
    <definedName name="b" localSheetId="26">'[1]15-library'!#REF!</definedName>
    <definedName name="b" localSheetId="38">'[1]15-library'!#REF!</definedName>
    <definedName name="b" localSheetId="11">'[1]15-library'!#REF!</definedName>
    <definedName name="b" localSheetId="6">'[1]15-library'!#REF!</definedName>
    <definedName name="b" localSheetId="40">'[1]15-library'!#REF!</definedName>
    <definedName name="b" localSheetId="21">'[1]15-library'!#REF!</definedName>
    <definedName name="b" localSheetId="12">'[1]15-library'!#REF!</definedName>
    <definedName name="b" localSheetId="22">'[1]15-library'!#REF!</definedName>
    <definedName name="b" localSheetId="7">'[1]15-library'!#REF!</definedName>
    <definedName name="b" localSheetId="19">'[1]15-library'!#REF!</definedName>
    <definedName name="b" localSheetId="14">'[1]15-library'!#REF!</definedName>
    <definedName name="b" localSheetId="44">'[1]15-library'!#REF!</definedName>
    <definedName name="b">'[1]15-library'!#REF!</definedName>
    <definedName name="bookmobile" localSheetId="45">'[1]15-library'!#REF!</definedName>
    <definedName name="bookmobile" localSheetId="50">'[1]15-library'!#REF!</definedName>
    <definedName name="bookmobile" localSheetId="8">'[1]15-library'!#REF!</definedName>
    <definedName name="bookmobile" localSheetId="9">'[1]15-library'!#REF!</definedName>
    <definedName name="bookmobile" localSheetId="42">'[1]15-library'!#REF!</definedName>
    <definedName name="bookmobile" localSheetId="0">'[1]15-library'!#REF!</definedName>
    <definedName name="bookmobile" localSheetId="13">'[1]15-library'!#REF!</definedName>
    <definedName name="bookmobile" localSheetId="25">'[1]15-library'!#REF!</definedName>
    <definedName name="bookmobile" localSheetId="5">'[1]15-library'!#REF!</definedName>
    <definedName name="bookmobile" localSheetId="27">'[1]15-library'!#REF!</definedName>
    <definedName name="bookmobile" localSheetId="47">'[1]15-library'!#REF!</definedName>
    <definedName name="bookmobile" localSheetId="32">'[1]15-library'!#REF!</definedName>
    <definedName name="bookmobile" localSheetId="28">'[1]15-library'!#REF!</definedName>
    <definedName name="bookmobile" localSheetId="51">'[1]15-library'!#REF!</definedName>
    <definedName name="bookmobile" localSheetId="30">'[1]15-library'!#REF!</definedName>
    <definedName name="bookmobile" localSheetId="31">'[1]15-library'!#REF!</definedName>
    <definedName name="bookmobile" localSheetId="29">'[1]15-library'!#REF!</definedName>
    <definedName name="bookmobile" localSheetId="15">'[1]15-library'!#REF!</definedName>
    <definedName name="bookmobile" localSheetId="33">'[1]15-library'!#REF!</definedName>
    <definedName name="bookmobile" localSheetId="49">'[1]15-library'!#REF!</definedName>
    <definedName name="bookmobile" localSheetId="26">'[1]15-library'!#REF!</definedName>
    <definedName name="bookmobile" localSheetId="38">'[1]15-library'!#REF!</definedName>
    <definedName name="bookmobile" localSheetId="11">'[1]15-library'!#REF!</definedName>
    <definedName name="bookmobile" localSheetId="6">'[1]15-library'!#REF!</definedName>
    <definedName name="bookmobile" localSheetId="40">'[1]15-library'!#REF!</definedName>
    <definedName name="bookmobile" localSheetId="21">'[1]15-library'!#REF!</definedName>
    <definedName name="bookmobile" localSheetId="1">'[1]15-library'!#REF!</definedName>
    <definedName name="bookmobile" localSheetId="12">'[1]15-library'!#REF!</definedName>
    <definedName name="bookmobile" localSheetId="22">'[1]15-library'!#REF!</definedName>
    <definedName name="bookmobile" localSheetId="7">'[1]15-library'!#REF!</definedName>
    <definedName name="bookmobile" localSheetId="19">'[1]15-library'!#REF!</definedName>
    <definedName name="bookmobile" localSheetId="14">'[1]15-library'!#REF!</definedName>
    <definedName name="bookmobile" localSheetId="44">'[1]15-library'!#REF!</definedName>
    <definedName name="bookmobile">'[1]15-library'!#REF!</definedName>
    <definedName name="bos" localSheetId="45">'[1]15-library'!#REF!</definedName>
    <definedName name="bos" localSheetId="50">'[1]15-library'!#REF!</definedName>
    <definedName name="bos" localSheetId="8">'[1]15-library'!#REF!</definedName>
    <definedName name="bos" localSheetId="9">'[1]15-library'!#REF!</definedName>
    <definedName name="bos" localSheetId="42">'[1]15-library'!#REF!</definedName>
    <definedName name="bos" localSheetId="34">'[1]15-library'!#REF!</definedName>
    <definedName name="bos" localSheetId="0">'[1]15-library'!#REF!</definedName>
    <definedName name="bos" localSheetId="13">'[1]15-library'!#REF!</definedName>
    <definedName name="bos" localSheetId="25">'[1]15-library'!#REF!</definedName>
    <definedName name="bos" localSheetId="5">'[1]15-library'!#REF!</definedName>
    <definedName name="bos" localSheetId="27">'[1]15-library'!#REF!</definedName>
    <definedName name="bos" localSheetId="47">'[1]15-library'!#REF!</definedName>
    <definedName name="bos" localSheetId="32">'[1]15-library'!#REF!</definedName>
    <definedName name="bos" localSheetId="28">'[1]15-library'!#REF!</definedName>
    <definedName name="bos" localSheetId="51">'[1]15-library'!#REF!</definedName>
    <definedName name="bos" localSheetId="30">'[1]15-library'!#REF!</definedName>
    <definedName name="bos" localSheetId="31">'[1]15-library'!#REF!</definedName>
    <definedName name="bos" localSheetId="29">'[1]15-library'!#REF!</definedName>
    <definedName name="bos" localSheetId="4">'[1]15-library'!#REF!</definedName>
    <definedName name="bos" localSheetId="15">'[1]15-library'!#REF!</definedName>
    <definedName name="bos" localSheetId="33">'[1]15-library'!#REF!</definedName>
    <definedName name="bos" localSheetId="18">'[1]15-library'!#REF!</definedName>
    <definedName name="bos" localSheetId="49">'[1]15-library'!#REF!</definedName>
    <definedName name="bos" localSheetId="26">'[1]15-library'!#REF!</definedName>
    <definedName name="bos" localSheetId="38">'[1]15-library'!#REF!</definedName>
    <definedName name="bos" localSheetId="11">'[1]15-library'!#REF!</definedName>
    <definedName name="bos" localSheetId="6">'[1]15-library'!#REF!</definedName>
    <definedName name="bos" localSheetId="40">'[1]15-library'!#REF!</definedName>
    <definedName name="bos" localSheetId="21">'[1]15-library'!#REF!</definedName>
    <definedName name="bos" localSheetId="1">'[1]15-library'!#REF!</definedName>
    <definedName name="bos" localSheetId="12">'[1]15-library'!#REF!</definedName>
    <definedName name="bos" localSheetId="22">'[1]15-library'!#REF!</definedName>
    <definedName name="bos" localSheetId="7">'[1]15-library'!#REF!</definedName>
    <definedName name="bos" localSheetId="19">'[1]15-library'!#REF!</definedName>
    <definedName name="bos" localSheetId="14">'[1]15-library'!#REF!</definedName>
    <definedName name="bos" localSheetId="44">'[1]15-library'!#REF!</definedName>
    <definedName name="bos">'[1]15-library'!#REF!</definedName>
    <definedName name="boss" localSheetId="45">'[1]15-library'!#REF!</definedName>
    <definedName name="boss" localSheetId="50">'[1]15-library'!#REF!</definedName>
    <definedName name="boss" localSheetId="8">'[1]15-library'!#REF!</definedName>
    <definedName name="boss" localSheetId="9">'[1]15-library'!#REF!</definedName>
    <definedName name="boss" localSheetId="42">'[1]15-library'!#REF!</definedName>
    <definedName name="boss" localSheetId="0">'[1]15-library'!#REF!</definedName>
    <definedName name="boss" localSheetId="13">'[1]15-library'!#REF!</definedName>
    <definedName name="boss" localSheetId="25">'[1]15-library'!#REF!</definedName>
    <definedName name="boss" localSheetId="5">'[1]15-library'!#REF!</definedName>
    <definedName name="boss" localSheetId="27">'[1]15-library'!#REF!</definedName>
    <definedName name="boss" localSheetId="47">'[1]15-library'!#REF!</definedName>
    <definedName name="boss" localSheetId="28">'[1]15-library'!#REF!</definedName>
    <definedName name="boss" localSheetId="51">'[1]15-library'!#REF!</definedName>
    <definedName name="boss" localSheetId="29">'[1]15-library'!#REF!</definedName>
    <definedName name="boss" localSheetId="15">'[1]15-library'!#REF!</definedName>
    <definedName name="boss" localSheetId="49">'[1]15-library'!#REF!</definedName>
    <definedName name="boss" localSheetId="26">'[1]15-library'!#REF!</definedName>
    <definedName name="boss" localSheetId="38">'[1]15-library'!#REF!</definedName>
    <definedName name="boss" localSheetId="11">'[1]15-library'!#REF!</definedName>
    <definedName name="boss" localSheetId="6">'[1]15-library'!#REF!</definedName>
    <definedName name="boss" localSheetId="40">'[1]15-library'!#REF!</definedName>
    <definedName name="boss" localSheetId="21">'[1]15-library'!#REF!</definedName>
    <definedName name="boss" localSheetId="12">'[1]15-library'!#REF!</definedName>
    <definedName name="boss" localSheetId="22">'[1]15-library'!#REF!</definedName>
    <definedName name="boss" localSheetId="7">'[1]15-library'!#REF!</definedName>
    <definedName name="boss" localSheetId="19">'[1]15-library'!#REF!</definedName>
    <definedName name="boss" localSheetId="14">'[1]15-library'!#REF!</definedName>
    <definedName name="boss" localSheetId="44">'[1]15-library'!#REF!</definedName>
    <definedName name="boss">'[1]15-library'!#REF!</definedName>
    <definedName name="budcom" localSheetId="45">'[1]15-library'!#REF!</definedName>
    <definedName name="budcom" localSheetId="50">'[1]15-library'!#REF!</definedName>
    <definedName name="budcom" localSheetId="8">'[1]15-library'!#REF!</definedName>
    <definedName name="budcom" localSheetId="9">'[1]15-library'!#REF!</definedName>
    <definedName name="budcom" localSheetId="42">'[1]15-library'!#REF!</definedName>
    <definedName name="budcom" localSheetId="34">'[1]15-library'!#REF!</definedName>
    <definedName name="budcom" localSheetId="0">'[1]15-library'!#REF!</definedName>
    <definedName name="budcom" localSheetId="13">'[1]15-library'!#REF!</definedName>
    <definedName name="budcom" localSheetId="25">'[1]15-library'!#REF!</definedName>
    <definedName name="budcom" localSheetId="5">'[1]15-library'!#REF!</definedName>
    <definedName name="budcom" localSheetId="27">'[1]15-library'!#REF!</definedName>
    <definedName name="budcom" localSheetId="47">'[1]15-library'!#REF!</definedName>
    <definedName name="budcom" localSheetId="32">'[1]15-library'!#REF!</definedName>
    <definedName name="budcom" localSheetId="28">'[1]15-library'!#REF!</definedName>
    <definedName name="budcom" localSheetId="51">'[1]15-library'!#REF!</definedName>
    <definedName name="budcom" localSheetId="30">'[1]15-library'!#REF!</definedName>
    <definedName name="budcom" localSheetId="31">'[1]15-library'!#REF!</definedName>
    <definedName name="budcom" localSheetId="29">'[1]15-library'!#REF!</definedName>
    <definedName name="budcom" localSheetId="4">'[1]15-library'!#REF!</definedName>
    <definedName name="budcom" localSheetId="15">'[1]15-library'!#REF!</definedName>
    <definedName name="budcom" localSheetId="33">'[1]15-library'!#REF!</definedName>
    <definedName name="budcom" localSheetId="18">'[1]15-library'!#REF!</definedName>
    <definedName name="budcom" localSheetId="49">'[1]15-library'!#REF!</definedName>
    <definedName name="budcom" localSheetId="26">'[1]15-library'!#REF!</definedName>
    <definedName name="budcom" localSheetId="38">'[1]15-library'!#REF!</definedName>
    <definedName name="budcom" localSheetId="11">'[1]15-library'!#REF!</definedName>
    <definedName name="budcom" localSheetId="6">'[1]15-library'!#REF!</definedName>
    <definedName name="budcom" localSheetId="40">'[1]15-library'!#REF!</definedName>
    <definedName name="budcom" localSheetId="21">'[1]15-library'!#REF!</definedName>
    <definedName name="budcom" localSheetId="1">'[1]15-library'!#REF!</definedName>
    <definedName name="budcom" localSheetId="12">'[1]15-library'!#REF!</definedName>
    <definedName name="budcom" localSheetId="22">'[1]15-library'!#REF!</definedName>
    <definedName name="budcom" localSheetId="7">'[1]15-library'!#REF!</definedName>
    <definedName name="budcom" localSheetId="19">'[1]15-library'!#REF!</definedName>
    <definedName name="budcom" localSheetId="14">'[1]15-library'!#REF!</definedName>
    <definedName name="budcom" localSheetId="44">'[1]15-library'!#REF!</definedName>
    <definedName name="budcom">'[1]15-library'!#REF!</definedName>
    <definedName name="budcoms" localSheetId="45">'[1]15-library'!#REF!</definedName>
    <definedName name="budcoms" localSheetId="50">'[1]15-library'!#REF!</definedName>
    <definedName name="budcoms" localSheetId="8">'[1]15-library'!#REF!</definedName>
    <definedName name="budcoms" localSheetId="9">'[1]15-library'!#REF!</definedName>
    <definedName name="budcoms" localSheetId="42">'[1]15-library'!#REF!</definedName>
    <definedName name="budcoms" localSheetId="0">'[1]15-library'!#REF!</definedName>
    <definedName name="budcoms" localSheetId="13">'[1]15-library'!#REF!</definedName>
    <definedName name="budcoms" localSheetId="25">'[1]15-library'!#REF!</definedName>
    <definedName name="budcoms" localSheetId="5">'[1]15-library'!#REF!</definedName>
    <definedName name="budcoms" localSheetId="27">'[1]15-library'!#REF!</definedName>
    <definedName name="budcoms" localSheetId="47">'[1]15-library'!#REF!</definedName>
    <definedName name="budcoms" localSheetId="28">'[1]15-library'!#REF!</definedName>
    <definedName name="budcoms" localSheetId="51">'[1]15-library'!#REF!</definedName>
    <definedName name="budcoms" localSheetId="29">'[1]15-library'!#REF!</definedName>
    <definedName name="budcoms" localSheetId="15">'[1]15-library'!#REF!</definedName>
    <definedName name="budcoms" localSheetId="49">'[1]15-library'!#REF!</definedName>
    <definedName name="budcoms" localSheetId="26">'[1]15-library'!#REF!</definedName>
    <definedName name="budcoms" localSheetId="38">'[1]15-library'!#REF!</definedName>
    <definedName name="budcoms" localSheetId="11">'[1]15-library'!#REF!</definedName>
    <definedName name="budcoms" localSheetId="6">'[1]15-library'!#REF!</definedName>
    <definedName name="budcoms" localSheetId="40">'[1]15-library'!#REF!</definedName>
    <definedName name="budcoms" localSheetId="21">'[1]15-library'!#REF!</definedName>
    <definedName name="budcoms" localSheetId="12">'[1]15-library'!#REF!</definedName>
    <definedName name="budcoms" localSheetId="22">'[1]15-library'!#REF!</definedName>
    <definedName name="budcoms" localSheetId="7">'[1]15-library'!#REF!</definedName>
    <definedName name="budcoms" localSheetId="19">'[1]15-library'!#REF!</definedName>
    <definedName name="budcoms" localSheetId="14">'[1]15-library'!#REF!</definedName>
    <definedName name="budcoms" localSheetId="44">'[1]15-library'!#REF!</definedName>
    <definedName name="budcoms">'[1]15-library'!#REF!</definedName>
    <definedName name="budget" localSheetId="45">'[1]15-library'!#REF!</definedName>
    <definedName name="budget" localSheetId="50">'[1]15-library'!#REF!</definedName>
    <definedName name="budget" localSheetId="8">'[1]15-library'!#REF!</definedName>
    <definedName name="budget" localSheetId="9">'[1]15-library'!#REF!</definedName>
    <definedName name="budget" localSheetId="42">'[1]15-library'!#REF!</definedName>
    <definedName name="budget" localSheetId="34">'[1]15-library'!#REF!</definedName>
    <definedName name="budget" localSheetId="0">'[1]15-library'!#REF!</definedName>
    <definedName name="budget" localSheetId="13">'[1]15-library'!#REF!</definedName>
    <definedName name="budget" localSheetId="25">'[1]15-library'!#REF!</definedName>
    <definedName name="budget" localSheetId="5">'[1]15-library'!#REF!</definedName>
    <definedName name="budget" localSheetId="27">'[1]15-library'!#REF!</definedName>
    <definedName name="budget" localSheetId="47">'[1]15-library'!#REF!</definedName>
    <definedName name="budget" localSheetId="32">'[1]15-library'!#REF!</definedName>
    <definedName name="budget" localSheetId="28">'[1]15-library'!#REF!</definedName>
    <definedName name="budget" localSheetId="51">'[1]15-library'!#REF!</definedName>
    <definedName name="budget" localSheetId="30">'[1]15-library'!#REF!</definedName>
    <definedName name="budget" localSheetId="31">'[1]15-library'!#REF!</definedName>
    <definedName name="budget" localSheetId="29">'[1]15-library'!#REF!</definedName>
    <definedName name="budget" localSheetId="4">'[1]15-library'!#REF!</definedName>
    <definedName name="budget" localSheetId="15">'[1]15-library'!#REF!</definedName>
    <definedName name="budget" localSheetId="33">'[1]15-library'!#REF!</definedName>
    <definedName name="budget" localSheetId="18">'[1]15-library'!#REF!</definedName>
    <definedName name="budget" localSheetId="49">'[1]15-library'!#REF!</definedName>
    <definedName name="budget" localSheetId="26">'[1]15-library'!#REF!</definedName>
    <definedName name="budget" localSheetId="38">'[1]15-library'!#REF!</definedName>
    <definedName name="budget" localSheetId="11">'[1]15-library'!#REF!</definedName>
    <definedName name="budget" localSheetId="6">'[1]15-library'!#REF!</definedName>
    <definedName name="budget" localSheetId="40">'[1]15-library'!#REF!</definedName>
    <definedName name="budget" localSheetId="21">'[1]15-library'!#REF!</definedName>
    <definedName name="budget" localSheetId="1">'[1]15-library'!#REF!</definedName>
    <definedName name="budget" localSheetId="12">'[1]15-library'!#REF!</definedName>
    <definedName name="budget" localSheetId="22">'[1]15-library'!#REF!</definedName>
    <definedName name="budget" localSheetId="7">'[1]15-library'!#REF!</definedName>
    <definedName name="budget" localSheetId="19">'[1]15-library'!#REF!</definedName>
    <definedName name="budget" localSheetId="14">'[1]15-library'!#REF!</definedName>
    <definedName name="budget" localSheetId="44">'[1]15-library'!#REF!</definedName>
    <definedName name="budget">'[1]15-library'!#REF!</definedName>
    <definedName name="Budget10.2.15" localSheetId="45">'[1]15-library'!#REF!</definedName>
    <definedName name="Budget10.2.15" localSheetId="50">'[1]15-library'!#REF!</definedName>
    <definedName name="Budget10.2.15" localSheetId="8">'[1]15-library'!#REF!</definedName>
    <definedName name="Budget10.2.15" localSheetId="9">'[1]15-library'!#REF!</definedName>
    <definedName name="Budget10.2.15" localSheetId="42">'[1]15-library'!#REF!</definedName>
    <definedName name="Budget10.2.15" localSheetId="34">'[1]15-library'!#REF!</definedName>
    <definedName name="Budget10.2.15" localSheetId="0">'[1]15-library'!#REF!</definedName>
    <definedName name="Budget10.2.15" localSheetId="13">'[1]15-library'!#REF!</definedName>
    <definedName name="Budget10.2.15" localSheetId="25">'[1]15-library'!#REF!</definedName>
    <definedName name="Budget10.2.15" localSheetId="5">'[1]15-library'!#REF!</definedName>
    <definedName name="Budget10.2.15" localSheetId="27">'[1]15-library'!#REF!</definedName>
    <definedName name="Budget10.2.15" localSheetId="47">'[1]15-library'!#REF!</definedName>
    <definedName name="Budget10.2.15" localSheetId="32">'[1]15-library'!#REF!</definedName>
    <definedName name="Budget10.2.15" localSheetId="28">'[1]15-library'!#REF!</definedName>
    <definedName name="Budget10.2.15" localSheetId="51">'[1]15-library'!#REF!</definedName>
    <definedName name="Budget10.2.15" localSheetId="30">'[1]15-library'!#REF!</definedName>
    <definedName name="Budget10.2.15" localSheetId="31">'[1]15-library'!#REF!</definedName>
    <definedName name="Budget10.2.15" localSheetId="29">'[1]15-library'!#REF!</definedName>
    <definedName name="Budget10.2.15" localSheetId="4">'[1]15-library'!#REF!</definedName>
    <definedName name="Budget10.2.15" localSheetId="15">'[1]15-library'!#REF!</definedName>
    <definedName name="Budget10.2.15" localSheetId="33">'[1]15-library'!#REF!</definedName>
    <definedName name="Budget10.2.15" localSheetId="18">'[1]15-library'!#REF!</definedName>
    <definedName name="Budget10.2.15" localSheetId="49">'[1]15-library'!#REF!</definedName>
    <definedName name="Budget10.2.15" localSheetId="26">'[1]15-library'!#REF!</definedName>
    <definedName name="Budget10.2.15" localSheetId="38">'[1]15-library'!#REF!</definedName>
    <definedName name="Budget10.2.15" localSheetId="11">'[1]15-library'!#REF!</definedName>
    <definedName name="Budget10.2.15" localSheetId="6">'[1]15-library'!#REF!</definedName>
    <definedName name="Budget10.2.15" localSheetId="40">'[1]15-library'!#REF!</definedName>
    <definedName name="Budget10.2.15" localSheetId="21">'[1]15-library'!#REF!</definedName>
    <definedName name="Budget10.2.15" localSheetId="1">'[1]15-library'!#REF!</definedName>
    <definedName name="Budget10.2.15" localSheetId="12">'[1]15-library'!#REF!</definedName>
    <definedName name="Budget10.2.15" localSheetId="22">'[1]15-library'!#REF!</definedName>
    <definedName name="Budget10.2.15" localSheetId="7">'[1]15-library'!#REF!</definedName>
    <definedName name="Budget10.2.15" localSheetId="19">'[1]15-library'!#REF!</definedName>
    <definedName name="Budget10.2.15" localSheetId="14">'[1]15-library'!#REF!</definedName>
    <definedName name="Budget10.2.15" localSheetId="44">'[1]15-library'!#REF!</definedName>
    <definedName name="Budget10.2.15">'[1]15-library'!#REF!</definedName>
    <definedName name="budget138s" localSheetId="45">'[1]15-library'!#REF!</definedName>
    <definedName name="budget138s" localSheetId="50">'[1]15-library'!#REF!</definedName>
    <definedName name="budget138s" localSheetId="8">'[1]15-library'!#REF!</definedName>
    <definedName name="budget138s" localSheetId="9">'[1]15-library'!#REF!</definedName>
    <definedName name="budget138s" localSheetId="42">'[1]15-library'!#REF!</definedName>
    <definedName name="budget138s" localSheetId="0">'[1]15-library'!#REF!</definedName>
    <definedName name="budget138s" localSheetId="13">'[1]15-library'!#REF!</definedName>
    <definedName name="budget138s" localSheetId="25">'[1]15-library'!#REF!</definedName>
    <definedName name="budget138s" localSheetId="5">'[1]15-library'!#REF!</definedName>
    <definedName name="budget138s" localSheetId="27">'[1]15-library'!#REF!</definedName>
    <definedName name="budget138s" localSheetId="47">'[1]15-library'!#REF!</definedName>
    <definedName name="budget138s" localSheetId="28">'[1]15-library'!#REF!</definedName>
    <definedName name="budget138s" localSheetId="51">'[1]15-library'!#REF!</definedName>
    <definedName name="budget138s" localSheetId="29">'[1]15-library'!#REF!</definedName>
    <definedName name="budget138s" localSheetId="15">'[1]15-library'!#REF!</definedName>
    <definedName name="budget138s" localSheetId="49">'[1]15-library'!#REF!</definedName>
    <definedName name="budget138s" localSheetId="26">'[1]15-library'!#REF!</definedName>
    <definedName name="budget138s" localSheetId="38">'[1]15-library'!#REF!</definedName>
    <definedName name="budget138s" localSheetId="11">'[1]15-library'!#REF!</definedName>
    <definedName name="budget138s" localSheetId="6">'[1]15-library'!#REF!</definedName>
    <definedName name="budget138s" localSheetId="40">'[1]15-library'!#REF!</definedName>
    <definedName name="budget138s" localSheetId="21">'[1]15-library'!#REF!</definedName>
    <definedName name="budget138s" localSheetId="12">'[1]15-library'!#REF!</definedName>
    <definedName name="budget138s" localSheetId="22">'[1]15-library'!#REF!</definedName>
    <definedName name="budget138s" localSheetId="7">'[1]15-library'!#REF!</definedName>
    <definedName name="budget138s" localSheetId="19">'[1]15-library'!#REF!</definedName>
    <definedName name="budget138s" localSheetId="14">'[1]15-library'!#REF!</definedName>
    <definedName name="budget138s" localSheetId="44">'[1]15-library'!#REF!</definedName>
    <definedName name="budget138s">'[1]15-library'!#REF!</definedName>
    <definedName name="budget38" localSheetId="45">'[1]15-library'!#REF!</definedName>
    <definedName name="budget38" localSheetId="50">'[1]15-library'!#REF!</definedName>
    <definedName name="budget38" localSheetId="8">'[1]15-library'!#REF!</definedName>
    <definedName name="budget38" localSheetId="9">'[1]15-library'!#REF!</definedName>
    <definedName name="budget38" localSheetId="42">'[1]15-library'!#REF!</definedName>
    <definedName name="budget38" localSheetId="34">'[1]15-library'!#REF!</definedName>
    <definedName name="budget38" localSheetId="0">'[1]15-library'!#REF!</definedName>
    <definedName name="budget38" localSheetId="13">'[1]15-library'!#REF!</definedName>
    <definedName name="budget38" localSheetId="25">'[1]15-library'!#REF!</definedName>
    <definedName name="budget38" localSheetId="5">'[1]15-library'!#REF!</definedName>
    <definedName name="budget38" localSheetId="27">'[1]15-library'!#REF!</definedName>
    <definedName name="budget38" localSheetId="47">'[1]15-library'!#REF!</definedName>
    <definedName name="budget38" localSheetId="32">'[1]15-library'!#REF!</definedName>
    <definedName name="budget38" localSheetId="28">'[1]15-library'!#REF!</definedName>
    <definedName name="budget38" localSheetId="51">'[1]15-library'!#REF!</definedName>
    <definedName name="budget38" localSheetId="30">'[1]15-library'!#REF!</definedName>
    <definedName name="budget38" localSheetId="31">'[1]15-library'!#REF!</definedName>
    <definedName name="budget38" localSheetId="29">'[1]15-library'!#REF!</definedName>
    <definedName name="budget38" localSheetId="4">'[1]15-library'!#REF!</definedName>
    <definedName name="budget38" localSheetId="15">'[1]15-library'!#REF!</definedName>
    <definedName name="budget38" localSheetId="33">'[1]15-library'!#REF!</definedName>
    <definedName name="budget38" localSheetId="18">'[1]15-library'!#REF!</definedName>
    <definedName name="budget38" localSheetId="49">'[1]15-library'!#REF!</definedName>
    <definedName name="budget38" localSheetId="26">'[1]15-library'!#REF!</definedName>
    <definedName name="budget38" localSheetId="38">'[1]15-library'!#REF!</definedName>
    <definedName name="budget38" localSheetId="11">'[1]15-library'!#REF!</definedName>
    <definedName name="budget38" localSheetId="6">'[1]15-library'!#REF!</definedName>
    <definedName name="budget38" localSheetId="40">'[1]15-library'!#REF!</definedName>
    <definedName name="budget38" localSheetId="21">'[1]15-library'!#REF!</definedName>
    <definedName name="budget38" localSheetId="1">'[1]15-library'!#REF!</definedName>
    <definedName name="budget38" localSheetId="12">'[1]15-library'!#REF!</definedName>
    <definedName name="budget38" localSheetId="22">'[1]15-library'!#REF!</definedName>
    <definedName name="budget38" localSheetId="7">'[1]15-library'!#REF!</definedName>
    <definedName name="budget38" localSheetId="19">'[1]15-library'!#REF!</definedName>
    <definedName name="budget38" localSheetId="14">'[1]15-library'!#REF!</definedName>
    <definedName name="budget38" localSheetId="44">'[1]15-library'!#REF!</definedName>
    <definedName name="budget38">'[1]15-library'!#REF!</definedName>
    <definedName name="CIPMAMB" localSheetId="45">'[1]15-library'!#REF!</definedName>
    <definedName name="CIPMAMB" localSheetId="50">'[1]15-library'!#REF!</definedName>
    <definedName name="CIPMAMB" localSheetId="8">'[1]15-library'!#REF!</definedName>
    <definedName name="CIPMAMB" localSheetId="9">'[1]15-library'!#REF!</definedName>
    <definedName name="CIPMAMB" localSheetId="42">'[1]15-library'!#REF!</definedName>
    <definedName name="CIPMAMB" localSheetId="0">'[1]15-library'!#REF!</definedName>
    <definedName name="CIPMAMB" localSheetId="13">'[1]15-library'!#REF!</definedName>
    <definedName name="CIPMAMB" localSheetId="25">'[1]15-library'!#REF!</definedName>
    <definedName name="CIPMAMB" localSheetId="5">'[1]15-library'!#REF!</definedName>
    <definedName name="CIPMAMB" localSheetId="27">'[1]15-library'!#REF!</definedName>
    <definedName name="CIPMAMB" localSheetId="47">'[1]15-library'!#REF!</definedName>
    <definedName name="CIPMAMB" localSheetId="32">'[1]15-library'!#REF!</definedName>
    <definedName name="CIPMAMB" localSheetId="28">'[1]15-library'!#REF!</definedName>
    <definedName name="CIPMAMB" localSheetId="51">'[1]15-library'!#REF!</definedName>
    <definedName name="CIPMAMB" localSheetId="30">'[1]15-library'!#REF!</definedName>
    <definedName name="CIPMAMB" localSheetId="31">'[1]15-library'!#REF!</definedName>
    <definedName name="CIPMAMB" localSheetId="29">'[1]15-library'!#REF!</definedName>
    <definedName name="CIPMAMB" localSheetId="15">'[1]15-library'!#REF!</definedName>
    <definedName name="CIPMAMB" localSheetId="33">'[1]15-library'!#REF!</definedName>
    <definedName name="CIPMAMB" localSheetId="49">'[1]15-library'!#REF!</definedName>
    <definedName name="CIPMAMB" localSheetId="26">'[1]15-library'!#REF!</definedName>
    <definedName name="CIPMAMB" localSheetId="38">'[1]15-library'!#REF!</definedName>
    <definedName name="CIPMAMB" localSheetId="11">'[1]15-library'!#REF!</definedName>
    <definedName name="CIPMAMB" localSheetId="6">'[1]15-library'!#REF!</definedName>
    <definedName name="CIPMAMB" localSheetId="40">'[1]15-library'!#REF!</definedName>
    <definedName name="CIPMAMB" localSheetId="21">'[1]15-library'!#REF!</definedName>
    <definedName name="CIPMAMB" localSheetId="1">'[1]15-library'!#REF!</definedName>
    <definedName name="CIPMAMB" localSheetId="12">'[1]15-library'!#REF!</definedName>
    <definedName name="CIPMAMB" localSheetId="22">'[1]15-library'!#REF!</definedName>
    <definedName name="CIPMAMB" localSheetId="7">'[1]15-library'!#REF!</definedName>
    <definedName name="CIPMAMB" localSheetId="19">'[1]15-library'!#REF!</definedName>
    <definedName name="CIPMAMB" localSheetId="14">'[1]15-library'!#REF!</definedName>
    <definedName name="CIPMAMB" localSheetId="44">'[1]15-library'!#REF!</definedName>
    <definedName name="CIPMAMB">'[1]15-library'!#REF!</definedName>
    <definedName name="CIPMANC" localSheetId="45">'[1]15-library'!#REF!</definedName>
    <definedName name="CIPMANC" localSheetId="50">'[1]15-library'!#REF!</definedName>
    <definedName name="CIPMANC" localSheetId="8">'[1]15-library'!#REF!</definedName>
    <definedName name="CIPMANC" localSheetId="9">'[1]15-library'!#REF!</definedName>
    <definedName name="CIPMANC" localSheetId="42">'[1]15-library'!#REF!</definedName>
    <definedName name="CIPMANC" localSheetId="0">'[1]15-library'!#REF!</definedName>
    <definedName name="CIPMANC" localSheetId="13">'[1]15-library'!#REF!</definedName>
    <definedName name="CIPMANC" localSheetId="25">'[1]15-library'!#REF!</definedName>
    <definedName name="CIPMANC" localSheetId="5">'[1]15-library'!#REF!</definedName>
    <definedName name="CIPMANC" localSheetId="27">'[1]15-library'!#REF!</definedName>
    <definedName name="CIPMANC" localSheetId="47">'[1]15-library'!#REF!</definedName>
    <definedName name="CIPMANC" localSheetId="32">'[1]15-library'!#REF!</definedName>
    <definedName name="CIPMANC" localSheetId="28">'[1]15-library'!#REF!</definedName>
    <definedName name="CIPMANC" localSheetId="51">'[1]15-library'!#REF!</definedName>
    <definedName name="CIPMANC" localSheetId="30">'[1]15-library'!#REF!</definedName>
    <definedName name="CIPMANC" localSheetId="31">'[1]15-library'!#REF!</definedName>
    <definedName name="CIPMANC" localSheetId="29">'[1]15-library'!#REF!</definedName>
    <definedName name="CIPMANC" localSheetId="15">'[1]15-library'!#REF!</definedName>
    <definedName name="CIPMANC" localSheetId="33">'[1]15-library'!#REF!</definedName>
    <definedName name="CIPMANC" localSheetId="49">'[1]15-library'!#REF!</definedName>
    <definedName name="CIPMANC" localSheetId="26">'[1]15-library'!#REF!</definedName>
    <definedName name="CIPMANC" localSheetId="38">'[1]15-library'!#REF!</definedName>
    <definedName name="CIPMANC" localSheetId="11">'[1]15-library'!#REF!</definedName>
    <definedName name="CIPMANC" localSheetId="6">'[1]15-library'!#REF!</definedName>
    <definedName name="CIPMANC" localSheetId="40">'[1]15-library'!#REF!</definedName>
    <definedName name="CIPMANC" localSheetId="21">'[1]15-library'!#REF!</definedName>
    <definedName name="CIPMANC" localSheetId="1">'[1]15-library'!#REF!</definedName>
    <definedName name="CIPMANC" localSheetId="12">'[1]15-library'!#REF!</definedName>
    <definedName name="CIPMANC" localSheetId="22">'[1]15-library'!#REF!</definedName>
    <definedName name="CIPMANC" localSheetId="7">'[1]15-library'!#REF!</definedName>
    <definedName name="CIPMANC" localSheetId="19">'[1]15-library'!#REF!</definedName>
    <definedName name="CIPMANC" localSheetId="14">'[1]15-library'!#REF!</definedName>
    <definedName name="CIPMANC" localSheetId="44">'[1]15-library'!#REF!</definedName>
    <definedName name="CIPMANC">'[1]15-library'!#REF!</definedName>
    <definedName name="cvbn" localSheetId="45">'[1]15-library'!#REF!</definedName>
    <definedName name="cvbn" localSheetId="50">'[1]15-library'!#REF!</definedName>
    <definedName name="cvbn" localSheetId="8">'[1]15-library'!#REF!</definedName>
    <definedName name="cvbn" localSheetId="9">'[1]15-library'!#REF!</definedName>
    <definedName name="cvbn" localSheetId="42">'[1]15-library'!#REF!</definedName>
    <definedName name="cvbn" localSheetId="0">'[1]15-library'!#REF!</definedName>
    <definedName name="cvbn" localSheetId="13">'[1]15-library'!#REF!</definedName>
    <definedName name="cvbn" localSheetId="25">'[1]15-library'!#REF!</definedName>
    <definedName name="cvbn" localSheetId="5">'[1]15-library'!#REF!</definedName>
    <definedName name="cvbn" localSheetId="27">'[1]15-library'!#REF!</definedName>
    <definedName name="cvbn" localSheetId="47">'[1]15-library'!#REF!</definedName>
    <definedName name="cvbn" localSheetId="32">'[1]15-library'!#REF!</definedName>
    <definedName name="cvbn" localSheetId="28">'[1]15-library'!#REF!</definedName>
    <definedName name="cvbn" localSheetId="51">'[1]15-library'!#REF!</definedName>
    <definedName name="cvbn" localSheetId="30">'[1]15-library'!#REF!</definedName>
    <definedName name="cvbn" localSheetId="31">'[1]15-library'!#REF!</definedName>
    <definedName name="cvbn" localSheetId="29">'[1]15-library'!#REF!</definedName>
    <definedName name="cvbn" localSheetId="15">'[1]15-library'!#REF!</definedName>
    <definedName name="cvbn" localSheetId="33">'[1]15-library'!#REF!</definedName>
    <definedName name="cvbn" localSheetId="49">'[1]15-library'!#REF!</definedName>
    <definedName name="cvbn" localSheetId="26">'[1]15-library'!#REF!</definedName>
    <definedName name="cvbn" localSheetId="38">'[1]15-library'!#REF!</definedName>
    <definedName name="cvbn" localSheetId="11">'[1]15-library'!#REF!</definedName>
    <definedName name="cvbn" localSheetId="6">'[1]15-library'!#REF!</definedName>
    <definedName name="cvbn" localSheetId="40">'[1]15-library'!#REF!</definedName>
    <definedName name="cvbn" localSheetId="21">'[1]15-library'!#REF!</definedName>
    <definedName name="cvbn" localSheetId="1">'[1]15-library'!#REF!</definedName>
    <definedName name="cvbn" localSheetId="12">'[1]15-library'!#REF!</definedName>
    <definedName name="cvbn" localSheetId="22">'[1]15-library'!#REF!</definedName>
    <definedName name="cvbn" localSheetId="7">'[1]15-library'!#REF!</definedName>
    <definedName name="cvbn" localSheetId="19">'[1]15-library'!#REF!</definedName>
    <definedName name="cvbn" localSheetId="14">'[1]15-library'!#REF!</definedName>
    <definedName name="cvbn" localSheetId="44">'[1]15-library'!#REF!</definedName>
    <definedName name="cvbn">'[1]15-library'!#REF!</definedName>
    <definedName name="d" localSheetId="45">'[1]15-library'!#REF!</definedName>
    <definedName name="d" localSheetId="50">'[1]15-library'!#REF!</definedName>
    <definedName name="d" localSheetId="8">'[1]15-library'!#REF!</definedName>
    <definedName name="d" localSheetId="9">'[1]15-library'!#REF!</definedName>
    <definedName name="d" localSheetId="42">'[1]15-library'!#REF!</definedName>
    <definedName name="d" localSheetId="0">'[1]15-library'!#REF!</definedName>
    <definedName name="d" localSheetId="13">'[1]15-library'!#REF!</definedName>
    <definedName name="d" localSheetId="25">'[1]15-library'!#REF!</definedName>
    <definedName name="d" localSheetId="5">'[1]15-library'!#REF!</definedName>
    <definedName name="d" localSheetId="27">'[1]15-library'!#REF!</definedName>
    <definedName name="d" localSheetId="47">'[1]15-library'!#REF!</definedName>
    <definedName name="d" localSheetId="28">'[1]15-library'!#REF!</definedName>
    <definedName name="d" localSheetId="51">'[1]15-library'!#REF!</definedName>
    <definedName name="d" localSheetId="29">'[1]15-library'!#REF!</definedName>
    <definedName name="d" localSheetId="15">'[1]15-library'!#REF!</definedName>
    <definedName name="d" localSheetId="49">'[1]15-library'!#REF!</definedName>
    <definedName name="d" localSheetId="26">'[1]15-library'!#REF!</definedName>
    <definedName name="d" localSheetId="38">'[1]15-library'!#REF!</definedName>
    <definedName name="d" localSheetId="11">'[1]15-library'!#REF!</definedName>
    <definedName name="d" localSheetId="6">'[1]15-library'!#REF!</definedName>
    <definedName name="d" localSheetId="40">'[1]15-library'!#REF!</definedName>
    <definedName name="d" localSheetId="21">'[1]15-library'!#REF!</definedName>
    <definedName name="d" localSheetId="12">'[1]15-library'!#REF!</definedName>
    <definedName name="d" localSheetId="22">'[1]15-library'!#REF!</definedName>
    <definedName name="d" localSheetId="7">'[1]15-library'!#REF!</definedName>
    <definedName name="d" localSheetId="19">'[1]15-library'!#REF!</definedName>
    <definedName name="d" localSheetId="14">'[1]15-library'!#REF!</definedName>
    <definedName name="d" localSheetId="44">'[1]15-library'!#REF!</definedName>
    <definedName name="d">'[1]15-library'!#REF!</definedName>
    <definedName name="dd" localSheetId="9">'[1]15-library'!#REF!</definedName>
    <definedName name="dd" localSheetId="13">'[1]15-library'!#REF!</definedName>
    <definedName name="dd" localSheetId="5">'[1]15-library'!#REF!</definedName>
    <definedName name="dd" localSheetId="47">'[1]15-library'!#REF!</definedName>
    <definedName name="dd" localSheetId="51">'[1]15-library'!#REF!</definedName>
    <definedName name="dd" localSheetId="15">'[1]15-library'!#REF!</definedName>
    <definedName name="dd" localSheetId="11">'[1]15-library'!#REF!</definedName>
    <definedName name="dd" localSheetId="40">'[1]15-library'!#REF!</definedName>
    <definedName name="dd">'[1]15-library'!#REF!</definedName>
    <definedName name="ddddddddd" localSheetId="9">'[1]15-library'!#REF!</definedName>
    <definedName name="ddddddddd" localSheetId="13">'[1]15-library'!#REF!</definedName>
    <definedName name="ddddddddd" localSheetId="5">'[1]15-library'!#REF!</definedName>
    <definedName name="ddddddddd" localSheetId="47">'[1]15-library'!#REF!</definedName>
    <definedName name="ddddddddd" localSheetId="51">'[1]15-library'!#REF!</definedName>
    <definedName name="ddddddddd" localSheetId="15">'[1]15-library'!#REF!</definedName>
    <definedName name="ddddddddd" localSheetId="11">'[1]15-library'!#REF!</definedName>
    <definedName name="ddddddddd" localSheetId="40">'[1]15-library'!#REF!</definedName>
    <definedName name="ddddddddd">'[1]15-library'!#REF!</definedName>
    <definedName name="dddddddddd" localSheetId="9">'[1]15-library'!#REF!</definedName>
    <definedName name="dddddddddd" localSheetId="13">'[1]15-library'!#REF!</definedName>
    <definedName name="dddddddddd" localSheetId="5">'[1]15-library'!#REF!</definedName>
    <definedName name="dddddddddd" localSheetId="47">'[1]15-library'!#REF!</definedName>
    <definedName name="dddddddddd" localSheetId="51">'[1]15-library'!#REF!</definedName>
    <definedName name="dddddddddd" localSheetId="15">'[1]15-library'!#REF!</definedName>
    <definedName name="dddddddddd" localSheetId="11">'[1]15-library'!#REF!</definedName>
    <definedName name="dddddddddd" localSheetId="40">'[1]15-library'!#REF!</definedName>
    <definedName name="dddddddddd">'[1]15-library'!#REF!</definedName>
    <definedName name="ddddddddddddddd" localSheetId="9">'[1]15-library'!#REF!</definedName>
    <definedName name="ddddddddddddddd" localSheetId="13">'[1]15-library'!#REF!</definedName>
    <definedName name="ddddddddddddddd" localSheetId="5">'[1]15-library'!#REF!</definedName>
    <definedName name="ddddddddddddddd" localSheetId="47">'[1]15-library'!#REF!</definedName>
    <definedName name="ddddddddddddddd" localSheetId="51">'[1]15-library'!#REF!</definedName>
    <definedName name="ddddddddddddddd" localSheetId="15">'[1]15-library'!#REF!</definedName>
    <definedName name="ddddddddddddddd" localSheetId="11">'[1]15-library'!#REF!</definedName>
    <definedName name="ddddddddddddddd" localSheetId="40">'[1]15-library'!#REF!</definedName>
    <definedName name="ddddddddddddddd">'[1]15-library'!#REF!</definedName>
    <definedName name="ddddddddddddddddd" localSheetId="9">'[1]15-library'!#REF!</definedName>
    <definedName name="ddddddddddddddddd" localSheetId="13">'[1]15-library'!#REF!</definedName>
    <definedName name="ddddddddddddddddd" localSheetId="5">'[1]15-library'!#REF!</definedName>
    <definedName name="ddddddddddddddddd" localSheetId="47">'[1]15-library'!#REF!</definedName>
    <definedName name="ddddddddddddddddd" localSheetId="51">'[1]15-library'!#REF!</definedName>
    <definedName name="ddddddddddddddddd" localSheetId="15">'[1]15-library'!#REF!</definedName>
    <definedName name="ddddddddddddddddd" localSheetId="11">'[1]15-library'!#REF!</definedName>
    <definedName name="ddddddddddddddddd" localSheetId="40">'[1]15-library'!#REF!</definedName>
    <definedName name="ddddddddddddddddd">'[1]15-library'!#REF!</definedName>
    <definedName name="dddddddddddddddddddddd" localSheetId="9">'[1]15-library'!#REF!</definedName>
    <definedName name="dddddddddddddddddddddd" localSheetId="13">'[1]15-library'!#REF!</definedName>
    <definedName name="dddddddddddddddddddddd" localSheetId="5">'[1]15-library'!#REF!</definedName>
    <definedName name="dddddddddddddddddddddd" localSheetId="47">'[1]15-library'!#REF!</definedName>
    <definedName name="dddddddddddddddddddddd" localSheetId="51">'[1]15-library'!#REF!</definedName>
    <definedName name="dddddddddddddddddddddd" localSheetId="15">'[1]15-library'!#REF!</definedName>
    <definedName name="dddddddddddddddddddddd" localSheetId="11">'[1]15-library'!#REF!</definedName>
    <definedName name="dddddddddddddddddddddd" localSheetId="40">'[1]15-library'!#REF!</definedName>
    <definedName name="dddddddddddddddddddddd">'[1]15-library'!#REF!</definedName>
    <definedName name="dddddddddddddddddddddddddd" localSheetId="9">'[1]15-library'!#REF!</definedName>
    <definedName name="dddddddddddddddddddddddddd" localSheetId="13">'[1]15-library'!#REF!</definedName>
    <definedName name="dddddddddddddddddddddddddd" localSheetId="5">'[1]15-library'!#REF!</definedName>
    <definedName name="dddddddddddddddddddddddddd" localSheetId="47">'[1]15-library'!#REF!</definedName>
    <definedName name="dddddddddddddddddddddddddd" localSheetId="51">'[1]15-library'!#REF!</definedName>
    <definedName name="dddddddddddddddddddddddddd" localSheetId="15">'[1]15-library'!#REF!</definedName>
    <definedName name="dddddddddddddddddddddddddd" localSheetId="11">'[1]15-library'!#REF!</definedName>
    <definedName name="dddddddddddddddddddddddddd" localSheetId="40">'[1]15-library'!#REF!</definedName>
    <definedName name="dddddddddddddddddddddddddd">'[1]15-library'!#REF!</definedName>
    <definedName name="ddddddddddddddddddddddddddddddd" localSheetId="9">'[1]15-library'!#REF!</definedName>
    <definedName name="ddddddddddddddddddddddddddddddd" localSheetId="13">'[1]15-library'!#REF!</definedName>
    <definedName name="ddddddddddddddddddddddddddddddd" localSheetId="5">'[1]15-library'!#REF!</definedName>
    <definedName name="ddddddddddddddddddddddddddddddd" localSheetId="47">'[1]15-library'!#REF!</definedName>
    <definedName name="ddddddddddddddddddddddddddddddd" localSheetId="51">'[1]15-library'!#REF!</definedName>
    <definedName name="ddddddddddddddddddddddddddddddd" localSheetId="15">'[1]15-library'!#REF!</definedName>
    <definedName name="ddddddddddddddddddddddddddddddd" localSheetId="11">'[1]15-library'!#REF!</definedName>
    <definedName name="ddddddddddddddddddddddddddddddd" localSheetId="40">'[1]15-library'!#REF!</definedName>
    <definedName name="ddddddddddddddddddddddddddddddd">'[1]15-library'!#REF!</definedName>
    <definedName name="dept" localSheetId="45">'[1]15-library'!#REF!</definedName>
    <definedName name="dept" localSheetId="50">'[1]15-library'!#REF!</definedName>
    <definedName name="dept" localSheetId="8">'[1]15-library'!#REF!</definedName>
    <definedName name="dept" localSheetId="9">'[1]15-library'!#REF!</definedName>
    <definedName name="dept" localSheetId="42">'[1]15-library'!#REF!</definedName>
    <definedName name="dept" localSheetId="34">'[1]15-library'!#REF!</definedName>
    <definedName name="dept" localSheetId="0">'[1]15-library'!#REF!</definedName>
    <definedName name="dept" localSheetId="13">'[1]15-library'!#REF!</definedName>
    <definedName name="dept" localSheetId="25">'[1]15-library'!#REF!</definedName>
    <definedName name="dept" localSheetId="5">'[1]15-library'!#REF!</definedName>
    <definedName name="dept" localSheetId="27">'[1]15-library'!#REF!</definedName>
    <definedName name="dept" localSheetId="47">'[1]15-library'!#REF!</definedName>
    <definedName name="dept" localSheetId="32">'[1]15-library'!#REF!</definedName>
    <definedName name="dept" localSheetId="28">'[1]15-library'!#REF!</definedName>
    <definedName name="dept" localSheetId="51">'[1]15-library'!#REF!</definedName>
    <definedName name="dept" localSheetId="30">'[1]15-library'!#REF!</definedName>
    <definedName name="dept" localSheetId="31">'[1]15-library'!#REF!</definedName>
    <definedName name="dept" localSheetId="29">'[1]15-library'!#REF!</definedName>
    <definedName name="dept" localSheetId="4">'[1]15-library'!#REF!</definedName>
    <definedName name="dept" localSheetId="15">'[1]15-library'!#REF!</definedName>
    <definedName name="dept" localSheetId="33">'[1]15-library'!#REF!</definedName>
    <definedName name="dept" localSheetId="18">'[1]15-library'!#REF!</definedName>
    <definedName name="dept" localSheetId="49">'[1]15-library'!#REF!</definedName>
    <definedName name="dept" localSheetId="26">'[1]15-library'!#REF!</definedName>
    <definedName name="dept" localSheetId="38">'[1]15-library'!#REF!</definedName>
    <definedName name="dept" localSheetId="11">'[1]15-library'!#REF!</definedName>
    <definedName name="dept" localSheetId="6">'[1]15-library'!#REF!</definedName>
    <definedName name="dept" localSheetId="40">'[1]15-library'!#REF!</definedName>
    <definedName name="dept" localSheetId="21">'[1]15-library'!#REF!</definedName>
    <definedName name="dept" localSheetId="1">'[1]15-library'!#REF!</definedName>
    <definedName name="dept" localSheetId="12">'[1]15-library'!#REF!</definedName>
    <definedName name="dept" localSheetId="22">'[1]15-library'!#REF!</definedName>
    <definedName name="dept" localSheetId="7">'[1]15-library'!#REF!</definedName>
    <definedName name="dept" localSheetId="19">'[1]15-library'!#REF!</definedName>
    <definedName name="dept" localSheetId="14">'[1]15-library'!#REF!</definedName>
    <definedName name="dept" localSheetId="44">'[1]15-library'!#REF!</definedName>
    <definedName name="dept">'[1]15-library'!#REF!</definedName>
    <definedName name="dept38" localSheetId="45">'[1]15-library'!#REF!</definedName>
    <definedName name="dept38" localSheetId="50">'[1]15-library'!#REF!</definedName>
    <definedName name="dept38" localSheetId="8">'[1]15-library'!#REF!</definedName>
    <definedName name="dept38" localSheetId="9">'[1]15-library'!#REF!</definedName>
    <definedName name="dept38" localSheetId="42">'[1]15-library'!#REF!</definedName>
    <definedName name="dept38" localSheetId="34">'[1]15-library'!#REF!</definedName>
    <definedName name="dept38" localSheetId="0">'[1]15-library'!#REF!</definedName>
    <definedName name="dept38" localSheetId="13">'[1]15-library'!#REF!</definedName>
    <definedName name="dept38" localSheetId="25">'[1]15-library'!#REF!</definedName>
    <definedName name="dept38" localSheetId="5">'[1]15-library'!#REF!</definedName>
    <definedName name="dept38" localSheetId="27">'[1]15-library'!#REF!</definedName>
    <definedName name="dept38" localSheetId="47">'[1]15-library'!#REF!</definedName>
    <definedName name="dept38" localSheetId="32">'[1]15-library'!#REF!</definedName>
    <definedName name="dept38" localSheetId="28">'[1]15-library'!#REF!</definedName>
    <definedName name="dept38" localSheetId="51">'[1]15-library'!#REF!</definedName>
    <definedName name="dept38" localSheetId="30">'[1]15-library'!#REF!</definedName>
    <definedName name="dept38" localSheetId="31">'[1]15-library'!#REF!</definedName>
    <definedName name="dept38" localSheetId="29">'[1]15-library'!#REF!</definedName>
    <definedName name="dept38" localSheetId="4">'[1]15-library'!#REF!</definedName>
    <definedName name="dept38" localSheetId="15">'[1]15-library'!#REF!</definedName>
    <definedName name="dept38" localSheetId="33">'[1]15-library'!#REF!</definedName>
    <definedName name="dept38" localSheetId="18">'[1]15-library'!#REF!</definedName>
    <definedName name="dept38" localSheetId="49">'[1]15-library'!#REF!</definedName>
    <definedName name="dept38" localSheetId="26">'[1]15-library'!#REF!</definedName>
    <definedName name="dept38" localSheetId="38">'[1]15-library'!#REF!</definedName>
    <definedName name="dept38" localSheetId="11">'[1]15-library'!#REF!</definedName>
    <definedName name="dept38" localSheetId="6">'[1]15-library'!#REF!</definedName>
    <definedName name="dept38" localSheetId="40">'[1]15-library'!#REF!</definedName>
    <definedName name="dept38" localSheetId="21">'[1]15-library'!#REF!</definedName>
    <definedName name="dept38" localSheetId="1">'[1]15-library'!#REF!</definedName>
    <definedName name="dept38" localSheetId="12">'[1]15-library'!#REF!</definedName>
    <definedName name="dept38" localSheetId="22">'[1]15-library'!#REF!</definedName>
    <definedName name="dept38" localSheetId="7">'[1]15-library'!#REF!</definedName>
    <definedName name="dept38" localSheetId="19">'[1]15-library'!#REF!</definedName>
    <definedName name="dept38" localSheetId="14">'[1]15-library'!#REF!</definedName>
    <definedName name="dept38" localSheetId="44">'[1]15-library'!#REF!</definedName>
    <definedName name="dept38">'[1]15-library'!#REF!</definedName>
    <definedName name="eeeeeeeeeeeee" localSheetId="9">'[1]15-library'!#REF!</definedName>
    <definedName name="eeeeeeeeeeeee" localSheetId="13">'[1]15-library'!#REF!</definedName>
    <definedName name="eeeeeeeeeeeee" localSheetId="5">'[1]15-library'!#REF!</definedName>
    <definedName name="eeeeeeeeeeeee" localSheetId="47">'[1]15-library'!#REF!</definedName>
    <definedName name="eeeeeeeeeeeee" localSheetId="51">'[1]15-library'!#REF!</definedName>
    <definedName name="eeeeeeeeeeeee" localSheetId="15">'[1]15-library'!#REF!</definedName>
    <definedName name="eeeeeeeeeeeee" localSheetId="11">'[1]15-library'!#REF!</definedName>
    <definedName name="eeeeeeeeeeeee" localSheetId="40">'[1]15-library'!#REF!</definedName>
    <definedName name="eeeeeeeeeeeee">'[1]15-library'!#REF!</definedName>
    <definedName name="Engine1" localSheetId="45">'[1]15-library'!#REF!</definedName>
    <definedName name="Engine1" localSheetId="50">'[1]15-library'!#REF!</definedName>
    <definedName name="Engine1" localSheetId="9">'[1]15-library'!#REF!</definedName>
    <definedName name="Engine1" localSheetId="42">'[1]15-library'!#REF!</definedName>
    <definedName name="Engine1" localSheetId="0">'[1]15-library'!#REF!</definedName>
    <definedName name="Engine1" localSheetId="13">'[1]15-library'!#REF!</definedName>
    <definedName name="Engine1" localSheetId="25">'[1]15-library'!#REF!</definedName>
    <definedName name="Engine1" localSheetId="5">'[1]15-library'!#REF!</definedName>
    <definedName name="Engine1" localSheetId="27">'[1]15-library'!#REF!</definedName>
    <definedName name="Engine1" localSheetId="47">'[1]15-library'!#REF!</definedName>
    <definedName name="Engine1" localSheetId="28">'[1]15-library'!#REF!</definedName>
    <definedName name="Engine1" localSheetId="51">'[1]15-library'!#REF!</definedName>
    <definedName name="Engine1" localSheetId="29">'[1]15-library'!#REF!</definedName>
    <definedName name="Engine1" localSheetId="15">'[1]15-library'!#REF!</definedName>
    <definedName name="Engine1" localSheetId="49">'[1]15-library'!#REF!</definedName>
    <definedName name="Engine1" localSheetId="26">'[1]15-library'!#REF!</definedName>
    <definedName name="Engine1" localSheetId="38">'[1]15-library'!#REF!</definedName>
    <definedName name="Engine1" localSheetId="11">'[1]15-library'!#REF!</definedName>
    <definedName name="Engine1" localSheetId="6">'[1]15-library'!#REF!</definedName>
    <definedName name="Engine1" localSheetId="40">'[1]15-library'!#REF!</definedName>
    <definedName name="Engine1" localSheetId="21">'[1]15-library'!#REF!</definedName>
    <definedName name="Engine1" localSheetId="12">'[1]15-library'!#REF!</definedName>
    <definedName name="Engine1" localSheetId="22">'[1]15-library'!#REF!</definedName>
    <definedName name="Engine1" localSheetId="7">'[1]15-library'!#REF!</definedName>
    <definedName name="Engine1" localSheetId="19">'[1]15-library'!#REF!</definedName>
    <definedName name="Engine1" localSheetId="14">'[1]15-library'!#REF!</definedName>
    <definedName name="Engine1" localSheetId="44">'[1]15-library'!#REF!</definedName>
    <definedName name="Engine1">'[1]15-library'!#REF!</definedName>
    <definedName name="f" localSheetId="45">'[1]15-library'!#REF!</definedName>
    <definedName name="f" localSheetId="50">'[1]15-library'!#REF!</definedName>
    <definedName name="f" localSheetId="8">'[1]15-library'!#REF!</definedName>
    <definedName name="f" localSheetId="9">'[1]15-library'!#REF!</definedName>
    <definedName name="f" localSheetId="42">'[1]15-library'!#REF!</definedName>
    <definedName name="f" localSheetId="0">'[1]15-library'!#REF!</definedName>
    <definedName name="f" localSheetId="13">'[1]15-library'!#REF!</definedName>
    <definedName name="f" localSheetId="25">'[1]15-library'!#REF!</definedName>
    <definedName name="f" localSheetId="5">'[1]15-library'!#REF!</definedName>
    <definedName name="f" localSheetId="27">'[1]15-library'!#REF!</definedName>
    <definedName name="f" localSheetId="47">'[1]15-library'!#REF!</definedName>
    <definedName name="f" localSheetId="28">'[1]15-library'!#REF!</definedName>
    <definedName name="f" localSheetId="51">'[1]15-library'!#REF!</definedName>
    <definedName name="f" localSheetId="29">'[1]15-library'!#REF!</definedName>
    <definedName name="f" localSheetId="15">'[1]15-library'!#REF!</definedName>
    <definedName name="f" localSheetId="49">'[1]15-library'!#REF!</definedName>
    <definedName name="f" localSheetId="26">'[1]15-library'!#REF!</definedName>
    <definedName name="f" localSheetId="38">'[1]15-library'!#REF!</definedName>
    <definedName name="f" localSheetId="11">'[1]15-library'!#REF!</definedName>
    <definedName name="f" localSheetId="6">'[1]15-library'!#REF!</definedName>
    <definedName name="f" localSheetId="40">'[1]15-library'!#REF!</definedName>
    <definedName name="f" localSheetId="21">'[1]15-library'!#REF!</definedName>
    <definedName name="f" localSheetId="12">'[1]15-library'!#REF!</definedName>
    <definedName name="f" localSheetId="22">'[1]15-library'!#REF!</definedName>
    <definedName name="f" localSheetId="7">'[1]15-library'!#REF!</definedName>
    <definedName name="f" localSheetId="19">'[1]15-library'!#REF!</definedName>
    <definedName name="f" localSheetId="14">'[1]15-library'!#REF!</definedName>
    <definedName name="f" localSheetId="44">'[1]15-library'!#REF!</definedName>
    <definedName name="f">'[1]15-library'!#REF!</definedName>
    <definedName name="fffffffffffff" localSheetId="9">'[1]15-library'!#REF!</definedName>
    <definedName name="fffffffffffff" localSheetId="13">'[1]15-library'!#REF!</definedName>
    <definedName name="fffffffffffff" localSheetId="5">'[1]15-library'!#REF!</definedName>
    <definedName name="fffffffffffff" localSheetId="47">'[1]15-library'!#REF!</definedName>
    <definedName name="fffffffffffff" localSheetId="51">'[1]15-library'!#REF!</definedName>
    <definedName name="fffffffffffff" localSheetId="15">'[1]15-library'!#REF!</definedName>
    <definedName name="fffffffffffff" localSheetId="11">'[1]15-library'!#REF!</definedName>
    <definedName name="fffffffffffff" localSheetId="40">'[1]15-library'!#REF!</definedName>
    <definedName name="fffffffffffff">'[1]15-library'!#REF!</definedName>
    <definedName name="fffffffffffffff" localSheetId="9">'[1]15-library'!#REF!</definedName>
    <definedName name="fffffffffffffff" localSheetId="13">'[1]15-library'!#REF!</definedName>
    <definedName name="fffffffffffffff" localSheetId="5">'[1]15-library'!#REF!</definedName>
    <definedName name="fffffffffffffff" localSheetId="47">'[1]15-library'!#REF!</definedName>
    <definedName name="fffffffffffffff" localSheetId="51">'[1]15-library'!#REF!</definedName>
    <definedName name="fffffffffffffff" localSheetId="15">'[1]15-library'!#REF!</definedName>
    <definedName name="fffffffffffffff" localSheetId="11">'[1]15-library'!#REF!</definedName>
    <definedName name="fffffffffffffff" localSheetId="40">'[1]15-library'!#REF!</definedName>
    <definedName name="fffffffffffffff">'[1]15-library'!#REF!</definedName>
    <definedName name="ffffffffffffffff" localSheetId="9">'[1]15-library'!#REF!</definedName>
    <definedName name="ffffffffffffffff" localSheetId="13">'[1]15-library'!#REF!</definedName>
    <definedName name="ffffffffffffffff" localSheetId="5">'[1]15-library'!#REF!</definedName>
    <definedName name="ffffffffffffffff" localSheetId="47">'[1]15-library'!#REF!</definedName>
    <definedName name="ffffffffffffffff" localSheetId="51">'[1]15-library'!#REF!</definedName>
    <definedName name="ffffffffffffffff" localSheetId="15">'[1]15-library'!#REF!</definedName>
    <definedName name="ffffffffffffffff" localSheetId="11">'[1]15-library'!#REF!</definedName>
    <definedName name="ffffffffffffffff" localSheetId="40">'[1]15-library'!#REF!</definedName>
    <definedName name="ffffffffffffffff">'[1]15-library'!#REF!</definedName>
    <definedName name="fffffffffffffffff" localSheetId="9">'[1]15-library'!#REF!</definedName>
    <definedName name="fffffffffffffffff" localSheetId="13">'[1]15-library'!#REF!</definedName>
    <definedName name="fffffffffffffffff" localSheetId="5">'[1]15-library'!#REF!</definedName>
    <definedName name="fffffffffffffffff" localSheetId="47">'[1]15-library'!#REF!</definedName>
    <definedName name="fffffffffffffffff" localSheetId="51">'[1]15-library'!#REF!</definedName>
    <definedName name="fffffffffffffffff" localSheetId="15">'[1]15-library'!#REF!</definedName>
    <definedName name="fffffffffffffffff" localSheetId="11">'[1]15-library'!#REF!</definedName>
    <definedName name="fffffffffffffffff" localSheetId="40">'[1]15-library'!#REF!</definedName>
    <definedName name="fffffffffffffffff">'[1]15-library'!#REF!</definedName>
    <definedName name="ffffffffffffffffffffffff" localSheetId="9">'[1]15-library'!#REF!</definedName>
    <definedName name="ffffffffffffffffffffffff" localSheetId="13">'[1]15-library'!#REF!</definedName>
    <definedName name="ffffffffffffffffffffffff" localSheetId="5">'[1]15-library'!#REF!</definedName>
    <definedName name="ffffffffffffffffffffffff" localSheetId="47">'[1]15-library'!#REF!</definedName>
    <definedName name="ffffffffffffffffffffffff" localSheetId="51">'[1]15-library'!#REF!</definedName>
    <definedName name="ffffffffffffffffffffffff" localSheetId="15">'[1]15-library'!#REF!</definedName>
    <definedName name="ffffffffffffffffffffffff" localSheetId="11">'[1]15-library'!#REF!</definedName>
    <definedName name="ffffffffffffffffffffffff" localSheetId="40">'[1]15-library'!#REF!</definedName>
    <definedName name="ffffffffffffffffffffffff">'[1]15-library'!#REF!</definedName>
    <definedName name="fffffffffffffffffffffffffff" localSheetId="9">'[1]15-library'!#REF!</definedName>
    <definedName name="fffffffffffffffffffffffffff" localSheetId="13">'[1]15-library'!#REF!</definedName>
    <definedName name="fffffffffffffffffffffffffff" localSheetId="5">'[1]15-library'!#REF!</definedName>
    <definedName name="fffffffffffffffffffffffffff" localSheetId="47">'[1]15-library'!#REF!</definedName>
    <definedName name="fffffffffffffffffffffffffff" localSheetId="51">'[1]15-library'!#REF!</definedName>
    <definedName name="fffffffffffffffffffffffffff" localSheetId="15">'[1]15-library'!#REF!</definedName>
    <definedName name="fffffffffffffffffffffffffff" localSheetId="11">'[1]15-library'!#REF!</definedName>
    <definedName name="fffffffffffffffffffffffffff" localSheetId="40">'[1]15-library'!#REF!</definedName>
    <definedName name="fffffffffffffffffffffffffff">'[1]15-library'!#REF!</definedName>
    <definedName name="g" localSheetId="45">'[1]15-library'!#REF!</definedName>
    <definedName name="g" localSheetId="50">'[1]15-library'!#REF!</definedName>
    <definedName name="g" localSheetId="8">'[1]15-library'!#REF!</definedName>
    <definedName name="g" localSheetId="9">'[1]15-library'!#REF!</definedName>
    <definedName name="g" localSheetId="42">'[1]15-library'!#REF!</definedName>
    <definedName name="g" localSheetId="0">'[1]15-library'!#REF!</definedName>
    <definedName name="g" localSheetId="13">'[1]15-library'!#REF!</definedName>
    <definedName name="g" localSheetId="25">'[1]15-library'!#REF!</definedName>
    <definedName name="g" localSheetId="5">'[1]15-library'!#REF!</definedName>
    <definedName name="g" localSheetId="27">'[1]15-library'!#REF!</definedName>
    <definedName name="g" localSheetId="47">'[1]15-library'!#REF!</definedName>
    <definedName name="g" localSheetId="28">'[1]15-library'!#REF!</definedName>
    <definedName name="g" localSheetId="51">'[1]15-library'!#REF!</definedName>
    <definedName name="g" localSheetId="29">'[1]15-library'!#REF!</definedName>
    <definedName name="g" localSheetId="15">'[1]15-library'!#REF!</definedName>
    <definedName name="g" localSheetId="49">'[1]15-library'!#REF!</definedName>
    <definedName name="g" localSheetId="26">'[1]15-library'!#REF!</definedName>
    <definedName name="g" localSheetId="38">'[1]15-library'!#REF!</definedName>
    <definedName name="g" localSheetId="11">'[1]15-library'!#REF!</definedName>
    <definedName name="g" localSheetId="6">'[1]15-library'!#REF!</definedName>
    <definedName name="g" localSheetId="40">'[1]15-library'!#REF!</definedName>
    <definedName name="g" localSheetId="21">'[1]15-library'!#REF!</definedName>
    <definedName name="g" localSheetId="12">'[1]15-library'!#REF!</definedName>
    <definedName name="g" localSheetId="22">'[1]15-library'!#REF!</definedName>
    <definedName name="g" localSheetId="7">'[1]15-library'!#REF!</definedName>
    <definedName name="g" localSheetId="19">'[1]15-library'!#REF!</definedName>
    <definedName name="g" localSheetId="14">'[1]15-library'!#REF!</definedName>
    <definedName name="g" localSheetId="44">'[1]15-library'!#REF!</definedName>
    <definedName name="g">'[1]15-library'!#REF!</definedName>
    <definedName name="gg" localSheetId="9">'[1]15-library'!#REF!</definedName>
    <definedName name="gg" localSheetId="13">'[1]15-library'!#REF!</definedName>
    <definedName name="gg" localSheetId="5">'[1]15-library'!#REF!</definedName>
    <definedName name="gg" localSheetId="47">'[1]15-library'!#REF!</definedName>
    <definedName name="gg" localSheetId="51">'[1]15-library'!#REF!</definedName>
    <definedName name="gg" localSheetId="15">'[1]15-library'!#REF!</definedName>
    <definedName name="gg" localSheetId="11">'[1]15-library'!#REF!</definedName>
    <definedName name="gg" localSheetId="40">'[1]15-library'!#REF!</definedName>
    <definedName name="gg">'[1]15-library'!#REF!</definedName>
    <definedName name="ggg" localSheetId="9">'[1]15-library'!#REF!</definedName>
    <definedName name="ggg" localSheetId="13">'[1]15-library'!#REF!</definedName>
    <definedName name="ggg" localSheetId="5">'[1]15-library'!#REF!</definedName>
    <definedName name="ggg" localSheetId="47">'[1]15-library'!#REF!</definedName>
    <definedName name="ggg" localSheetId="51">'[1]15-library'!#REF!</definedName>
    <definedName name="ggg" localSheetId="15">'[1]15-library'!#REF!</definedName>
    <definedName name="ggg" localSheetId="11">'[1]15-library'!#REF!</definedName>
    <definedName name="ggg" localSheetId="40">'[1]15-library'!#REF!</definedName>
    <definedName name="ggg">'[1]15-library'!#REF!</definedName>
    <definedName name="gggg" localSheetId="9">'[1]15-library'!#REF!</definedName>
    <definedName name="gggg" localSheetId="13">'[1]15-library'!#REF!</definedName>
    <definedName name="gggg" localSheetId="5">'[1]15-library'!#REF!</definedName>
    <definedName name="gggg" localSheetId="47">'[1]15-library'!#REF!</definedName>
    <definedName name="gggg" localSheetId="51">'[1]15-library'!#REF!</definedName>
    <definedName name="gggg" localSheetId="15">'[1]15-library'!#REF!</definedName>
    <definedName name="gggg" localSheetId="11">'[1]15-library'!#REF!</definedName>
    <definedName name="gggg" localSheetId="40">'[1]15-library'!#REF!</definedName>
    <definedName name="gggg">'[1]15-library'!#REF!</definedName>
    <definedName name="gggggggg" localSheetId="9">'[1]15-library'!#REF!</definedName>
    <definedName name="gggggggg" localSheetId="13">'[1]15-library'!#REF!</definedName>
    <definedName name="gggggggg" localSheetId="5">'[1]15-library'!#REF!</definedName>
    <definedName name="gggggggg" localSheetId="47">'[1]15-library'!#REF!</definedName>
    <definedName name="gggggggg" localSheetId="51">'[1]15-library'!#REF!</definedName>
    <definedName name="gggggggg" localSheetId="15">'[1]15-library'!#REF!</definedName>
    <definedName name="gggggggg" localSheetId="11">'[1]15-library'!#REF!</definedName>
    <definedName name="gggggggg" localSheetId="40">'[1]15-library'!#REF!</definedName>
    <definedName name="gggggggg">'[1]15-library'!#REF!</definedName>
    <definedName name="ggggggggggg" localSheetId="9">'[1]15-library'!#REF!</definedName>
    <definedName name="ggggggggggg" localSheetId="13">'[1]15-library'!#REF!</definedName>
    <definedName name="ggggggggggg" localSheetId="5">'[1]15-library'!#REF!</definedName>
    <definedName name="ggggggggggg" localSheetId="47">'[1]15-library'!#REF!</definedName>
    <definedName name="ggggggggggg" localSheetId="51">'[1]15-library'!#REF!</definedName>
    <definedName name="ggggggggggg" localSheetId="15">'[1]15-library'!#REF!</definedName>
    <definedName name="ggggggggggg" localSheetId="11">'[1]15-library'!#REF!</definedName>
    <definedName name="ggggggggggg" localSheetId="40">'[1]15-library'!#REF!</definedName>
    <definedName name="ggggggggggg">'[1]15-library'!#REF!</definedName>
    <definedName name="ggggggggggggg" localSheetId="9">'[1]15-library'!#REF!</definedName>
    <definedName name="ggggggggggggg" localSheetId="13">'[1]15-library'!#REF!</definedName>
    <definedName name="ggggggggggggg" localSheetId="5">'[1]15-library'!#REF!</definedName>
    <definedName name="ggggggggggggg" localSheetId="47">'[1]15-library'!#REF!</definedName>
    <definedName name="ggggggggggggg" localSheetId="51">'[1]15-library'!#REF!</definedName>
    <definedName name="ggggggggggggg" localSheetId="15">'[1]15-library'!#REF!</definedName>
    <definedName name="ggggggggggggg" localSheetId="11">'[1]15-library'!#REF!</definedName>
    <definedName name="ggggggggggggg" localSheetId="40">'[1]15-library'!#REF!</definedName>
    <definedName name="ggggggggggggg">'[1]15-library'!#REF!</definedName>
    <definedName name="gggggggggggggg" localSheetId="9">'[1]15-library'!#REF!</definedName>
    <definedName name="gggggggggggggg" localSheetId="13">'[1]15-library'!#REF!</definedName>
    <definedName name="gggggggggggggg" localSheetId="5">'[1]15-library'!#REF!</definedName>
    <definedName name="gggggggggggggg" localSheetId="47">'[1]15-library'!#REF!</definedName>
    <definedName name="gggggggggggggg" localSheetId="51">'[1]15-library'!#REF!</definedName>
    <definedName name="gggggggggggggg" localSheetId="15">'[1]15-library'!#REF!</definedName>
    <definedName name="gggggggggggggg" localSheetId="11">'[1]15-library'!#REF!</definedName>
    <definedName name="gggggggggggggg" localSheetId="40">'[1]15-library'!#REF!</definedName>
    <definedName name="gggggggggggggg">'[1]15-library'!#REF!</definedName>
    <definedName name="ggggggggggggggg" localSheetId="9">'[1]15-library'!#REF!</definedName>
    <definedName name="ggggggggggggggg" localSheetId="13">'[1]15-library'!#REF!</definedName>
    <definedName name="ggggggggggggggg" localSheetId="5">'[1]15-library'!#REF!</definedName>
    <definedName name="ggggggggggggggg" localSheetId="47">'[1]15-library'!#REF!</definedName>
    <definedName name="ggggggggggggggg" localSheetId="51">'[1]15-library'!#REF!</definedName>
    <definedName name="ggggggggggggggg" localSheetId="15">'[1]15-library'!#REF!</definedName>
    <definedName name="ggggggggggggggg" localSheetId="11">'[1]15-library'!#REF!</definedName>
    <definedName name="ggggggggggggggg" localSheetId="40">'[1]15-library'!#REF!</definedName>
    <definedName name="ggggggggggggggg">'[1]15-library'!#REF!</definedName>
    <definedName name="ggggggggggggggggg" localSheetId="9">'[1]15-library'!#REF!</definedName>
    <definedName name="ggggggggggggggggg" localSheetId="13">'[1]15-library'!#REF!</definedName>
    <definedName name="ggggggggggggggggg" localSheetId="5">'[1]15-library'!#REF!</definedName>
    <definedName name="ggggggggggggggggg" localSheetId="47">'[1]15-library'!#REF!</definedName>
    <definedName name="ggggggggggggggggg" localSheetId="51">'[1]15-library'!#REF!</definedName>
    <definedName name="ggggggggggggggggg" localSheetId="15">'[1]15-library'!#REF!</definedName>
    <definedName name="ggggggggggggggggg" localSheetId="11">'[1]15-library'!#REF!</definedName>
    <definedName name="ggggggggggggggggg" localSheetId="40">'[1]15-library'!#REF!</definedName>
    <definedName name="ggggggggggggggggg">'[1]15-library'!#REF!</definedName>
    <definedName name="gggggggggggggggggg" localSheetId="9">'[1]15-library'!#REF!</definedName>
    <definedName name="gggggggggggggggggg" localSheetId="13">'[1]15-library'!#REF!</definedName>
    <definedName name="gggggggggggggggggg" localSheetId="5">'[1]15-library'!#REF!</definedName>
    <definedName name="gggggggggggggggggg" localSheetId="47">'[1]15-library'!#REF!</definedName>
    <definedName name="gggggggggggggggggg" localSheetId="51">'[1]15-library'!#REF!</definedName>
    <definedName name="gggggggggggggggggg" localSheetId="15">'[1]15-library'!#REF!</definedName>
    <definedName name="gggggggggggggggggg" localSheetId="11">'[1]15-library'!#REF!</definedName>
    <definedName name="gggggggggggggggggg" localSheetId="40">'[1]15-library'!#REF!</definedName>
    <definedName name="gggggggggggggggggg">'[1]15-library'!#REF!</definedName>
    <definedName name="h" localSheetId="45">'[1]15-library'!#REF!</definedName>
    <definedName name="h" localSheetId="50">'[1]15-library'!#REF!</definedName>
    <definedName name="h" localSheetId="8">'[1]15-library'!#REF!</definedName>
    <definedName name="h" localSheetId="9">'[1]15-library'!#REF!</definedName>
    <definedName name="h" localSheetId="42">'[1]15-library'!#REF!</definedName>
    <definedName name="h" localSheetId="0">'[1]15-library'!#REF!</definedName>
    <definedName name="h" localSheetId="13">'[1]15-library'!#REF!</definedName>
    <definedName name="h" localSheetId="25">'[1]15-library'!#REF!</definedName>
    <definedName name="h" localSheetId="5">'[1]15-library'!#REF!</definedName>
    <definedName name="h" localSheetId="27">'[1]15-library'!#REF!</definedName>
    <definedName name="h" localSheetId="47">'[1]15-library'!#REF!</definedName>
    <definedName name="h" localSheetId="28">'[1]15-library'!#REF!</definedName>
    <definedName name="h" localSheetId="51">'[1]15-library'!#REF!</definedName>
    <definedName name="h" localSheetId="29">'[1]15-library'!#REF!</definedName>
    <definedName name="h" localSheetId="15">'[1]15-library'!#REF!</definedName>
    <definedName name="h" localSheetId="49">'[1]15-library'!#REF!</definedName>
    <definedName name="h" localSheetId="26">'[1]15-library'!#REF!</definedName>
    <definedName name="h" localSheetId="38">'[1]15-library'!#REF!</definedName>
    <definedName name="h" localSheetId="11">'[1]15-library'!#REF!</definedName>
    <definedName name="h" localSheetId="6">'[1]15-library'!#REF!</definedName>
    <definedName name="h" localSheetId="40">'[1]15-library'!#REF!</definedName>
    <definedName name="h" localSheetId="21">'[1]15-library'!#REF!</definedName>
    <definedName name="h" localSheetId="12">'[1]15-library'!#REF!</definedName>
    <definedName name="h" localSheetId="22">'[1]15-library'!#REF!</definedName>
    <definedName name="h" localSheetId="7">'[1]15-library'!#REF!</definedName>
    <definedName name="h" localSheetId="19">'[1]15-library'!#REF!</definedName>
    <definedName name="h" localSheetId="14">'[1]15-library'!#REF!</definedName>
    <definedName name="h" localSheetId="44">'[1]15-library'!#REF!</definedName>
    <definedName name="h">'[1]15-library'!#REF!</definedName>
    <definedName name="help" localSheetId="45">'[1]15-library'!#REF!</definedName>
    <definedName name="help" localSheetId="50">'[1]15-library'!#REF!</definedName>
    <definedName name="help" localSheetId="8">'[1]15-library'!#REF!</definedName>
    <definedName name="help" localSheetId="9">'[1]15-library'!#REF!</definedName>
    <definedName name="help" localSheetId="42">'[1]15-library'!#REF!</definedName>
    <definedName name="help" localSheetId="34">'[1]15-library'!#REF!</definedName>
    <definedName name="help" localSheetId="0">'[1]15-library'!#REF!</definedName>
    <definedName name="help" localSheetId="13">'[1]15-library'!#REF!</definedName>
    <definedName name="help" localSheetId="25">'[1]15-library'!#REF!</definedName>
    <definedName name="help" localSheetId="5">'[1]15-library'!#REF!</definedName>
    <definedName name="help" localSheetId="27">'[1]15-library'!#REF!</definedName>
    <definedName name="help" localSheetId="47">'[1]15-library'!#REF!</definedName>
    <definedName name="help" localSheetId="32">'[1]15-library'!#REF!</definedName>
    <definedName name="help" localSheetId="28">'[1]15-library'!#REF!</definedName>
    <definedName name="help" localSheetId="51">'[1]15-library'!#REF!</definedName>
    <definedName name="help" localSheetId="30">'[1]15-library'!#REF!</definedName>
    <definedName name="help" localSheetId="31">'[1]15-library'!#REF!</definedName>
    <definedName name="help" localSheetId="29">'[1]15-library'!#REF!</definedName>
    <definedName name="help" localSheetId="4">'[1]15-library'!#REF!</definedName>
    <definedName name="help" localSheetId="15">'[1]15-library'!#REF!</definedName>
    <definedName name="help" localSheetId="33">'[1]15-library'!#REF!</definedName>
    <definedName name="help" localSheetId="18">'[1]15-library'!#REF!</definedName>
    <definedName name="help" localSheetId="49">'[1]15-library'!#REF!</definedName>
    <definedName name="help" localSheetId="26">'[1]15-library'!#REF!</definedName>
    <definedName name="help" localSheetId="38">'[1]15-library'!#REF!</definedName>
    <definedName name="help" localSheetId="11">'[1]15-library'!#REF!</definedName>
    <definedName name="help" localSheetId="6">'[1]15-library'!#REF!</definedName>
    <definedName name="help" localSheetId="40">'[1]15-library'!#REF!</definedName>
    <definedName name="help" localSheetId="21">'[1]15-library'!#REF!</definedName>
    <definedName name="help" localSheetId="1">'[1]15-library'!#REF!</definedName>
    <definedName name="help" localSheetId="12">'[1]15-library'!#REF!</definedName>
    <definedName name="help" localSheetId="22">'[1]15-library'!#REF!</definedName>
    <definedName name="help" localSheetId="7">'[1]15-library'!#REF!</definedName>
    <definedName name="help" localSheetId="19">'[1]15-library'!#REF!</definedName>
    <definedName name="help" localSheetId="14">'[1]15-library'!#REF!</definedName>
    <definedName name="help" localSheetId="44">'[1]15-library'!#REF!</definedName>
    <definedName name="help">'[1]15-library'!#REF!</definedName>
    <definedName name="hh" localSheetId="9">'[1]15-library'!#REF!</definedName>
    <definedName name="hh" localSheetId="13">'[1]15-library'!#REF!</definedName>
    <definedName name="hh" localSheetId="5">'[1]15-library'!#REF!</definedName>
    <definedName name="hh" localSheetId="47">'[1]15-library'!#REF!</definedName>
    <definedName name="hh" localSheetId="51">'[1]15-library'!#REF!</definedName>
    <definedName name="hh" localSheetId="15">'[1]15-library'!#REF!</definedName>
    <definedName name="hh" localSheetId="11">'[1]15-library'!#REF!</definedName>
    <definedName name="hh" localSheetId="40">'[1]15-library'!#REF!</definedName>
    <definedName name="hh">'[1]15-library'!#REF!</definedName>
    <definedName name="hhh" localSheetId="9">'[1]15-library'!#REF!</definedName>
    <definedName name="hhh" localSheetId="13">'[1]15-library'!#REF!</definedName>
    <definedName name="hhh" localSheetId="5">'[1]15-library'!#REF!</definedName>
    <definedName name="hhh" localSheetId="47">'[1]15-library'!#REF!</definedName>
    <definedName name="hhh" localSheetId="51">'[1]15-library'!#REF!</definedName>
    <definedName name="hhh" localSheetId="15">'[1]15-library'!#REF!</definedName>
    <definedName name="hhh" localSheetId="11">'[1]15-library'!#REF!</definedName>
    <definedName name="hhh" localSheetId="40">'[1]15-library'!#REF!</definedName>
    <definedName name="hhh">'[1]15-library'!#REF!</definedName>
    <definedName name="hhhh" localSheetId="9">'[1]15-library'!#REF!</definedName>
    <definedName name="hhhh" localSheetId="13">'[1]15-library'!#REF!</definedName>
    <definedName name="hhhh" localSheetId="5">'[1]15-library'!#REF!</definedName>
    <definedName name="hhhh" localSheetId="47">'[1]15-library'!#REF!</definedName>
    <definedName name="hhhh" localSheetId="51">'[1]15-library'!#REF!</definedName>
    <definedName name="hhhh" localSheetId="15">'[1]15-library'!#REF!</definedName>
    <definedName name="hhhh" localSheetId="11">'[1]15-library'!#REF!</definedName>
    <definedName name="hhhh" localSheetId="40">'[1]15-library'!#REF!</definedName>
    <definedName name="hhhh">'[1]15-library'!#REF!</definedName>
    <definedName name="hhhhh" localSheetId="9">'[1]15-library'!#REF!</definedName>
    <definedName name="hhhhh" localSheetId="13">'[1]15-library'!#REF!</definedName>
    <definedName name="hhhhh" localSheetId="5">'[1]15-library'!#REF!</definedName>
    <definedName name="hhhhh" localSheetId="47">'[1]15-library'!#REF!</definedName>
    <definedName name="hhhhh" localSheetId="51">'[1]15-library'!#REF!</definedName>
    <definedName name="hhhhh" localSheetId="15">'[1]15-library'!#REF!</definedName>
    <definedName name="hhhhh" localSheetId="11">'[1]15-library'!#REF!</definedName>
    <definedName name="hhhhh" localSheetId="40">'[1]15-library'!#REF!</definedName>
    <definedName name="hhhhh">'[1]15-library'!#REF!</definedName>
    <definedName name="hhhhhh" localSheetId="9">'[1]15-library'!#REF!</definedName>
    <definedName name="hhhhhh" localSheetId="13">'[1]15-library'!#REF!</definedName>
    <definedName name="hhhhhh" localSheetId="5">'[1]15-library'!#REF!</definedName>
    <definedName name="hhhhhh" localSheetId="47">'[1]15-library'!#REF!</definedName>
    <definedName name="hhhhhh" localSheetId="51">'[1]15-library'!#REF!</definedName>
    <definedName name="hhhhhh" localSheetId="15">'[1]15-library'!#REF!</definedName>
    <definedName name="hhhhhh" localSheetId="11">'[1]15-library'!#REF!</definedName>
    <definedName name="hhhhhh" localSheetId="40">'[1]15-library'!#REF!</definedName>
    <definedName name="hhhhhh">'[1]15-library'!#REF!</definedName>
    <definedName name="hhhhhhh" localSheetId="9">'[1]15-library'!#REF!</definedName>
    <definedName name="hhhhhhh" localSheetId="13">'[1]15-library'!#REF!</definedName>
    <definedName name="hhhhhhh" localSheetId="5">'[1]15-library'!#REF!</definedName>
    <definedName name="hhhhhhh" localSheetId="47">'[1]15-library'!#REF!</definedName>
    <definedName name="hhhhhhh" localSheetId="51">'[1]15-library'!#REF!</definedName>
    <definedName name="hhhhhhh" localSheetId="15">'[1]15-library'!#REF!</definedName>
    <definedName name="hhhhhhh" localSheetId="11">'[1]15-library'!#REF!</definedName>
    <definedName name="hhhhhhh" localSheetId="40">'[1]15-library'!#REF!</definedName>
    <definedName name="hhhhhhh">'[1]15-library'!#REF!</definedName>
    <definedName name="hhhhhhhh" localSheetId="9">'[1]15-library'!#REF!</definedName>
    <definedName name="hhhhhhhh" localSheetId="13">'[1]15-library'!#REF!</definedName>
    <definedName name="hhhhhhhh" localSheetId="5">'[1]15-library'!#REF!</definedName>
    <definedName name="hhhhhhhh" localSheetId="47">'[1]15-library'!#REF!</definedName>
    <definedName name="hhhhhhhh" localSheetId="51">'[1]15-library'!#REF!</definedName>
    <definedName name="hhhhhhhh" localSheetId="15">'[1]15-library'!#REF!</definedName>
    <definedName name="hhhhhhhh" localSheetId="11">'[1]15-library'!#REF!</definedName>
    <definedName name="hhhhhhhh" localSheetId="40">'[1]15-library'!#REF!</definedName>
    <definedName name="hhhhhhhh">'[1]15-library'!#REF!</definedName>
    <definedName name="hhhhhhhhhh" localSheetId="9">'[1]15-library'!#REF!</definedName>
    <definedName name="hhhhhhhhhh" localSheetId="13">'[1]15-library'!#REF!</definedName>
    <definedName name="hhhhhhhhhh" localSheetId="5">'[1]15-library'!#REF!</definedName>
    <definedName name="hhhhhhhhhh" localSheetId="47">'[1]15-library'!#REF!</definedName>
    <definedName name="hhhhhhhhhh" localSheetId="51">'[1]15-library'!#REF!</definedName>
    <definedName name="hhhhhhhhhh" localSheetId="15">'[1]15-library'!#REF!</definedName>
    <definedName name="hhhhhhhhhh" localSheetId="11">'[1]15-library'!#REF!</definedName>
    <definedName name="hhhhhhhhhh" localSheetId="40">'[1]15-library'!#REF!</definedName>
    <definedName name="hhhhhhhhhh">'[1]15-library'!#REF!</definedName>
    <definedName name="hhhhhhhhhhhhh" localSheetId="9">'[1]15-library'!#REF!</definedName>
    <definedName name="hhhhhhhhhhhhh" localSheetId="13">'[1]15-library'!#REF!</definedName>
    <definedName name="hhhhhhhhhhhhh" localSheetId="5">'[1]15-library'!#REF!</definedName>
    <definedName name="hhhhhhhhhhhhh" localSheetId="47">'[1]15-library'!#REF!</definedName>
    <definedName name="hhhhhhhhhhhhh" localSheetId="51">'[1]15-library'!#REF!</definedName>
    <definedName name="hhhhhhhhhhhhh" localSheetId="15">'[1]15-library'!#REF!</definedName>
    <definedName name="hhhhhhhhhhhhh" localSheetId="11">'[1]15-library'!#REF!</definedName>
    <definedName name="hhhhhhhhhhhhh" localSheetId="40">'[1]15-library'!#REF!</definedName>
    <definedName name="hhhhhhhhhhhhh">'[1]15-library'!#REF!</definedName>
    <definedName name="hhhhhhhhhhhhhhh" localSheetId="9">'[1]15-library'!#REF!</definedName>
    <definedName name="hhhhhhhhhhhhhhh" localSheetId="13">'[1]15-library'!#REF!</definedName>
    <definedName name="hhhhhhhhhhhhhhh" localSheetId="5">'[1]15-library'!#REF!</definedName>
    <definedName name="hhhhhhhhhhhhhhh" localSheetId="47">'[1]15-library'!#REF!</definedName>
    <definedName name="hhhhhhhhhhhhhhh" localSheetId="51">'[1]15-library'!#REF!</definedName>
    <definedName name="hhhhhhhhhhhhhhh" localSheetId="15">'[1]15-library'!#REF!</definedName>
    <definedName name="hhhhhhhhhhhhhhh" localSheetId="11">'[1]15-library'!#REF!</definedName>
    <definedName name="hhhhhhhhhhhhhhh" localSheetId="40">'[1]15-library'!#REF!</definedName>
    <definedName name="hhhhhhhhhhhhhhh">'[1]15-library'!#REF!</definedName>
    <definedName name="hhhhhhhhhhhhhhhhhhhh" localSheetId="9">'[1]15-library'!#REF!</definedName>
    <definedName name="hhhhhhhhhhhhhhhhhhhh" localSheetId="13">'[1]15-library'!#REF!</definedName>
    <definedName name="hhhhhhhhhhhhhhhhhhhh" localSheetId="5">'[1]15-library'!#REF!</definedName>
    <definedName name="hhhhhhhhhhhhhhhhhhhh" localSheetId="47">'[1]15-library'!#REF!</definedName>
    <definedName name="hhhhhhhhhhhhhhhhhhhh" localSheetId="51">'[1]15-library'!#REF!</definedName>
    <definedName name="hhhhhhhhhhhhhhhhhhhh" localSheetId="15">'[1]15-library'!#REF!</definedName>
    <definedName name="hhhhhhhhhhhhhhhhhhhh" localSheetId="11">'[1]15-library'!#REF!</definedName>
    <definedName name="hhhhhhhhhhhhhhhhhhhh" localSheetId="40">'[1]15-library'!#REF!</definedName>
    <definedName name="hhhhhhhhhhhhhhhhhhhh">'[1]15-library'!#REF!</definedName>
    <definedName name="hhhhhhhhhhhhhhhhhhhhhhh" localSheetId="9">'[1]15-library'!#REF!</definedName>
    <definedName name="hhhhhhhhhhhhhhhhhhhhhhh" localSheetId="13">'[1]15-library'!#REF!</definedName>
    <definedName name="hhhhhhhhhhhhhhhhhhhhhhh" localSheetId="5">'[1]15-library'!#REF!</definedName>
    <definedName name="hhhhhhhhhhhhhhhhhhhhhhh" localSheetId="47">'[1]15-library'!#REF!</definedName>
    <definedName name="hhhhhhhhhhhhhhhhhhhhhhh" localSheetId="51">'[1]15-library'!#REF!</definedName>
    <definedName name="hhhhhhhhhhhhhhhhhhhhhhh" localSheetId="15">'[1]15-library'!#REF!</definedName>
    <definedName name="hhhhhhhhhhhhhhhhhhhhhhh" localSheetId="11">'[1]15-library'!#REF!</definedName>
    <definedName name="hhhhhhhhhhhhhhhhhhhhhhh" localSheetId="40">'[1]15-library'!#REF!</definedName>
    <definedName name="hhhhhhhhhhhhhhhhhhhhhhh">'[1]15-library'!#REF!</definedName>
    <definedName name="hhhhhhhhhhhhhhhhhhhhhhhhhhhhhh" localSheetId="9">'[1]15-library'!#REF!</definedName>
    <definedName name="hhhhhhhhhhhhhhhhhhhhhhhhhhhhhh" localSheetId="13">'[1]15-library'!#REF!</definedName>
    <definedName name="hhhhhhhhhhhhhhhhhhhhhhhhhhhhhh" localSheetId="5">'[1]15-library'!#REF!</definedName>
    <definedName name="hhhhhhhhhhhhhhhhhhhhhhhhhhhhhh" localSheetId="47">'[1]15-library'!#REF!</definedName>
    <definedName name="hhhhhhhhhhhhhhhhhhhhhhhhhhhhhh" localSheetId="51">'[1]15-library'!#REF!</definedName>
    <definedName name="hhhhhhhhhhhhhhhhhhhhhhhhhhhhhh" localSheetId="15">'[1]15-library'!#REF!</definedName>
    <definedName name="hhhhhhhhhhhhhhhhhhhhhhhhhhhhhh" localSheetId="11">'[1]15-library'!#REF!</definedName>
    <definedName name="hhhhhhhhhhhhhhhhhhhhhhhhhhhhhh" localSheetId="40">'[1]15-library'!#REF!</definedName>
    <definedName name="hhhhhhhhhhhhhhhhhhhhhhhhhhhhhh">'[1]15-library'!#REF!</definedName>
    <definedName name="hhhhhhhhhhhhhhhhhhhhhhhhhhhhhhhhhh" localSheetId="9">'[1]15-library'!#REF!</definedName>
    <definedName name="hhhhhhhhhhhhhhhhhhhhhhhhhhhhhhhhhh" localSheetId="13">'[1]15-library'!#REF!</definedName>
    <definedName name="hhhhhhhhhhhhhhhhhhhhhhhhhhhhhhhhhh" localSheetId="5">'[1]15-library'!#REF!</definedName>
    <definedName name="hhhhhhhhhhhhhhhhhhhhhhhhhhhhhhhhhh" localSheetId="47">'[1]15-library'!#REF!</definedName>
    <definedName name="hhhhhhhhhhhhhhhhhhhhhhhhhhhhhhhhhh" localSheetId="51">'[1]15-library'!#REF!</definedName>
    <definedName name="hhhhhhhhhhhhhhhhhhhhhhhhhhhhhhhhhh" localSheetId="15">'[1]15-library'!#REF!</definedName>
    <definedName name="hhhhhhhhhhhhhhhhhhhhhhhhhhhhhhhhhh" localSheetId="11">'[1]15-library'!#REF!</definedName>
    <definedName name="hhhhhhhhhhhhhhhhhhhhhhhhhhhhhhhhhh" localSheetId="40">'[1]15-library'!#REF!</definedName>
    <definedName name="hhhhhhhhhhhhhhhhhhhhhhhhhhhhhhhhhh">'[1]15-library'!#REF!</definedName>
    <definedName name="iiiiiiiiiiiii" localSheetId="9">'[1]15-library'!#REF!</definedName>
    <definedName name="iiiiiiiiiiiii" localSheetId="13">'[1]15-library'!#REF!</definedName>
    <definedName name="iiiiiiiiiiiii" localSheetId="5">'[1]15-library'!#REF!</definedName>
    <definedName name="iiiiiiiiiiiii" localSheetId="47">'[1]15-library'!#REF!</definedName>
    <definedName name="iiiiiiiiiiiii" localSheetId="51">'[1]15-library'!#REF!</definedName>
    <definedName name="iiiiiiiiiiiii" localSheetId="15">'[1]15-library'!#REF!</definedName>
    <definedName name="iiiiiiiiiiiii" localSheetId="11">'[1]15-library'!#REF!</definedName>
    <definedName name="iiiiiiiiiiiii" localSheetId="40">'[1]15-library'!#REF!</definedName>
    <definedName name="iiiiiiiiiiiii">'[1]15-library'!#REF!</definedName>
    <definedName name="j" localSheetId="45">'[1]15-library'!#REF!</definedName>
    <definedName name="j" localSheetId="50">'[1]15-library'!#REF!</definedName>
    <definedName name="j" localSheetId="8">'[1]15-library'!#REF!</definedName>
    <definedName name="j" localSheetId="9">'[1]15-library'!#REF!</definedName>
    <definedName name="j" localSheetId="42">'[1]15-library'!#REF!</definedName>
    <definedName name="j" localSheetId="0">'[1]15-library'!#REF!</definedName>
    <definedName name="j" localSheetId="13">'[1]15-library'!#REF!</definedName>
    <definedName name="j" localSheetId="25">'[1]15-library'!#REF!</definedName>
    <definedName name="j" localSheetId="5">'[1]15-library'!#REF!</definedName>
    <definedName name="j" localSheetId="27">'[1]15-library'!#REF!</definedName>
    <definedName name="j" localSheetId="47">'[1]15-library'!#REF!</definedName>
    <definedName name="j" localSheetId="28">'[1]15-library'!#REF!</definedName>
    <definedName name="j" localSheetId="51">'[1]15-library'!#REF!</definedName>
    <definedName name="j" localSheetId="29">'[1]15-library'!#REF!</definedName>
    <definedName name="j" localSheetId="15">'[1]15-library'!#REF!</definedName>
    <definedName name="j" localSheetId="49">'[1]15-library'!#REF!</definedName>
    <definedName name="j" localSheetId="26">'[1]15-library'!#REF!</definedName>
    <definedName name="j" localSheetId="38">'[1]15-library'!#REF!</definedName>
    <definedName name="j" localSheetId="11">'[1]15-library'!#REF!</definedName>
    <definedName name="j" localSheetId="6">'[1]15-library'!#REF!</definedName>
    <definedName name="j" localSheetId="40">'[1]15-library'!#REF!</definedName>
    <definedName name="j" localSheetId="21">'[1]15-library'!#REF!</definedName>
    <definedName name="j" localSheetId="12">'[1]15-library'!#REF!</definedName>
    <definedName name="j" localSheetId="22">'[1]15-library'!#REF!</definedName>
    <definedName name="j" localSheetId="7">'[1]15-library'!#REF!</definedName>
    <definedName name="j" localSheetId="19">'[1]15-library'!#REF!</definedName>
    <definedName name="j" localSheetId="14">'[1]15-library'!#REF!</definedName>
    <definedName name="j" localSheetId="44">'[1]15-library'!#REF!</definedName>
    <definedName name="j">'[1]15-library'!#REF!</definedName>
    <definedName name="jjjjjjjjjjjjj" localSheetId="9">'[1]15-library'!#REF!</definedName>
    <definedName name="jjjjjjjjjjjjj" localSheetId="13">'[1]15-library'!#REF!</definedName>
    <definedName name="jjjjjjjjjjjjj" localSheetId="5">'[1]15-library'!#REF!</definedName>
    <definedName name="jjjjjjjjjjjjj" localSheetId="47">'[1]15-library'!#REF!</definedName>
    <definedName name="jjjjjjjjjjjjj" localSheetId="51">'[1]15-library'!#REF!</definedName>
    <definedName name="jjjjjjjjjjjjj" localSheetId="15">'[1]15-library'!#REF!</definedName>
    <definedName name="jjjjjjjjjjjjj" localSheetId="11">'[1]15-library'!#REF!</definedName>
    <definedName name="jjjjjjjjjjjjj" localSheetId="40">'[1]15-library'!#REF!</definedName>
    <definedName name="jjjjjjjjjjjjj">'[1]15-library'!#REF!</definedName>
    <definedName name="k" localSheetId="45">'[1]15-library'!#REF!</definedName>
    <definedName name="k" localSheetId="50">'[1]15-library'!#REF!</definedName>
    <definedName name="k" localSheetId="8">'[1]15-library'!#REF!</definedName>
    <definedName name="k" localSheetId="9">'[1]15-library'!#REF!</definedName>
    <definedName name="k" localSheetId="42">'[1]15-library'!#REF!</definedName>
    <definedName name="k" localSheetId="0">'[1]15-library'!#REF!</definedName>
    <definedName name="k" localSheetId="13">'[1]15-library'!#REF!</definedName>
    <definedName name="k" localSheetId="25">'[1]15-library'!#REF!</definedName>
    <definedName name="k" localSheetId="5">'[1]15-library'!#REF!</definedName>
    <definedName name="k" localSheetId="27">'[1]15-library'!#REF!</definedName>
    <definedName name="k" localSheetId="47">'[1]15-library'!#REF!</definedName>
    <definedName name="k" localSheetId="28">'[1]15-library'!#REF!</definedName>
    <definedName name="k" localSheetId="51">'[1]15-library'!#REF!</definedName>
    <definedName name="k" localSheetId="29">'[1]15-library'!#REF!</definedName>
    <definedName name="k" localSheetId="15">'[1]15-library'!#REF!</definedName>
    <definedName name="k" localSheetId="49">'[1]15-library'!#REF!</definedName>
    <definedName name="k" localSheetId="26">'[1]15-library'!#REF!</definedName>
    <definedName name="k" localSheetId="38">'[1]15-library'!#REF!</definedName>
    <definedName name="k" localSheetId="11">'[1]15-library'!#REF!</definedName>
    <definedName name="k" localSheetId="6">'[1]15-library'!#REF!</definedName>
    <definedName name="k" localSheetId="40">'[1]15-library'!#REF!</definedName>
    <definedName name="k" localSheetId="21">'[1]15-library'!#REF!</definedName>
    <definedName name="k" localSheetId="12">'[1]15-library'!#REF!</definedName>
    <definedName name="k" localSheetId="22">'[1]15-library'!#REF!</definedName>
    <definedName name="k" localSheetId="7">'[1]15-library'!#REF!</definedName>
    <definedName name="k" localSheetId="19">'[1]15-library'!#REF!</definedName>
    <definedName name="k" localSheetId="14">'[1]15-library'!#REF!</definedName>
    <definedName name="k" localSheetId="44">'[1]15-library'!#REF!</definedName>
    <definedName name="k">'[1]15-library'!#REF!</definedName>
    <definedName name="kkkkkkkkkkkk" localSheetId="9">'[1]15-library'!#REF!</definedName>
    <definedName name="kkkkkkkkkkkk" localSheetId="13">'[1]15-library'!#REF!</definedName>
    <definedName name="kkkkkkkkkkkk" localSheetId="5">'[1]15-library'!#REF!</definedName>
    <definedName name="kkkkkkkkkkkk" localSheetId="47">'[1]15-library'!#REF!</definedName>
    <definedName name="kkkkkkkkkkkk" localSheetId="51">'[1]15-library'!#REF!</definedName>
    <definedName name="kkkkkkkkkkkk" localSheetId="15">'[1]15-library'!#REF!</definedName>
    <definedName name="kkkkkkkkkkkk" localSheetId="11">'[1]15-library'!#REF!</definedName>
    <definedName name="kkkkkkkkkkkk" localSheetId="40">'[1]15-library'!#REF!</definedName>
    <definedName name="kkkkkkkkkkkk">'[1]15-library'!#REF!</definedName>
    <definedName name="l" localSheetId="45">'[1]15-library'!#REF!</definedName>
    <definedName name="l" localSheetId="50">'[1]15-library'!#REF!</definedName>
    <definedName name="l" localSheetId="8">'[1]15-library'!#REF!</definedName>
    <definedName name="l" localSheetId="9">'[1]15-library'!#REF!</definedName>
    <definedName name="l" localSheetId="42">'[1]15-library'!#REF!</definedName>
    <definedName name="l" localSheetId="0">'[1]15-library'!#REF!</definedName>
    <definedName name="l" localSheetId="13">'[1]15-library'!#REF!</definedName>
    <definedName name="l" localSheetId="25">'[1]15-library'!#REF!</definedName>
    <definedName name="l" localSheetId="5">'[1]15-library'!#REF!</definedName>
    <definedName name="l" localSheetId="27">'[1]15-library'!#REF!</definedName>
    <definedName name="l" localSheetId="47">'[1]15-library'!#REF!</definedName>
    <definedName name="l" localSheetId="28">'[1]15-library'!#REF!</definedName>
    <definedName name="l" localSheetId="51">'[1]15-library'!#REF!</definedName>
    <definedName name="l" localSheetId="29">'[1]15-library'!#REF!</definedName>
    <definedName name="l" localSheetId="15">'[1]15-library'!#REF!</definedName>
    <definedName name="l" localSheetId="49">'[1]15-library'!#REF!</definedName>
    <definedName name="l" localSheetId="26">'[1]15-library'!#REF!</definedName>
    <definedName name="l" localSheetId="38">'[1]15-library'!#REF!</definedName>
    <definedName name="l" localSheetId="11">'[1]15-library'!#REF!</definedName>
    <definedName name="l" localSheetId="6">'[1]15-library'!#REF!</definedName>
    <definedName name="l" localSheetId="40">'[1]15-library'!#REF!</definedName>
    <definedName name="l" localSheetId="21">'[1]15-library'!#REF!</definedName>
    <definedName name="l" localSheetId="12">'[1]15-library'!#REF!</definedName>
    <definedName name="l" localSheetId="22">'[1]15-library'!#REF!</definedName>
    <definedName name="l" localSheetId="7">'[1]15-library'!#REF!</definedName>
    <definedName name="l" localSheetId="19">'[1]15-library'!#REF!</definedName>
    <definedName name="l" localSheetId="14">'[1]15-library'!#REF!</definedName>
    <definedName name="l" localSheetId="44">'[1]15-library'!#REF!</definedName>
    <definedName name="l">'[1]15-library'!#REF!</definedName>
    <definedName name="library1" localSheetId="45">'[1]15-library'!#REF!</definedName>
    <definedName name="library1" localSheetId="50">'[1]15-library'!#REF!</definedName>
    <definedName name="library1" localSheetId="8">'[1]15-library'!#REF!</definedName>
    <definedName name="library1" localSheetId="9">'[1]15-library'!#REF!</definedName>
    <definedName name="library1" localSheetId="42">'[1]15-library'!#REF!</definedName>
    <definedName name="library1" localSheetId="0">'[1]15-library'!#REF!</definedName>
    <definedName name="library1" localSheetId="13">'[1]15-library'!#REF!</definedName>
    <definedName name="library1" localSheetId="25">'[1]15-library'!#REF!</definedName>
    <definedName name="library1" localSheetId="5">'[1]15-library'!#REF!</definedName>
    <definedName name="library1" localSheetId="27">'[1]15-library'!#REF!</definedName>
    <definedName name="library1" localSheetId="47">'[1]15-library'!#REF!</definedName>
    <definedName name="library1" localSheetId="32">'[1]15-library'!#REF!</definedName>
    <definedName name="library1" localSheetId="28">'[1]15-library'!#REF!</definedName>
    <definedName name="library1" localSheetId="51">'[1]15-library'!#REF!</definedName>
    <definedName name="library1" localSheetId="30">'[1]15-library'!#REF!</definedName>
    <definedName name="library1" localSheetId="31">'[1]15-library'!#REF!</definedName>
    <definedName name="library1" localSheetId="29">'[1]15-library'!#REF!</definedName>
    <definedName name="library1" localSheetId="15">'[1]15-library'!#REF!</definedName>
    <definedName name="library1" localSheetId="33">'[1]15-library'!#REF!</definedName>
    <definedName name="library1" localSheetId="49">'[1]15-library'!#REF!</definedName>
    <definedName name="library1" localSheetId="26">'[1]15-library'!#REF!</definedName>
    <definedName name="library1" localSheetId="38">'[1]15-library'!#REF!</definedName>
    <definedName name="library1" localSheetId="11">'[1]15-library'!#REF!</definedName>
    <definedName name="library1" localSheetId="6">'[1]15-library'!#REF!</definedName>
    <definedName name="library1" localSheetId="40">'[1]15-library'!#REF!</definedName>
    <definedName name="library1" localSheetId="21">'[1]15-library'!#REF!</definedName>
    <definedName name="library1" localSheetId="1">'[1]15-library'!#REF!</definedName>
    <definedName name="library1" localSheetId="12">'[1]15-library'!#REF!</definedName>
    <definedName name="library1" localSheetId="22">'[1]15-library'!#REF!</definedName>
    <definedName name="library1" localSheetId="7">'[1]15-library'!#REF!</definedName>
    <definedName name="library1" localSheetId="19">'[1]15-library'!#REF!</definedName>
    <definedName name="library1" localSheetId="14">'[1]15-library'!#REF!</definedName>
    <definedName name="library1" localSheetId="44">'[1]15-library'!#REF!</definedName>
    <definedName name="library1">'[1]15-library'!#REF!</definedName>
    <definedName name="LibraryGraniteSteps" localSheetId="45">'[1]15-library'!#REF!</definedName>
    <definedName name="LibraryGraniteSteps" localSheetId="50">'[1]15-library'!#REF!</definedName>
    <definedName name="LibraryGraniteSteps" localSheetId="8">'[1]15-library'!#REF!</definedName>
    <definedName name="LibraryGraniteSteps" localSheetId="9">'[1]15-library'!#REF!</definedName>
    <definedName name="LibraryGraniteSteps" localSheetId="42">'[1]15-library'!#REF!</definedName>
    <definedName name="LibraryGraniteSteps" localSheetId="0">'[1]15-library'!#REF!</definedName>
    <definedName name="LibraryGraniteSteps" localSheetId="13">'[1]15-library'!#REF!</definedName>
    <definedName name="LibraryGraniteSteps" localSheetId="25">'[1]15-library'!#REF!</definedName>
    <definedName name="LibraryGraniteSteps" localSheetId="5">'[1]15-library'!#REF!</definedName>
    <definedName name="LibraryGraniteSteps" localSheetId="27">'[1]15-library'!#REF!</definedName>
    <definedName name="LibraryGraniteSteps" localSheetId="47">'[1]15-library'!#REF!</definedName>
    <definedName name="LibraryGraniteSteps" localSheetId="32">'[1]15-library'!#REF!</definedName>
    <definedName name="LibraryGraniteSteps" localSheetId="28">'[1]15-library'!#REF!</definedName>
    <definedName name="LibraryGraniteSteps" localSheetId="51">'[1]15-library'!#REF!</definedName>
    <definedName name="LibraryGraniteSteps" localSheetId="30">'[1]15-library'!#REF!</definedName>
    <definedName name="LibraryGraniteSteps" localSheetId="31">'[1]15-library'!#REF!</definedName>
    <definedName name="LibraryGraniteSteps" localSheetId="29">'[1]15-library'!#REF!</definedName>
    <definedName name="LibraryGraniteSteps" localSheetId="15">'[1]15-library'!#REF!</definedName>
    <definedName name="LibraryGraniteSteps" localSheetId="33">'[1]15-library'!#REF!</definedName>
    <definedName name="LibraryGraniteSteps" localSheetId="49">'[1]15-library'!#REF!</definedName>
    <definedName name="LibraryGraniteSteps" localSheetId="26">'[1]15-library'!#REF!</definedName>
    <definedName name="LibraryGraniteSteps" localSheetId="38">'[1]15-library'!#REF!</definedName>
    <definedName name="LibraryGraniteSteps" localSheetId="11">'[1]15-library'!#REF!</definedName>
    <definedName name="LibraryGraniteSteps" localSheetId="6">'[1]15-library'!#REF!</definedName>
    <definedName name="LibraryGraniteSteps" localSheetId="40">'[1]15-library'!#REF!</definedName>
    <definedName name="LibraryGraniteSteps" localSheetId="21">'[1]15-library'!#REF!</definedName>
    <definedName name="LibraryGraniteSteps" localSheetId="12">'[1]15-library'!#REF!</definedName>
    <definedName name="LibraryGraniteSteps" localSheetId="22">'[1]15-library'!#REF!</definedName>
    <definedName name="LibraryGraniteSteps" localSheetId="7">'[1]15-library'!#REF!</definedName>
    <definedName name="LibraryGraniteSteps" localSheetId="19">'[1]15-library'!#REF!</definedName>
    <definedName name="LibraryGraniteSteps" localSheetId="14">'[1]15-library'!#REF!</definedName>
    <definedName name="LibraryGraniteSteps" localSheetId="44">'[1]15-library'!#REF!</definedName>
    <definedName name="LibraryGraniteSteps">'[1]15-library'!#REF!</definedName>
    <definedName name="llllllllllll" localSheetId="9">'[1]15-library'!#REF!</definedName>
    <definedName name="llllllllllll" localSheetId="13">'[1]15-library'!#REF!</definedName>
    <definedName name="llllllllllll" localSheetId="5">'[1]15-library'!#REF!</definedName>
    <definedName name="llllllllllll" localSheetId="47">'[1]15-library'!#REF!</definedName>
    <definedName name="llllllllllll" localSheetId="51">'[1]15-library'!#REF!</definedName>
    <definedName name="llllllllllll" localSheetId="15">'[1]15-library'!#REF!</definedName>
    <definedName name="llllllllllll" localSheetId="11">'[1]15-library'!#REF!</definedName>
    <definedName name="llllllllllll" localSheetId="40">'[1]15-library'!#REF!</definedName>
    <definedName name="llllllllllll">'[1]15-library'!#REF!</definedName>
    <definedName name="m" localSheetId="45">'[1]15-library'!#REF!</definedName>
    <definedName name="m" localSheetId="50">'[1]15-library'!#REF!</definedName>
    <definedName name="m" localSheetId="8">'[1]15-library'!#REF!</definedName>
    <definedName name="m" localSheetId="9">'[1]15-library'!#REF!</definedName>
    <definedName name="m" localSheetId="42">'[1]15-library'!#REF!</definedName>
    <definedName name="m" localSheetId="0">'[1]15-library'!#REF!</definedName>
    <definedName name="m" localSheetId="13">'[1]15-library'!#REF!</definedName>
    <definedName name="m" localSheetId="25">'[1]15-library'!#REF!</definedName>
    <definedName name="m" localSheetId="5">'[1]15-library'!#REF!</definedName>
    <definedName name="m" localSheetId="27">'[1]15-library'!#REF!</definedName>
    <definedName name="m" localSheetId="47">'[1]15-library'!#REF!</definedName>
    <definedName name="m" localSheetId="28">'[1]15-library'!#REF!</definedName>
    <definedName name="m" localSheetId="51">'[1]15-library'!#REF!</definedName>
    <definedName name="m" localSheetId="29">'[1]15-library'!#REF!</definedName>
    <definedName name="m" localSheetId="15">'[1]15-library'!#REF!</definedName>
    <definedName name="m" localSheetId="49">'[1]15-library'!#REF!</definedName>
    <definedName name="m" localSheetId="26">'[1]15-library'!#REF!</definedName>
    <definedName name="m" localSheetId="38">'[1]15-library'!#REF!</definedName>
    <definedName name="m" localSheetId="11">'[1]15-library'!#REF!</definedName>
    <definedName name="m" localSheetId="6">'[1]15-library'!#REF!</definedName>
    <definedName name="m" localSheetId="40">'[1]15-library'!#REF!</definedName>
    <definedName name="m" localSheetId="21">'[1]15-library'!#REF!</definedName>
    <definedName name="m" localSheetId="12">'[1]15-library'!#REF!</definedName>
    <definedName name="m" localSheetId="22">'[1]15-library'!#REF!</definedName>
    <definedName name="m" localSheetId="7">'[1]15-library'!#REF!</definedName>
    <definedName name="m" localSheetId="19">'[1]15-library'!#REF!</definedName>
    <definedName name="m" localSheetId="14">'[1]15-library'!#REF!</definedName>
    <definedName name="m" localSheetId="44">'[1]15-library'!#REF!</definedName>
    <definedName name="m">'[1]15-library'!#REF!</definedName>
    <definedName name="meeting" localSheetId="45">'[1]15-library'!#REF!</definedName>
    <definedName name="meeting" localSheetId="50">'[1]15-library'!#REF!</definedName>
    <definedName name="meeting" localSheetId="8">'[1]15-library'!#REF!</definedName>
    <definedName name="meeting" localSheetId="9">'[1]15-library'!#REF!</definedName>
    <definedName name="meeting" localSheetId="42">'[1]15-library'!#REF!</definedName>
    <definedName name="meeting" localSheetId="34">'[1]15-library'!#REF!</definedName>
    <definedName name="meeting" localSheetId="0">'[1]15-library'!#REF!</definedName>
    <definedName name="meeting" localSheetId="13">'[1]15-library'!#REF!</definedName>
    <definedName name="meeting" localSheetId="25">'[1]15-library'!#REF!</definedName>
    <definedName name="meeting" localSheetId="5">'[1]15-library'!#REF!</definedName>
    <definedName name="meeting" localSheetId="27">'[1]15-library'!#REF!</definedName>
    <definedName name="meeting" localSheetId="47">'[1]15-library'!#REF!</definedName>
    <definedName name="meeting" localSheetId="32">'[1]15-library'!#REF!</definedName>
    <definedName name="meeting" localSheetId="28">'[1]15-library'!#REF!</definedName>
    <definedName name="meeting" localSheetId="51">'[1]15-library'!#REF!</definedName>
    <definedName name="meeting" localSheetId="30">'[1]15-library'!#REF!</definedName>
    <definedName name="meeting" localSheetId="31">'[1]15-library'!#REF!</definedName>
    <definedName name="meeting" localSheetId="29">'[1]15-library'!#REF!</definedName>
    <definedName name="meeting" localSheetId="4">'[1]15-library'!#REF!</definedName>
    <definedName name="meeting" localSheetId="15">'[1]15-library'!#REF!</definedName>
    <definedName name="meeting" localSheetId="33">'[1]15-library'!#REF!</definedName>
    <definedName name="meeting" localSheetId="18">'[1]15-library'!#REF!</definedName>
    <definedName name="meeting" localSheetId="49">'[1]15-library'!#REF!</definedName>
    <definedName name="meeting" localSheetId="26">'[1]15-library'!#REF!</definedName>
    <definedName name="meeting" localSheetId="38">'[1]15-library'!#REF!</definedName>
    <definedName name="meeting" localSheetId="11">'[1]15-library'!#REF!</definedName>
    <definedName name="meeting" localSheetId="6">'[1]15-library'!#REF!</definedName>
    <definedName name="meeting" localSheetId="40">'[1]15-library'!#REF!</definedName>
    <definedName name="meeting" localSheetId="21">'[1]15-library'!#REF!</definedName>
    <definedName name="meeting" localSheetId="1">'[1]15-library'!#REF!</definedName>
    <definedName name="meeting" localSheetId="12">'[1]15-library'!#REF!</definedName>
    <definedName name="meeting" localSheetId="22">'[1]15-library'!#REF!</definedName>
    <definedName name="meeting" localSheetId="7">'[1]15-library'!#REF!</definedName>
    <definedName name="meeting" localSheetId="19">'[1]15-library'!#REF!</definedName>
    <definedName name="meeting" localSheetId="14">'[1]15-library'!#REF!</definedName>
    <definedName name="meeting" localSheetId="44">'[1]15-library'!#REF!</definedName>
    <definedName name="meeting">'[1]15-library'!#REF!</definedName>
    <definedName name="mgr" localSheetId="45">'[1]15-library'!#REF!</definedName>
    <definedName name="mgr" localSheetId="50">'[1]15-library'!#REF!</definedName>
    <definedName name="mgr" localSheetId="8">'[1]15-library'!#REF!</definedName>
    <definedName name="mgr" localSheetId="9">'[1]15-library'!#REF!</definedName>
    <definedName name="mgr" localSheetId="42">'[1]15-library'!#REF!</definedName>
    <definedName name="mgr" localSheetId="34">'[1]15-library'!#REF!</definedName>
    <definedName name="mgr" localSheetId="0">'[1]15-library'!#REF!</definedName>
    <definedName name="mgr" localSheetId="13">'[1]15-library'!#REF!</definedName>
    <definedName name="mgr" localSheetId="25">'[1]15-library'!#REF!</definedName>
    <definedName name="mgr" localSheetId="5">'[1]15-library'!#REF!</definedName>
    <definedName name="mgr" localSheetId="27">'[1]15-library'!#REF!</definedName>
    <definedName name="mgr" localSheetId="47">'[1]15-library'!#REF!</definedName>
    <definedName name="mgr" localSheetId="32">'[1]15-library'!#REF!</definedName>
    <definedName name="mgr" localSheetId="28">'[1]15-library'!#REF!</definedName>
    <definedName name="mgr" localSheetId="51">'[1]15-library'!#REF!</definedName>
    <definedName name="mgr" localSheetId="30">'[1]15-library'!#REF!</definedName>
    <definedName name="mgr" localSheetId="31">'[1]15-library'!#REF!</definedName>
    <definedName name="mgr" localSheetId="29">'[1]15-library'!#REF!</definedName>
    <definedName name="mgr" localSheetId="4">'[1]15-library'!#REF!</definedName>
    <definedName name="mgr" localSheetId="15">'[1]15-library'!#REF!</definedName>
    <definedName name="mgr" localSheetId="33">'[1]15-library'!#REF!</definedName>
    <definedName name="mgr" localSheetId="18">'[1]15-library'!#REF!</definedName>
    <definedName name="mgr" localSheetId="49">'[1]15-library'!#REF!</definedName>
    <definedName name="mgr" localSheetId="26">'[1]15-library'!#REF!</definedName>
    <definedName name="mgr" localSheetId="38">'[1]15-library'!#REF!</definedName>
    <definedName name="mgr" localSheetId="11">'[1]15-library'!#REF!</definedName>
    <definedName name="mgr" localSheetId="6">'[1]15-library'!#REF!</definedName>
    <definedName name="mgr" localSheetId="40">'[1]15-library'!#REF!</definedName>
    <definedName name="mgr" localSheetId="21">'[1]15-library'!#REF!</definedName>
    <definedName name="mgr" localSheetId="1">'[1]15-library'!#REF!</definedName>
    <definedName name="mgr" localSheetId="12">'[1]15-library'!#REF!</definedName>
    <definedName name="mgr" localSheetId="22">'[1]15-library'!#REF!</definedName>
    <definedName name="mgr" localSheetId="7">'[1]15-library'!#REF!</definedName>
    <definedName name="mgr" localSheetId="19">'[1]15-library'!#REF!</definedName>
    <definedName name="mgr" localSheetId="14">'[1]15-library'!#REF!</definedName>
    <definedName name="mgr" localSheetId="44">'[1]15-library'!#REF!</definedName>
    <definedName name="mgr">'[1]15-library'!#REF!</definedName>
    <definedName name="MiksA" localSheetId="45">'[1]15-library'!#REF!</definedName>
    <definedName name="MiksA" localSheetId="50">'[1]15-library'!#REF!</definedName>
    <definedName name="MiksA" localSheetId="8">'[1]15-library'!#REF!</definedName>
    <definedName name="MiksA" localSheetId="9">'[1]15-library'!#REF!</definedName>
    <definedName name="MiksA" localSheetId="42">'[1]15-library'!#REF!</definedName>
    <definedName name="MiksA" localSheetId="0">'[1]15-library'!#REF!</definedName>
    <definedName name="MiksA" localSheetId="13">'[1]15-library'!#REF!</definedName>
    <definedName name="MiksA" localSheetId="25">'[1]15-library'!#REF!</definedName>
    <definedName name="MiksA" localSheetId="5">'[1]15-library'!#REF!</definedName>
    <definedName name="MiksA" localSheetId="27">'[1]15-library'!#REF!</definedName>
    <definedName name="MiksA" localSheetId="47">'[1]15-library'!#REF!</definedName>
    <definedName name="MiksA" localSheetId="32">'[1]15-library'!#REF!</definedName>
    <definedName name="MiksA" localSheetId="28">'[1]15-library'!#REF!</definedName>
    <definedName name="MiksA" localSheetId="51">'[1]15-library'!#REF!</definedName>
    <definedName name="MiksA" localSheetId="30">'[1]15-library'!#REF!</definedName>
    <definedName name="MiksA" localSheetId="31">'[1]15-library'!#REF!</definedName>
    <definedName name="MiksA" localSheetId="29">'[1]15-library'!#REF!</definedName>
    <definedName name="MiksA" localSheetId="15">'[1]15-library'!#REF!</definedName>
    <definedName name="MiksA" localSheetId="33">'[1]15-library'!#REF!</definedName>
    <definedName name="MiksA" localSheetId="49">'[1]15-library'!#REF!</definedName>
    <definedName name="MiksA" localSheetId="26">'[1]15-library'!#REF!</definedName>
    <definedName name="MiksA" localSheetId="38">'[1]15-library'!#REF!</definedName>
    <definedName name="MiksA" localSheetId="11">'[1]15-library'!#REF!</definedName>
    <definedName name="MiksA" localSheetId="6">'[1]15-library'!#REF!</definedName>
    <definedName name="MiksA" localSheetId="40">'[1]15-library'!#REF!</definedName>
    <definedName name="MiksA" localSheetId="21">'[1]15-library'!#REF!</definedName>
    <definedName name="MiksA" localSheetId="1">'[1]15-library'!#REF!</definedName>
    <definedName name="MiksA" localSheetId="12">'[1]15-library'!#REF!</definedName>
    <definedName name="MiksA" localSheetId="22">'[1]15-library'!#REF!</definedName>
    <definedName name="MiksA" localSheetId="7">'[1]15-library'!#REF!</definedName>
    <definedName name="MiksA" localSheetId="19">'[1]15-library'!#REF!</definedName>
    <definedName name="MiksA" localSheetId="14">'[1]15-library'!#REF!</definedName>
    <definedName name="MiksA" localSheetId="44">'[1]15-library'!#REF!</definedName>
    <definedName name="MiksA">'[1]15-library'!#REF!</definedName>
    <definedName name="mmmmmmmmmm" localSheetId="9">'[1]15-library'!#REF!</definedName>
    <definedName name="mmmmmmmmmm" localSheetId="13">'[1]15-library'!#REF!</definedName>
    <definedName name="mmmmmmmmmm" localSheetId="5">'[1]15-library'!#REF!</definedName>
    <definedName name="mmmmmmmmmm" localSheetId="47">'[1]15-library'!#REF!</definedName>
    <definedName name="mmmmmmmmmm" localSheetId="51">'[1]15-library'!#REF!</definedName>
    <definedName name="mmmmmmmmmm" localSheetId="15">'[1]15-library'!#REF!</definedName>
    <definedName name="mmmmmmmmmm" localSheetId="11">'[1]15-library'!#REF!</definedName>
    <definedName name="mmmmmmmmmm" localSheetId="40">'[1]15-library'!#REF!</definedName>
    <definedName name="mmmmmmmmmm">'[1]15-library'!#REF!</definedName>
    <definedName name="n" localSheetId="45">'[1]15-library'!#REF!</definedName>
    <definedName name="n" localSheetId="50">'[1]15-library'!#REF!</definedName>
    <definedName name="n" localSheetId="8">'[1]15-library'!#REF!</definedName>
    <definedName name="n" localSheetId="9">'[1]15-library'!#REF!</definedName>
    <definedName name="n" localSheetId="42">'[1]15-library'!#REF!</definedName>
    <definedName name="n" localSheetId="0">'[1]15-library'!#REF!</definedName>
    <definedName name="n" localSheetId="13">'[1]15-library'!#REF!</definedName>
    <definedName name="n" localSheetId="25">'[1]15-library'!#REF!</definedName>
    <definedName name="n" localSheetId="5">'[1]15-library'!#REF!</definedName>
    <definedName name="n" localSheetId="27">'[1]15-library'!#REF!</definedName>
    <definedName name="n" localSheetId="47">'[1]15-library'!#REF!</definedName>
    <definedName name="n" localSheetId="32">'[1]15-library'!#REF!</definedName>
    <definedName name="n" localSheetId="28">'[1]15-library'!#REF!</definedName>
    <definedName name="n" localSheetId="51">'[1]15-library'!#REF!</definedName>
    <definedName name="n" localSheetId="30">'[1]15-library'!#REF!</definedName>
    <definedName name="n" localSheetId="31">'[1]15-library'!#REF!</definedName>
    <definedName name="n" localSheetId="29">'[1]15-library'!#REF!</definedName>
    <definedName name="n" localSheetId="15">'[1]15-library'!#REF!</definedName>
    <definedName name="n" localSheetId="33">'[1]15-library'!#REF!</definedName>
    <definedName name="n" localSheetId="49">'[1]15-library'!#REF!</definedName>
    <definedName name="n" localSheetId="26">'[1]15-library'!#REF!</definedName>
    <definedName name="n" localSheetId="38">'[1]15-library'!#REF!</definedName>
    <definedName name="n" localSheetId="11">'[1]15-library'!#REF!</definedName>
    <definedName name="n" localSheetId="6">'[1]15-library'!#REF!</definedName>
    <definedName name="n" localSheetId="40">'[1]15-library'!#REF!</definedName>
    <definedName name="n" localSheetId="21">'[1]15-library'!#REF!</definedName>
    <definedName name="n" localSheetId="1">'[1]15-library'!#REF!</definedName>
    <definedName name="n" localSheetId="12">'[1]15-library'!#REF!</definedName>
    <definedName name="n" localSheetId="22">'[1]15-library'!#REF!</definedName>
    <definedName name="n" localSheetId="7">'[1]15-library'!#REF!</definedName>
    <definedName name="n" localSheetId="19">'[1]15-library'!#REF!</definedName>
    <definedName name="n" localSheetId="14">'[1]15-library'!#REF!</definedName>
    <definedName name="n" localSheetId="44">'[1]15-library'!#REF!</definedName>
    <definedName name="n">'[1]15-library'!#REF!</definedName>
    <definedName name="ooooooooooooo" localSheetId="9">'[1]15-library'!#REF!</definedName>
    <definedName name="ooooooooooooo" localSheetId="13">'[1]15-library'!#REF!</definedName>
    <definedName name="ooooooooooooo" localSheetId="5">'[1]15-library'!#REF!</definedName>
    <definedName name="ooooooooooooo" localSheetId="47">'[1]15-library'!#REF!</definedName>
    <definedName name="ooooooooooooo" localSheetId="51">'[1]15-library'!#REF!</definedName>
    <definedName name="ooooooooooooo" localSheetId="15">'[1]15-library'!#REF!</definedName>
    <definedName name="ooooooooooooo" localSheetId="11">'[1]15-library'!#REF!</definedName>
    <definedName name="ooooooooooooo" localSheetId="40">'[1]15-library'!#REF!</definedName>
    <definedName name="ooooooooooooo">'[1]15-library'!#REF!</definedName>
    <definedName name="ooop" localSheetId="45">'[1]15-library'!#REF!</definedName>
    <definedName name="ooop" localSheetId="50">'[1]15-library'!#REF!</definedName>
    <definedName name="ooop" localSheetId="8">'[1]15-library'!#REF!</definedName>
    <definedName name="ooop" localSheetId="9">'[1]15-library'!#REF!</definedName>
    <definedName name="ooop" localSheetId="42">'[1]15-library'!#REF!</definedName>
    <definedName name="ooop" localSheetId="34">'[1]15-library'!#REF!</definedName>
    <definedName name="ooop" localSheetId="0">'[1]15-library'!#REF!</definedName>
    <definedName name="ooop" localSheetId="13">'[1]15-library'!#REF!</definedName>
    <definedName name="ooop" localSheetId="25">'[1]15-library'!#REF!</definedName>
    <definedName name="ooop" localSheetId="5">'[1]15-library'!#REF!</definedName>
    <definedName name="ooop" localSheetId="27">'[1]15-library'!#REF!</definedName>
    <definedName name="ooop" localSheetId="47">'[1]15-library'!#REF!</definedName>
    <definedName name="ooop" localSheetId="32">'[1]15-library'!#REF!</definedName>
    <definedName name="ooop" localSheetId="28">'[1]15-library'!#REF!</definedName>
    <definedName name="ooop" localSheetId="51">'[1]15-library'!#REF!</definedName>
    <definedName name="ooop" localSheetId="30">'[1]15-library'!#REF!</definedName>
    <definedName name="ooop" localSheetId="31">'[1]15-library'!#REF!</definedName>
    <definedName name="ooop" localSheetId="29">'[1]15-library'!#REF!</definedName>
    <definedName name="ooop" localSheetId="4">'[1]15-library'!#REF!</definedName>
    <definedName name="ooop" localSheetId="15">'[1]15-library'!#REF!</definedName>
    <definedName name="ooop" localSheetId="33">'[1]15-library'!#REF!</definedName>
    <definedName name="ooop" localSheetId="18">'[1]15-library'!#REF!</definedName>
    <definedName name="ooop" localSheetId="49">'[1]15-library'!#REF!</definedName>
    <definedName name="ooop" localSheetId="26">'[1]15-library'!#REF!</definedName>
    <definedName name="ooop" localSheetId="38">'[1]15-library'!#REF!</definedName>
    <definedName name="ooop" localSheetId="11">'[1]15-library'!#REF!</definedName>
    <definedName name="ooop" localSheetId="6">'[1]15-library'!#REF!</definedName>
    <definedName name="ooop" localSheetId="40">'[1]15-library'!#REF!</definedName>
    <definedName name="ooop" localSheetId="21">'[1]15-library'!#REF!</definedName>
    <definedName name="ooop" localSheetId="1">'[1]15-library'!#REF!</definedName>
    <definedName name="ooop" localSheetId="12">'[1]15-library'!#REF!</definedName>
    <definedName name="ooop" localSheetId="22">'[1]15-library'!#REF!</definedName>
    <definedName name="ooop" localSheetId="7">'[1]15-library'!#REF!</definedName>
    <definedName name="ooop" localSheetId="19">'[1]15-library'!#REF!</definedName>
    <definedName name="ooop" localSheetId="14">'[1]15-library'!#REF!</definedName>
    <definedName name="ooop" localSheetId="44">'[1]15-library'!#REF!</definedName>
    <definedName name="ooop">'[1]15-library'!#REF!</definedName>
    <definedName name="ooou" localSheetId="45">'[1]15-library'!#REF!</definedName>
    <definedName name="ooou" localSheetId="50">'[1]15-library'!#REF!</definedName>
    <definedName name="ooou" localSheetId="8">'[1]15-library'!#REF!</definedName>
    <definedName name="ooou" localSheetId="9">'[1]15-library'!#REF!</definedName>
    <definedName name="ooou" localSheetId="42">'[1]15-library'!#REF!</definedName>
    <definedName name="ooou" localSheetId="34">'[1]15-library'!#REF!</definedName>
    <definedName name="ooou" localSheetId="0">'[1]15-library'!#REF!</definedName>
    <definedName name="ooou" localSheetId="13">'[1]15-library'!#REF!</definedName>
    <definedName name="ooou" localSheetId="25">'[1]15-library'!#REF!</definedName>
    <definedName name="ooou" localSheetId="5">'[1]15-library'!#REF!</definedName>
    <definedName name="ooou" localSheetId="27">'[1]15-library'!#REF!</definedName>
    <definedName name="ooou" localSheetId="47">'[1]15-library'!#REF!</definedName>
    <definedName name="ooou" localSheetId="32">'[1]15-library'!#REF!</definedName>
    <definedName name="ooou" localSheetId="28">'[1]15-library'!#REF!</definedName>
    <definedName name="ooou" localSheetId="51">'[1]15-library'!#REF!</definedName>
    <definedName name="ooou" localSheetId="30">'[1]15-library'!#REF!</definedName>
    <definedName name="ooou" localSheetId="31">'[1]15-library'!#REF!</definedName>
    <definedName name="ooou" localSheetId="29">'[1]15-library'!#REF!</definedName>
    <definedName name="ooou" localSheetId="4">'[1]15-library'!#REF!</definedName>
    <definedName name="ooou" localSheetId="15">'[1]15-library'!#REF!</definedName>
    <definedName name="ooou" localSheetId="33">'[1]15-library'!#REF!</definedName>
    <definedName name="ooou" localSheetId="18">'[1]15-library'!#REF!</definedName>
    <definedName name="ooou" localSheetId="49">'[1]15-library'!#REF!</definedName>
    <definedName name="ooou" localSheetId="26">'[1]15-library'!#REF!</definedName>
    <definedName name="ooou" localSheetId="38">'[1]15-library'!#REF!</definedName>
    <definedName name="ooou" localSheetId="11">'[1]15-library'!#REF!</definedName>
    <definedName name="ooou" localSheetId="6">'[1]15-library'!#REF!</definedName>
    <definedName name="ooou" localSheetId="40">'[1]15-library'!#REF!</definedName>
    <definedName name="ooou" localSheetId="21">'[1]15-library'!#REF!</definedName>
    <definedName name="ooou" localSheetId="1">'[1]15-library'!#REF!</definedName>
    <definedName name="ooou" localSheetId="12">'[1]15-library'!#REF!</definedName>
    <definedName name="ooou" localSheetId="22">'[1]15-library'!#REF!</definedName>
    <definedName name="ooou" localSheetId="7">'[1]15-library'!#REF!</definedName>
    <definedName name="ooou" localSheetId="19">'[1]15-library'!#REF!</definedName>
    <definedName name="ooou" localSheetId="14">'[1]15-library'!#REF!</definedName>
    <definedName name="ooou" localSheetId="44">'[1]15-library'!#REF!</definedName>
    <definedName name="ooou">'[1]15-library'!#REF!</definedName>
    <definedName name="ppppppppppp" localSheetId="9">'[1]15-library'!#REF!</definedName>
    <definedName name="ppppppppppp" localSheetId="13">'[1]15-library'!#REF!</definedName>
    <definedName name="ppppppppppp" localSheetId="5">'[1]15-library'!#REF!</definedName>
    <definedName name="ppppppppppp" localSheetId="47">'[1]15-library'!#REF!</definedName>
    <definedName name="ppppppppppp" localSheetId="51">'[1]15-library'!#REF!</definedName>
    <definedName name="ppppppppppp" localSheetId="15">'[1]15-library'!#REF!</definedName>
    <definedName name="ppppppppppp" localSheetId="11">'[1]15-library'!#REF!</definedName>
    <definedName name="ppppppppppp" localSheetId="40">'[1]15-library'!#REF!</definedName>
    <definedName name="ppppppppppp">'[1]15-library'!#REF!</definedName>
    <definedName name="_xlnm.Print_Area" localSheetId="45">'Agitator PLC Upgrade'!$A$1:$B$46</definedName>
    <definedName name="_xlnm.Print_Area" localSheetId="35">'Athletic Field Dev 24-25'!$A$1:$B$54</definedName>
    <definedName name="_xlnm.Print_Area" localSheetId="50">'Body Worn Cameras'!$A$1:$B$50</definedName>
    <definedName name="_xlnm.Print_Area" localSheetId="8">'Bridge-US 3 Baboosic'!$A$1:$B$45</definedName>
    <definedName name="_xlnm.Print_Area" localSheetId="9">'Bridge-US 3 Chamberlain'!$A$2:$B$48</definedName>
    <definedName name="_xlnm.Print_Area" localSheetId="42">'Burt St PS'!$A$1:$B$46</definedName>
    <definedName name="_xlnm.Print_Area" localSheetId="34">'CD - 2025 Master Plan Update'!$A$1:$B$46</definedName>
    <definedName name="_xlnm.Print_Area" localSheetId="37">'Chlorine Building'!$A$1:$B$46</definedName>
    <definedName name="_xlnm.Print_Area" localSheetId="0">'ciptax (opt 2)'!$A$1:$AC$70</definedName>
    <definedName name="_xlnm.Print_Area" localSheetId="13">'Crosswalk DWH @ Shaws'!$A$1:$B$47</definedName>
    <definedName name="_xlnm.Print_Area" localSheetId="25">'depot street boat  ramp'!$A$1:$B$46</definedName>
    <definedName name="_xlnm.Print_Area" localSheetId="23">'DWH Sidewalk 2021 TAP'!$A$1:$B$46</definedName>
    <definedName name="_xlnm.Print_Area" localSheetId="36">'Executive Park Dr. PS'!$A$1:$B$46</definedName>
    <definedName name="_xlnm.Print_Area" localSheetId="5">'Fire House Location Study'!$A$1:$B$46</definedName>
    <definedName name="_xlnm.Print_Area" localSheetId="43">'Heron Cove PS'!$A$1:$B$46</definedName>
    <definedName name="_xlnm.Print_Area" localSheetId="47">'Hypo Feed System Upgrade'!$A$1:$B$46</definedName>
    <definedName name="_xlnm.Print_Area" localSheetId="32">'Library Elevator'!$A$1:$B$49</definedName>
    <definedName name="_xlnm.Print_Area" localSheetId="28">'Library HVAC'!$A$1:$B$49</definedName>
    <definedName name="_xlnm.Print_Area" localSheetId="51">'Library Phone System'!$A$1:$B$50</definedName>
    <definedName name="_xlnm.Print_Area" localSheetId="30">'Library Sidewalk'!$A$1:$B$49</definedName>
    <definedName name="_xlnm.Print_Area" localSheetId="31">'Library Slate Roof'!$A$1:$B$49</definedName>
    <definedName name="_xlnm.Print_Area" localSheetId="29">'Library Sprinklers'!$A$1:$B$49</definedName>
    <definedName name="_xlnm.Print_Area" localSheetId="2">'Major with comments funding'!$A$1:$L$90</definedName>
    <definedName name="_xlnm.Print_Area" localSheetId="20">'Merrimack River Boat ramp'!$A$1:$B$46</definedName>
    <definedName name="_xlnm.Print_Area" localSheetId="3">'Minor Projects'!$A$1:$P$217</definedName>
    <definedName name="_xlnm.Print_Area" localSheetId="33">'New Library'!$A$1:$B$49</definedName>
    <definedName name="_xlnm.Print_Area" localSheetId="41">'Pearson Road PS'!$A$1:$B$47</definedName>
    <definedName name="_xlnm.Print_Area" localSheetId="26">'ped bridge'!$A$1:$B$47</definedName>
    <definedName name="_xlnm.Print_Area" localSheetId="39">'Pennichuck Square PS'!$A$1:$B$46</definedName>
    <definedName name="_xlnm.Print_Area" localSheetId="38">'Phase V'!$A$1:$B$48</definedName>
    <definedName name="_xlnm.Print_Area" localSheetId="11">'Retro Fit Drainage for MS4'!$A$1:$B$46</definedName>
    <definedName name="_xlnm.Print_Area" localSheetId="6">'Safety Complex'!$A$1:$B$46</definedName>
    <definedName name="_xlnm.Print_Area" localSheetId="40">'Screw Press Gear Box'!$A$1:$B$47</definedName>
    <definedName name="_xlnm.Print_Area" localSheetId="21">'Seaverns Bridge Slope Stabilzat'!$A$1:$B$46</definedName>
    <definedName name="_xlnm.Print_Area" localSheetId="24">'Sewer Line Ext'!$A$1:$B$46</definedName>
    <definedName name="_xlnm.Print_Area" localSheetId="1">Sheet16!$A$1:$W$89</definedName>
    <definedName name="_xlnm.Print_Area" localSheetId="12">Sidewalks!$A$1:$B$47</definedName>
    <definedName name="_xlnm.Print_Area" localSheetId="22">'Souhegan Trail 2014 TAP'!$A$1:$B$46</definedName>
    <definedName name="_xlnm.Print_Area" localSheetId="7">'South Fire Station'!$A$1:$B$45</definedName>
    <definedName name="_xlnm.Print_Area" localSheetId="10">StormwaterDrainage!$A$1:$B$46</definedName>
    <definedName name="_xlnm.Print_Area" localSheetId="19">'Wire@DWIntersection'!$A$1:$B$46</definedName>
    <definedName name="_xlnm.Print_Area" localSheetId="14">'Woodland Dr. Ph II'!$A$1:$B$47</definedName>
    <definedName name="_xlnm.Print_Area" localSheetId="46">'WWTF Nutrient Removal'!$A$1:$B$46</definedName>
    <definedName name="_xlnm.Print_Area" localSheetId="44">'WWTF Telemetry'!$A$1:$B$45</definedName>
    <definedName name="_xlnm.Print_Titles" localSheetId="0">'ciptax (opt 2)'!$1:$2</definedName>
    <definedName name="_xlnm.Print_Titles" localSheetId="3">'Minor Projects'!$1:$6</definedName>
    <definedName name="pwq" localSheetId="45">'[1]15-library'!#REF!</definedName>
    <definedName name="pwq" localSheetId="50">'[1]15-library'!#REF!</definedName>
    <definedName name="pwq" localSheetId="8">'[1]15-library'!#REF!</definedName>
    <definedName name="pwq" localSheetId="9">'[1]15-library'!#REF!</definedName>
    <definedName name="pwq" localSheetId="42">'[1]15-library'!#REF!</definedName>
    <definedName name="pwq" localSheetId="34">'[1]15-library'!#REF!</definedName>
    <definedName name="pwq" localSheetId="0">'[1]15-library'!#REF!</definedName>
    <definedName name="pwq" localSheetId="13">'[1]15-library'!#REF!</definedName>
    <definedName name="pwq" localSheetId="25">'[1]15-library'!#REF!</definedName>
    <definedName name="pwq" localSheetId="5">'[1]15-library'!#REF!</definedName>
    <definedName name="pwq" localSheetId="27">'[1]15-library'!#REF!</definedName>
    <definedName name="pwq" localSheetId="47">'[1]15-library'!#REF!</definedName>
    <definedName name="pwq" localSheetId="32">'[1]15-library'!#REF!</definedName>
    <definedName name="pwq" localSheetId="28">'[1]15-library'!#REF!</definedName>
    <definedName name="pwq" localSheetId="51">'[1]15-library'!#REF!</definedName>
    <definedName name="pwq" localSheetId="30">'[1]15-library'!#REF!</definedName>
    <definedName name="pwq" localSheetId="31">'[1]15-library'!#REF!</definedName>
    <definedName name="pwq" localSheetId="29">'[1]15-library'!#REF!</definedName>
    <definedName name="pwq" localSheetId="4">'[1]15-library'!#REF!</definedName>
    <definedName name="pwq" localSheetId="15">'[1]15-library'!#REF!</definedName>
    <definedName name="pwq" localSheetId="33">'[1]15-library'!#REF!</definedName>
    <definedName name="pwq" localSheetId="18">'[1]15-library'!#REF!</definedName>
    <definedName name="pwq" localSheetId="49">'[1]15-library'!#REF!</definedName>
    <definedName name="pwq" localSheetId="26">'[1]15-library'!#REF!</definedName>
    <definedName name="pwq" localSheetId="38">'[1]15-library'!#REF!</definedName>
    <definedName name="pwq" localSheetId="11">'[1]15-library'!#REF!</definedName>
    <definedName name="pwq" localSheetId="6">'[1]15-library'!#REF!</definedName>
    <definedName name="pwq" localSheetId="40">'[1]15-library'!#REF!</definedName>
    <definedName name="pwq" localSheetId="21">'[1]15-library'!#REF!</definedName>
    <definedName name="pwq" localSheetId="1">'[1]15-library'!#REF!</definedName>
    <definedName name="pwq" localSheetId="12">'[1]15-library'!#REF!</definedName>
    <definedName name="pwq" localSheetId="22">'[1]15-library'!#REF!</definedName>
    <definedName name="pwq" localSheetId="7">'[1]15-library'!#REF!</definedName>
    <definedName name="pwq" localSheetId="19">'[1]15-library'!#REF!</definedName>
    <definedName name="pwq" localSheetId="14">'[1]15-library'!#REF!</definedName>
    <definedName name="pwq" localSheetId="44">'[1]15-library'!#REF!</definedName>
    <definedName name="pwq">'[1]15-library'!#REF!</definedName>
    <definedName name="pwqa" localSheetId="45">'[1]15-library'!#REF!</definedName>
    <definedName name="pwqa" localSheetId="50">'[1]15-library'!#REF!</definedName>
    <definedName name="pwqa" localSheetId="8">'[1]15-library'!#REF!</definedName>
    <definedName name="pwqa" localSheetId="9">'[1]15-library'!#REF!</definedName>
    <definedName name="pwqa" localSheetId="42">'[1]15-library'!#REF!</definedName>
    <definedName name="pwqa" localSheetId="0">'[1]15-library'!#REF!</definedName>
    <definedName name="pwqa" localSheetId="13">'[1]15-library'!#REF!</definedName>
    <definedName name="pwqa" localSheetId="25">'[1]15-library'!#REF!</definedName>
    <definedName name="pwqa" localSheetId="5">'[1]15-library'!#REF!</definedName>
    <definedName name="pwqa" localSheetId="27">'[1]15-library'!#REF!</definedName>
    <definedName name="pwqa" localSheetId="47">'[1]15-library'!#REF!</definedName>
    <definedName name="pwqa" localSheetId="32">'[1]15-library'!#REF!</definedName>
    <definedName name="pwqa" localSheetId="28">'[1]15-library'!#REF!</definedName>
    <definedName name="pwqa" localSheetId="51">'[1]15-library'!#REF!</definedName>
    <definedName name="pwqa" localSheetId="30">'[1]15-library'!#REF!</definedName>
    <definedName name="pwqa" localSheetId="31">'[1]15-library'!#REF!</definedName>
    <definedName name="pwqa" localSheetId="29">'[1]15-library'!#REF!</definedName>
    <definedName name="pwqa" localSheetId="15">'[1]15-library'!#REF!</definedName>
    <definedName name="pwqa" localSheetId="33">'[1]15-library'!#REF!</definedName>
    <definedName name="pwqa" localSheetId="49">'[1]15-library'!#REF!</definedName>
    <definedName name="pwqa" localSheetId="26">'[1]15-library'!#REF!</definedName>
    <definedName name="pwqa" localSheetId="38">'[1]15-library'!#REF!</definedName>
    <definedName name="pwqa" localSheetId="11">'[1]15-library'!#REF!</definedName>
    <definedName name="pwqa" localSheetId="6">'[1]15-library'!#REF!</definedName>
    <definedName name="pwqa" localSheetId="40">'[1]15-library'!#REF!</definedName>
    <definedName name="pwqa" localSheetId="21">'[1]15-library'!#REF!</definedName>
    <definedName name="pwqa" localSheetId="1">'[1]15-library'!#REF!</definedName>
    <definedName name="pwqa" localSheetId="12">'[1]15-library'!#REF!</definedName>
    <definedName name="pwqa" localSheetId="22">'[1]15-library'!#REF!</definedName>
    <definedName name="pwqa" localSheetId="7">'[1]15-library'!#REF!</definedName>
    <definedName name="pwqa" localSheetId="19">'[1]15-library'!#REF!</definedName>
    <definedName name="pwqa" localSheetId="14">'[1]15-library'!#REF!</definedName>
    <definedName name="pwqa" localSheetId="44">'[1]15-library'!#REF!</definedName>
    <definedName name="pwqa">'[1]15-library'!#REF!</definedName>
    <definedName name="q" localSheetId="45">'[1]15-library'!#REF!</definedName>
    <definedName name="q" localSheetId="50">'[1]15-library'!#REF!</definedName>
    <definedName name="q" localSheetId="8">'[1]15-library'!#REF!</definedName>
    <definedName name="q" localSheetId="9">'[1]15-library'!#REF!</definedName>
    <definedName name="q" localSheetId="42">'[1]15-library'!#REF!</definedName>
    <definedName name="q" localSheetId="0">'[1]15-library'!#REF!</definedName>
    <definedName name="q" localSheetId="13">'[1]15-library'!#REF!</definedName>
    <definedName name="q" localSheetId="25">'[1]15-library'!#REF!</definedName>
    <definedName name="q" localSheetId="5">'[1]15-library'!#REF!</definedName>
    <definedName name="q" localSheetId="27">'[1]15-library'!#REF!</definedName>
    <definedName name="q" localSheetId="47">'[1]15-library'!#REF!</definedName>
    <definedName name="q" localSheetId="28">'[1]15-library'!#REF!</definedName>
    <definedName name="q" localSheetId="51">'[1]15-library'!#REF!</definedName>
    <definedName name="q" localSheetId="29">'[1]15-library'!#REF!</definedName>
    <definedName name="q" localSheetId="15">'[1]15-library'!#REF!</definedName>
    <definedName name="q" localSheetId="49">'[1]15-library'!#REF!</definedName>
    <definedName name="q" localSheetId="26">'[1]15-library'!#REF!</definedName>
    <definedName name="q" localSheetId="38">'[1]15-library'!#REF!</definedName>
    <definedName name="q" localSheetId="11">'[1]15-library'!#REF!</definedName>
    <definedName name="q" localSheetId="6">'[1]15-library'!#REF!</definedName>
    <definedName name="q" localSheetId="40">'[1]15-library'!#REF!</definedName>
    <definedName name="q" localSheetId="21">'[1]15-library'!#REF!</definedName>
    <definedName name="q" localSheetId="12">'[1]15-library'!#REF!</definedName>
    <definedName name="q" localSheetId="22">'[1]15-library'!#REF!</definedName>
    <definedName name="q" localSheetId="7">'[1]15-library'!#REF!</definedName>
    <definedName name="q" localSheetId="19">'[1]15-library'!#REF!</definedName>
    <definedName name="q" localSheetId="14">'[1]15-library'!#REF!</definedName>
    <definedName name="q" localSheetId="44">'[1]15-library'!#REF!</definedName>
    <definedName name="q">'[1]15-library'!#REF!</definedName>
    <definedName name="qqqqqqqqq" localSheetId="9">'[1]15-library'!#REF!</definedName>
    <definedName name="qqqqqqqqq" localSheetId="13">'[1]15-library'!#REF!</definedName>
    <definedName name="qqqqqqqqq" localSheetId="5">'[1]15-library'!#REF!</definedName>
    <definedName name="qqqqqqqqq" localSheetId="47">'[1]15-library'!#REF!</definedName>
    <definedName name="qqqqqqqqq" localSheetId="51">'[1]15-library'!#REF!</definedName>
    <definedName name="qqqqqqqqq" localSheetId="15">'[1]15-library'!#REF!</definedName>
    <definedName name="qqqqqqqqq" localSheetId="11">'[1]15-library'!#REF!</definedName>
    <definedName name="qqqqqqqqq" localSheetId="40">'[1]15-library'!#REF!</definedName>
    <definedName name="qqqqqqqqq">'[1]15-library'!#REF!</definedName>
    <definedName name="rrrrrrrrrrrr" localSheetId="9">'[1]15-library'!#REF!</definedName>
    <definedName name="rrrrrrrrrrrr" localSheetId="13">'[1]15-library'!#REF!</definedName>
    <definedName name="rrrrrrrrrrrr" localSheetId="5">'[1]15-library'!#REF!</definedName>
    <definedName name="rrrrrrrrrrrr" localSheetId="47">'[1]15-library'!#REF!</definedName>
    <definedName name="rrrrrrrrrrrr" localSheetId="51">'[1]15-library'!#REF!</definedName>
    <definedName name="rrrrrrrrrrrr" localSheetId="15">'[1]15-library'!#REF!</definedName>
    <definedName name="rrrrrrrrrrrr" localSheetId="11">'[1]15-library'!#REF!</definedName>
    <definedName name="rrrrrrrrrrrr" localSheetId="40">'[1]15-library'!#REF!</definedName>
    <definedName name="rrrrrrrrrrrr">'[1]15-library'!#REF!</definedName>
    <definedName name="rtl" localSheetId="45">'[1]15-library'!#REF!</definedName>
    <definedName name="rtl" localSheetId="50">'[1]15-library'!#REF!</definedName>
    <definedName name="rtl" localSheetId="8">'[1]15-library'!#REF!</definedName>
    <definedName name="rtl" localSheetId="9">'[1]15-library'!#REF!</definedName>
    <definedName name="rtl" localSheetId="42">'[1]15-library'!#REF!</definedName>
    <definedName name="rtl" localSheetId="34">'[1]15-library'!#REF!</definedName>
    <definedName name="rtl" localSheetId="0">'[1]15-library'!#REF!</definedName>
    <definedName name="rtl" localSheetId="13">'[1]15-library'!#REF!</definedName>
    <definedName name="rtl" localSheetId="25">'[1]15-library'!#REF!</definedName>
    <definedName name="rtl" localSheetId="5">'[1]15-library'!#REF!</definedName>
    <definedName name="rtl" localSheetId="27">'[1]15-library'!#REF!</definedName>
    <definedName name="rtl" localSheetId="47">'[1]15-library'!#REF!</definedName>
    <definedName name="rtl" localSheetId="32">'[1]15-library'!#REF!</definedName>
    <definedName name="rtl" localSheetId="28">'[1]15-library'!#REF!</definedName>
    <definedName name="rtl" localSheetId="51">'[1]15-library'!#REF!</definedName>
    <definedName name="rtl" localSheetId="30">'[1]15-library'!#REF!</definedName>
    <definedName name="rtl" localSheetId="31">'[1]15-library'!#REF!</definedName>
    <definedName name="rtl" localSheetId="29">'[1]15-library'!#REF!</definedName>
    <definedName name="rtl" localSheetId="4">'[1]15-library'!#REF!</definedName>
    <definedName name="rtl" localSheetId="15">'[1]15-library'!#REF!</definedName>
    <definedName name="rtl" localSheetId="33">'[1]15-library'!#REF!</definedName>
    <definedName name="rtl" localSheetId="18">'[1]15-library'!#REF!</definedName>
    <definedName name="rtl" localSheetId="49">'[1]15-library'!#REF!</definedName>
    <definedName name="rtl" localSheetId="26">'[1]15-library'!#REF!</definedName>
    <definedName name="rtl" localSheetId="38">'[1]15-library'!#REF!</definedName>
    <definedName name="rtl" localSheetId="11">'[1]15-library'!#REF!</definedName>
    <definedName name="rtl" localSheetId="6">'[1]15-library'!#REF!</definedName>
    <definedName name="rtl" localSheetId="40">'[1]15-library'!#REF!</definedName>
    <definedName name="rtl" localSheetId="21">'[1]15-library'!#REF!</definedName>
    <definedName name="rtl" localSheetId="1">'[1]15-library'!#REF!</definedName>
    <definedName name="rtl" localSheetId="12">'[1]15-library'!#REF!</definedName>
    <definedName name="rtl" localSheetId="22">'[1]15-library'!#REF!</definedName>
    <definedName name="rtl" localSheetId="7">'[1]15-library'!#REF!</definedName>
    <definedName name="rtl" localSheetId="19">'[1]15-library'!#REF!</definedName>
    <definedName name="rtl" localSheetId="14">'[1]15-library'!#REF!</definedName>
    <definedName name="rtl" localSheetId="44">'[1]15-library'!#REF!</definedName>
    <definedName name="rtl">'[1]15-library'!#REF!</definedName>
    <definedName name="s" localSheetId="45">'[1]15-library'!#REF!</definedName>
    <definedName name="s" localSheetId="50">'[1]15-library'!#REF!</definedName>
    <definedName name="s" localSheetId="8">'[1]15-library'!#REF!</definedName>
    <definedName name="s" localSheetId="9">'[1]15-library'!#REF!</definedName>
    <definedName name="s" localSheetId="42">'[1]15-library'!#REF!</definedName>
    <definedName name="s" localSheetId="0">'[1]15-library'!#REF!</definedName>
    <definedName name="s" localSheetId="13">'[1]15-library'!#REF!</definedName>
    <definedName name="s" localSheetId="25">'[1]15-library'!#REF!</definedName>
    <definedName name="s" localSheetId="5">'[1]15-library'!#REF!</definedName>
    <definedName name="s" localSheetId="27">'[1]15-library'!#REF!</definedName>
    <definedName name="s" localSheetId="47">'[1]15-library'!#REF!</definedName>
    <definedName name="s" localSheetId="28">'[1]15-library'!#REF!</definedName>
    <definedName name="s" localSheetId="51">'[1]15-library'!#REF!</definedName>
    <definedName name="s" localSheetId="29">'[1]15-library'!#REF!</definedName>
    <definedName name="s" localSheetId="15">'[1]15-library'!#REF!</definedName>
    <definedName name="s" localSheetId="49">'[1]15-library'!#REF!</definedName>
    <definedName name="s" localSheetId="26">'[1]15-library'!#REF!</definedName>
    <definedName name="s" localSheetId="38">'[1]15-library'!#REF!</definedName>
    <definedName name="s" localSheetId="11">'[1]15-library'!#REF!</definedName>
    <definedName name="s" localSheetId="6">'[1]15-library'!#REF!</definedName>
    <definedName name="s" localSheetId="40">'[1]15-library'!#REF!</definedName>
    <definedName name="s" localSheetId="21">'[1]15-library'!#REF!</definedName>
    <definedName name="s" localSheetId="12">'[1]15-library'!#REF!</definedName>
    <definedName name="s" localSheetId="22">'[1]15-library'!#REF!</definedName>
    <definedName name="s" localSheetId="7">'[1]15-library'!#REF!</definedName>
    <definedName name="s" localSheetId="19">'[1]15-library'!#REF!</definedName>
    <definedName name="s" localSheetId="14">'[1]15-library'!#REF!</definedName>
    <definedName name="s" localSheetId="44">'[1]15-library'!#REF!</definedName>
    <definedName name="s">'[1]15-library'!#REF!</definedName>
    <definedName name="ssg" localSheetId="45">'[1]15-library'!#REF!</definedName>
    <definedName name="ssg" localSheetId="50">'[1]15-library'!#REF!</definedName>
    <definedName name="ssg" localSheetId="8">'[1]15-library'!#REF!</definedName>
    <definedName name="ssg" localSheetId="9">'[1]15-library'!#REF!</definedName>
    <definedName name="ssg" localSheetId="42">'[1]15-library'!#REF!</definedName>
    <definedName name="ssg" localSheetId="34">'[1]15-library'!#REF!</definedName>
    <definedName name="ssg" localSheetId="0">'[1]15-library'!#REF!</definedName>
    <definedName name="ssg" localSheetId="13">'[1]15-library'!#REF!</definedName>
    <definedName name="ssg" localSheetId="25">'[1]15-library'!#REF!</definedName>
    <definedName name="ssg" localSheetId="5">'[1]15-library'!#REF!</definedName>
    <definedName name="ssg" localSheetId="27">'[1]15-library'!#REF!</definedName>
    <definedName name="ssg" localSheetId="47">'[1]15-library'!#REF!</definedName>
    <definedName name="ssg" localSheetId="32">'[1]15-library'!#REF!</definedName>
    <definedName name="ssg" localSheetId="28">'[1]15-library'!#REF!</definedName>
    <definedName name="ssg" localSheetId="51">'[1]15-library'!#REF!</definedName>
    <definedName name="ssg" localSheetId="30">'[1]15-library'!#REF!</definedName>
    <definedName name="ssg" localSheetId="31">'[1]15-library'!#REF!</definedName>
    <definedName name="ssg" localSheetId="29">'[1]15-library'!#REF!</definedName>
    <definedName name="ssg" localSheetId="4">'[1]15-library'!#REF!</definedName>
    <definedName name="ssg" localSheetId="15">'[1]15-library'!#REF!</definedName>
    <definedName name="ssg" localSheetId="33">'[1]15-library'!#REF!</definedName>
    <definedName name="ssg" localSheetId="18">'[1]15-library'!#REF!</definedName>
    <definedName name="ssg" localSheetId="49">'[1]15-library'!#REF!</definedName>
    <definedName name="ssg" localSheetId="26">'[1]15-library'!#REF!</definedName>
    <definedName name="ssg" localSheetId="38">'[1]15-library'!#REF!</definedName>
    <definedName name="ssg" localSheetId="11">'[1]15-library'!#REF!</definedName>
    <definedName name="ssg" localSheetId="6">'[1]15-library'!#REF!</definedName>
    <definedName name="ssg" localSheetId="40">'[1]15-library'!#REF!</definedName>
    <definedName name="ssg" localSheetId="21">'[1]15-library'!#REF!</definedName>
    <definedName name="ssg" localSheetId="1">'[1]15-library'!#REF!</definedName>
    <definedName name="ssg" localSheetId="12">'[1]15-library'!#REF!</definedName>
    <definedName name="ssg" localSheetId="22">'[1]15-library'!#REF!</definedName>
    <definedName name="ssg" localSheetId="7">'[1]15-library'!#REF!</definedName>
    <definedName name="ssg" localSheetId="19">'[1]15-library'!#REF!</definedName>
    <definedName name="ssg" localSheetId="14">'[1]15-library'!#REF!</definedName>
    <definedName name="ssg" localSheetId="44">'[1]15-library'!#REF!</definedName>
    <definedName name="ssg">'[1]15-library'!#REF!</definedName>
    <definedName name="sssssssssss" localSheetId="9">'[1]15-library'!#REF!</definedName>
    <definedName name="sssssssssss" localSheetId="13">'[1]15-library'!#REF!</definedName>
    <definedName name="sssssssssss" localSheetId="5">'[1]15-library'!#REF!</definedName>
    <definedName name="sssssssssss" localSheetId="47">'[1]15-library'!#REF!</definedName>
    <definedName name="sssssssssss" localSheetId="51">'[1]15-library'!#REF!</definedName>
    <definedName name="sssssssssss" localSheetId="15">'[1]15-library'!#REF!</definedName>
    <definedName name="sssssssssss" localSheetId="11">'[1]15-library'!#REF!</definedName>
    <definedName name="sssssssssss" localSheetId="40">'[1]15-library'!#REF!</definedName>
    <definedName name="sssssssssss">'[1]15-library'!#REF!</definedName>
    <definedName name="test" localSheetId="45">'[1]15-library'!#REF!</definedName>
    <definedName name="test" localSheetId="50">'[1]15-library'!#REF!</definedName>
    <definedName name="test" localSheetId="8">'[1]15-library'!#REF!</definedName>
    <definedName name="test" localSheetId="9">'[1]15-library'!#REF!</definedName>
    <definedName name="test" localSheetId="42">'[1]15-library'!#REF!</definedName>
    <definedName name="test" localSheetId="0">'[1]15-library'!#REF!</definedName>
    <definedName name="test" localSheetId="13">'[1]15-library'!#REF!</definedName>
    <definedName name="test" localSheetId="25">'[1]15-library'!#REF!</definedName>
    <definedName name="test" localSheetId="5">'[1]15-library'!#REF!</definedName>
    <definedName name="test" localSheetId="27">'[1]15-library'!#REF!</definedName>
    <definedName name="test" localSheetId="47">'[1]15-library'!#REF!</definedName>
    <definedName name="test" localSheetId="32">'[1]15-library'!#REF!</definedName>
    <definedName name="test" localSheetId="28">'[1]15-library'!#REF!</definedName>
    <definedName name="test" localSheetId="51">'[1]15-library'!#REF!</definedName>
    <definedName name="test" localSheetId="30">'[1]15-library'!#REF!</definedName>
    <definedName name="test" localSheetId="31">'[1]15-library'!#REF!</definedName>
    <definedName name="test" localSheetId="29">'[1]15-library'!#REF!</definedName>
    <definedName name="test" localSheetId="15">'[1]15-library'!#REF!</definedName>
    <definedName name="test" localSheetId="33">'[1]15-library'!#REF!</definedName>
    <definedName name="test" localSheetId="49">'[1]15-library'!#REF!</definedName>
    <definedName name="test" localSheetId="26">'[1]15-library'!#REF!</definedName>
    <definedName name="test" localSheetId="38">'[1]15-library'!#REF!</definedName>
    <definedName name="test" localSheetId="11">'[1]15-library'!#REF!</definedName>
    <definedName name="test" localSheetId="6">'[1]15-library'!#REF!</definedName>
    <definedName name="test" localSheetId="40">'[1]15-library'!#REF!</definedName>
    <definedName name="test" localSheetId="21">'[1]15-library'!#REF!</definedName>
    <definedName name="test" localSheetId="1">'[1]15-library'!#REF!</definedName>
    <definedName name="test" localSheetId="12">'[1]15-library'!#REF!</definedName>
    <definedName name="test" localSheetId="22">'[1]15-library'!#REF!</definedName>
    <definedName name="test" localSheetId="7">'[1]15-library'!#REF!</definedName>
    <definedName name="test" localSheetId="19">'[1]15-library'!#REF!</definedName>
    <definedName name="test" localSheetId="14">'[1]15-library'!#REF!</definedName>
    <definedName name="test" localSheetId="44">'[1]15-library'!#REF!</definedName>
    <definedName name="test">'[1]15-library'!#REF!</definedName>
    <definedName name="test1" localSheetId="45">'[1]15-library'!#REF!</definedName>
    <definedName name="test1" localSheetId="50">'[1]15-library'!#REF!</definedName>
    <definedName name="test1" localSheetId="8">'[1]15-library'!#REF!</definedName>
    <definedName name="test1" localSheetId="9">'[1]15-library'!#REF!</definedName>
    <definedName name="test1" localSheetId="42">'[1]15-library'!#REF!</definedName>
    <definedName name="test1" localSheetId="0">'[1]15-library'!#REF!</definedName>
    <definedName name="test1" localSheetId="13">'[1]15-library'!#REF!</definedName>
    <definedName name="test1" localSheetId="25">'[1]15-library'!#REF!</definedName>
    <definedName name="test1" localSheetId="5">'[1]15-library'!#REF!</definedName>
    <definedName name="test1" localSheetId="27">'[1]15-library'!#REF!</definedName>
    <definedName name="test1" localSheetId="47">'[1]15-library'!#REF!</definedName>
    <definedName name="test1" localSheetId="32">'[1]15-library'!#REF!</definedName>
    <definedName name="test1" localSheetId="28">'[1]15-library'!#REF!</definedName>
    <definedName name="test1" localSheetId="51">'[1]15-library'!#REF!</definedName>
    <definedName name="test1" localSheetId="30">'[1]15-library'!#REF!</definedName>
    <definedName name="test1" localSheetId="31">'[1]15-library'!#REF!</definedName>
    <definedName name="test1" localSheetId="29">'[1]15-library'!#REF!</definedName>
    <definedName name="test1" localSheetId="15">'[1]15-library'!#REF!</definedName>
    <definedName name="test1" localSheetId="33">'[1]15-library'!#REF!</definedName>
    <definedName name="test1" localSheetId="49">'[1]15-library'!#REF!</definedName>
    <definedName name="test1" localSheetId="26">'[1]15-library'!#REF!</definedName>
    <definedName name="test1" localSheetId="38">'[1]15-library'!#REF!</definedName>
    <definedName name="test1" localSheetId="11">'[1]15-library'!#REF!</definedName>
    <definedName name="test1" localSheetId="6">'[1]15-library'!#REF!</definedName>
    <definedName name="test1" localSheetId="40">'[1]15-library'!#REF!</definedName>
    <definedName name="test1" localSheetId="21">'[1]15-library'!#REF!</definedName>
    <definedName name="test1" localSheetId="1">'[1]15-library'!#REF!</definedName>
    <definedName name="test1" localSheetId="12">'[1]15-library'!#REF!</definedName>
    <definedName name="test1" localSheetId="22">'[1]15-library'!#REF!</definedName>
    <definedName name="test1" localSheetId="7">'[1]15-library'!#REF!</definedName>
    <definedName name="test1" localSheetId="19">'[1]15-library'!#REF!</definedName>
    <definedName name="test1" localSheetId="14">'[1]15-library'!#REF!</definedName>
    <definedName name="test1" localSheetId="44">'[1]15-library'!#REF!</definedName>
    <definedName name="test1">'[1]15-library'!#REF!</definedName>
    <definedName name="ttttttttttt" localSheetId="9">'[1]15-library'!#REF!</definedName>
    <definedName name="ttttttttttt" localSheetId="13">'[1]15-library'!#REF!</definedName>
    <definedName name="ttttttttttt" localSheetId="5">'[1]15-library'!#REF!</definedName>
    <definedName name="ttttttttttt" localSheetId="47">'[1]15-library'!#REF!</definedName>
    <definedName name="ttttttttttt" localSheetId="51">'[1]15-library'!#REF!</definedName>
    <definedName name="ttttttttttt" localSheetId="15">'[1]15-library'!#REF!</definedName>
    <definedName name="ttttttttttt" localSheetId="11">'[1]15-library'!#REF!</definedName>
    <definedName name="ttttttttttt" localSheetId="40">'[1]15-library'!#REF!</definedName>
    <definedName name="ttttttttttt">'[1]15-library'!#REF!</definedName>
    <definedName name="uuuuuuuuuuuu" localSheetId="9">'[1]15-library'!#REF!</definedName>
    <definedName name="uuuuuuuuuuuu" localSheetId="13">'[1]15-library'!#REF!</definedName>
    <definedName name="uuuuuuuuuuuu" localSheetId="5">'[1]15-library'!#REF!</definedName>
    <definedName name="uuuuuuuuuuuu" localSheetId="47">'[1]15-library'!#REF!</definedName>
    <definedName name="uuuuuuuuuuuu" localSheetId="51">'[1]15-library'!#REF!</definedName>
    <definedName name="uuuuuuuuuuuu" localSheetId="15">'[1]15-library'!#REF!</definedName>
    <definedName name="uuuuuuuuuuuu" localSheetId="11">'[1]15-library'!#REF!</definedName>
    <definedName name="uuuuuuuuuuuu" localSheetId="40">'[1]15-library'!#REF!</definedName>
    <definedName name="uuuuuuuuuuuu">'[1]15-library'!#REF!</definedName>
    <definedName name="v" localSheetId="45">'[1]15-library'!#REF!</definedName>
    <definedName name="v" localSheetId="50">'[1]15-library'!#REF!</definedName>
    <definedName name="v" localSheetId="8">'[1]15-library'!#REF!</definedName>
    <definedName name="v" localSheetId="9">'[1]15-library'!#REF!</definedName>
    <definedName name="v" localSheetId="42">'[1]15-library'!#REF!</definedName>
    <definedName name="v" localSheetId="0">'[1]15-library'!#REF!</definedName>
    <definedName name="v" localSheetId="13">'[1]15-library'!#REF!</definedName>
    <definedName name="v" localSheetId="25">'[1]15-library'!#REF!</definedName>
    <definedName name="v" localSheetId="5">'[1]15-library'!#REF!</definedName>
    <definedName name="v" localSheetId="27">'[1]15-library'!#REF!</definedName>
    <definedName name="v" localSheetId="47">'[1]15-library'!#REF!</definedName>
    <definedName name="v" localSheetId="28">'[1]15-library'!#REF!</definedName>
    <definedName name="v" localSheetId="51">'[1]15-library'!#REF!</definedName>
    <definedName name="v" localSheetId="29">'[1]15-library'!#REF!</definedName>
    <definedName name="v" localSheetId="15">'[1]15-library'!#REF!</definedName>
    <definedName name="v" localSheetId="49">'[1]15-library'!#REF!</definedName>
    <definedName name="v" localSheetId="26">'[1]15-library'!#REF!</definedName>
    <definedName name="v" localSheetId="38">'[1]15-library'!#REF!</definedName>
    <definedName name="v" localSheetId="11">'[1]15-library'!#REF!</definedName>
    <definedName name="v" localSheetId="6">'[1]15-library'!#REF!</definedName>
    <definedName name="v" localSheetId="40">'[1]15-library'!#REF!</definedName>
    <definedName name="v" localSheetId="21">'[1]15-library'!#REF!</definedName>
    <definedName name="v" localSheetId="12">'[1]15-library'!#REF!</definedName>
    <definedName name="v" localSheetId="22">'[1]15-library'!#REF!</definedName>
    <definedName name="v" localSheetId="7">'[1]15-library'!#REF!</definedName>
    <definedName name="v" localSheetId="19">'[1]15-library'!#REF!</definedName>
    <definedName name="v" localSheetId="14">'[1]15-library'!#REF!</definedName>
    <definedName name="v" localSheetId="44">'[1]15-library'!#REF!</definedName>
    <definedName name="v">'[1]15-library'!#REF!</definedName>
    <definedName name="voted" localSheetId="45">'[1]15-library'!#REF!</definedName>
    <definedName name="voted" localSheetId="50">'[1]15-library'!#REF!</definedName>
    <definedName name="voted" localSheetId="8">'[1]15-library'!#REF!</definedName>
    <definedName name="voted" localSheetId="9">'[1]15-library'!#REF!</definedName>
    <definedName name="voted" localSheetId="42">'[1]15-library'!#REF!</definedName>
    <definedName name="voted" localSheetId="34">'[1]15-library'!#REF!</definedName>
    <definedName name="voted" localSheetId="0">'[1]15-library'!#REF!</definedName>
    <definedName name="voted" localSheetId="13">'[1]15-library'!#REF!</definedName>
    <definedName name="voted" localSheetId="25">'[1]15-library'!#REF!</definedName>
    <definedName name="voted" localSheetId="5">'[1]15-library'!#REF!</definedName>
    <definedName name="voted" localSheetId="27">'[1]15-library'!#REF!</definedName>
    <definedName name="voted" localSheetId="47">'[1]15-library'!#REF!</definedName>
    <definedName name="voted" localSheetId="32">'[1]15-library'!#REF!</definedName>
    <definedName name="voted" localSheetId="28">'[1]15-library'!#REF!</definedName>
    <definedName name="voted" localSheetId="51">'[1]15-library'!#REF!</definedName>
    <definedName name="voted" localSheetId="30">'[1]15-library'!#REF!</definedName>
    <definedName name="voted" localSheetId="31">'[1]15-library'!#REF!</definedName>
    <definedName name="voted" localSheetId="29">'[1]15-library'!#REF!</definedName>
    <definedName name="voted" localSheetId="4">'[1]15-library'!#REF!</definedName>
    <definedName name="voted" localSheetId="15">'[1]15-library'!#REF!</definedName>
    <definedName name="voted" localSheetId="33">'[1]15-library'!#REF!</definedName>
    <definedName name="voted" localSheetId="18">'[1]15-library'!#REF!</definedName>
    <definedName name="voted" localSheetId="49">'[1]15-library'!#REF!</definedName>
    <definedName name="voted" localSheetId="26">'[1]15-library'!#REF!</definedName>
    <definedName name="voted" localSheetId="38">'[1]15-library'!#REF!</definedName>
    <definedName name="voted" localSheetId="11">'[1]15-library'!#REF!</definedName>
    <definedName name="voted" localSheetId="6">'[1]15-library'!#REF!</definedName>
    <definedName name="voted" localSheetId="40">'[1]15-library'!#REF!</definedName>
    <definedName name="voted" localSheetId="21">'[1]15-library'!#REF!</definedName>
    <definedName name="voted" localSheetId="1">'[1]15-library'!#REF!</definedName>
    <definedName name="voted" localSheetId="12">'[1]15-library'!#REF!</definedName>
    <definedName name="voted" localSheetId="22">'[1]15-library'!#REF!</definedName>
    <definedName name="voted" localSheetId="7">'[1]15-library'!#REF!</definedName>
    <definedName name="voted" localSheetId="19">'[1]15-library'!#REF!</definedName>
    <definedName name="voted" localSheetId="14">'[1]15-library'!#REF!</definedName>
    <definedName name="voted" localSheetId="44">'[1]15-library'!#REF!</definedName>
    <definedName name="voted">'[1]15-library'!#REF!</definedName>
    <definedName name="vvvvvvv" localSheetId="9">'[1]15-library'!#REF!</definedName>
    <definedName name="vvvvvvv" localSheetId="13">'[1]15-library'!#REF!</definedName>
    <definedName name="vvvvvvv" localSheetId="5">'[1]15-library'!#REF!</definedName>
    <definedName name="vvvvvvv" localSheetId="47">'[1]15-library'!#REF!</definedName>
    <definedName name="vvvvvvv" localSheetId="51">'[1]15-library'!#REF!</definedName>
    <definedName name="vvvvvvv" localSheetId="15">'[1]15-library'!#REF!</definedName>
    <definedName name="vvvvvvv" localSheetId="11">'[1]15-library'!#REF!</definedName>
    <definedName name="vvvvvvv" localSheetId="40">'[1]15-library'!#REF!</definedName>
    <definedName name="vvvvvvv">'[1]15-library'!#REF!</definedName>
    <definedName name="w" localSheetId="45">'[1]15-library'!#REF!</definedName>
    <definedName name="w" localSheetId="50">'[1]15-library'!#REF!</definedName>
    <definedName name="w" localSheetId="8">'[1]15-library'!#REF!</definedName>
    <definedName name="w" localSheetId="9">'[1]15-library'!#REF!</definedName>
    <definedName name="w" localSheetId="42">'[1]15-library'!#REF!</definedName>
    <definedName name="w" localSheetId="0">'[1]15-library'!#REF!</definedName>
    <definedName name="w" localSheetId="13">'[1]15-library'!#REF!</definedName>
    <definedName name="w" localSheetId="25">'[1]15-library'!#REF!</definedName>
    <definedName name="w" localSheetId="5">'[1]15-library'!#REF!</definedName>
    <definedName name="w" localSheetId="27">'[1]15-library'!#REF!</definedName>
    <definedName name="w" localSheetId="47">'[1]15-library'!#REF!</definedName>
    <definedName name="w" localSheetId="28">'[1]15-library'!#REF!</definedName>
    <definedName name="w" localSheetId="51">'[1]15-library'!#REF!</definedName>
    <definedName name="w" localSheetId="29">'[1]15-library'!#REF!</definedName>
    <definedName name="w" localSheetId="15">'[1]15-library'!#REF!</definedName>
    <definedName name="w" localSheetId="49">'[1]15-library'!#REF!</definedName>
    <definedName name="w" localSheetId="26">'[1]15-library'!#REF!</definedName>
    <definedName name="w" localSheetId="38">'[1]15-library'!#REF!</definedName>
    <definedName name="w" localSheetId="11">'[1]15-library'!#REF!</definedName>
    <definedName name="w" localSheetId="6">'[1]15-library'!#REF!</definedName>
    <definedName name="w" localSheetId="40">'[1]15-library'!#REF!</definedName>
    <definedName name="w" localSheetId="21">'[1]15-library'!#REF!</definedName>
    <definedName name="w" localSheetId="12">'[1]15-library'!#REF!</definedName>
    <definedName name="w" localSheetId="22">'[1]15-library'!#REF!</definedName>
    <definedName name="w" localSheetId="7">'[1]15-library'!#REF!</definedName>
    <definedName name="w" localSheetId="19">'[1]15-library'!#REF!</definedName>
    <definedName name="w" localSheetId="14">'[1]15-library'!#REF!</definedName>
    <definedName name="w" localSheetId="44">'[1]15-library'!#REF!</definedName>
    <definedName name="w">'[1]15-library'!#REF!</definedName>
    <definedName name="www" localSheetId="45">'[1]15-library'!#REF!</definedName>
    <definedName name="www" localSheetId="50">'[1]15-library'!#REF!</definedName>
    <definedName name="www" localSheetId="8">'[1]15-library'!#REF!</definedName>
    <definedName name="www" localSheetId="9">'[1]15-library'!#REF!</definedName>
    <definedName name="www" localSheetId="42">'[1]15-library'!#REF!</definedName>
    <definedName name="www" localSheetId="34">'[1]15-library'!#REF!</definedName>
    <definedName name="www" localSheetId="0">'[1]15-library'!#REF!</definedName>
    <definedName name="www" localSheetId="13">'[1]15-library'!#REF!</definedName>
    <definedName name="www" localSheetId="25">'[1]15-library'!#REF!</definedName>
    <definedName name="www" localSheetId="5">'[1]15-library'!#REF!</definedName>
    <definedName name="www" localSheetId="27">'[1]15-library'!#REF!</definedName>
    <definedName name="www" localSheetId="47">'[1]15-library'!#REF!</definedName>
    <definedName name="www" localSheetId="32">'[1]15-library'!#REF!</definedName>
    <definedName name="www" localSheetId="28">'[1]15-library'!#REF!</definedName>
    <definedName name="www" localSheetId="51">'[1]15-library'!#REF!</definedName>
    <definedName name="www" localSheetId="30">'[1]15-library'!#REF!</definedName>
    <definedName name="www" localSheetId="31">'[1]15-library'!#REF!</definedName>
    <definedName name="www" localSheetId="29">'[1]15-library'!#REF!</definedName>
    <definedName name="www" localSheetId="4">'[1]15-library'!#REF!</definedName>
    <definedName name="www" localSheetId="15">'[1]15-library'!#REF!</definedName>
    <definedName name="www" localSheetId="33">'[1]15-library'!#REF!</definedName>
    <definedName name="www" localSheetId="18">'[1]15-library'!#REF!</definedName>
    <definedName name="www" localSheetId="49">'[1]15-library'!#REF!</definedName>
    <definedName name="www" localSheetId="26">'[1]15-library'!#REF!</definedName>
    <definedName name="www" localSheetId="38">'[1]15-library'!#REF!</definedName>
    <definedName name="www" localSheetId="11">'[1]15-library'!#REF!</definedName>
    <definedName name="www" localSheetId="6">'[1]15-library'!#REF!</definedName>
    <definedName name="www" localSheetId="40">'[1]15-library'!#REF!</definedName>
    <definedName name="www" localSheetId="21">'[1]15-library'!#REF!</definedName>
    <definedName name="www" localSheetId="1">'[1]15-library'!#REF!</definedName>
    <definedName name="www" localSheetId="12">'[1]15-library'!#REF!</definedName>
    <definedName name="www" localSheetId="22">'[1]15-library'!#REF!</definedName>
    <definedName name="www" localSheetId="7">'[1]15-library'!#REF!</definedName>
    <definedName name="www" localSheetId="19">'[1]15-library'!#REF!</definedName>
    <definedName name="www" localSheetId="14">'[1]15-library'!#REF!</definedName>
    <definedName name="www" localSheetId="44">'[1]15-library'!#REF!</definedName>
    <definedName name="www">'[1]15-library'!#REF!</definedName>
    <definedName name="wwwwwwww" localSheetId="9">'[1]15-library'!#REF!</definedName>
    <definedName name="wwwwwwww" localSheetId="13">'[1]15-library'!#REF!</definedName>
    <definedName name="wwwwwwww" localSheetId="5">'[1]15-library'!#REF!</definedName>
    <definedName name="wwwwwwww" localSheetId="47">'[1]15-library'!#REF!</definedName>
    <definedName name="wwwwwwww" localSheetId="51">'[1]15-library'!#REF!</definedName>
    <definedName name="wwwwwwww" localSheetId="15">'[1]15-library'!#REF!</definedName>
    <definedName name="wwwwwwww" localSheetId="11">'[1]15-library'!#REF!</definedName>
    <definedName name="wwwwwwww" localSheetId="40">'[1]15-library'!#REF!</definedName>
    <definedName name="wwwwwwww">'[1]15-library'!#REF!</definedName>
    <definedName name="x" localSheetId="45">'[1]15-library'!#REF!</definedName>
    <definedName name="x" localSheetId="50">'[1]15-library'!#REF!</definedName>
    <definedName name="x" localSheetId="8">'[1]15-library'!#REF!</definedName>
    <definedName name="x" localSheetId="9">'[1]15-library'!#REF!</definedName>
    <definedName name="x" localSheetId="42">'[1]15-library'!#REF!</definedName>
    <definedName name="x" localSheetId="0">'[1]15-library'!#REF!</definedName>
    <definedName name="x" localSheetId="13">'[1]15-library'!#REF!</definedName>
    <definedName name="x" localSheetId="25">'[1]15-library'!#REF!</definedName>
    <definedName name="x" localSheetId="5">'[1]15-library'!#REF!</definedName>
    <definedName name="x" localSheetId="27">'[1]15-library'!#REF!</definedName>
    <definedName name="x" localSheetId="47">'[1]15-library'!#REF!</definedName>
    <definedName name="x" localSheetId="28">'[1]15-library'!#REF!</definedName>
    <definedName name="x" localSheetId="51">'[1]15-library'!#REF!</definedName>
    <definedName name="x" localSheetId="29">'[1]15-library'!#REF!</definedName>
    <definedName name="x" localSheetId="15">'[1]15-library'!#REF!</definedName>
    <definedName name="x" localSheetId="49">'[1]15-library'!#REF!</definedName>
    <definedName name="x" localSheetId="26">'[1]15-library'!#REF!</definedName>
    <definedName name="x" localSheetId="38">'[1]15-library'!#REF!</definedName>
    <definedName name="x" localSheetId="11">'[1]15-library'!#REF!</definedName>
    <definedName name="x" localSheetId="6">'[1]15-library'!#REF!</definedName>
    <definedName name="x" localSheetId="40">'[1]15-library'!#REF!</definedName>
    <definedName name="x" localSheetId="21">'[1]15-library'!#REF!</definedName>
    <definedName name="x" localSheetId="12">'[1]15-library'!#REF!</definedName>
    <definedName name="x" localSheetId="22">'[1]15-library'!#REF!</definedName>
    <definedName name="x" localSheetId="7">'[1]15-library'!#REF!</definedName>
    <definedName name="x" localSheetId="19">'[1]15-library'!#REF!</definedName>
    <definedName name="x" localSheetId="14">'[1]15-library'!#REF!</definedName>
    <definedName name="x" localSheetId="44">'[1]15-library'!#REF!</definedName>
    <definedName name="x">'[1]15-library'!#REF!</definedName>
    <definedName name="Xc" localSheetId="45">'[1]15-library'!#REF!</definedName>
    <definedName name="Xc" localSheetId="50">'[1]15-library'!#REF!</definedName>
    <definedName name="Xc" localSheetId="8">'[1]15-library'!#REF!</definedName>
    <definedName name="Xc" localSheetId="9">'[1]15-library'!#REF!</definedName>
    <definedName name="Xc" localSheetId="42">'[1]15-library'!#REF!</definedName>
    <definedName name="Xc" localSheetId="0">'[1]15-library'!#REF!</definedName>
    <definedName name="Xc" localSheetId="13">'[1]15-library'!#REF!</definedName>
    <definedName name="Xc" localSheetId="25">'[1]15-library'!#REF!</definedName>
    <definedName name="Xc" localSheetId="5">'[1]15-library'!#REF!</definedName>
    <definedName name="Xc" localSheetId="27">'[1]15-library'!#REF!</definedName>
    <definedName name="Xc" localSheetId="47">'[1]15-library'!#REF!</definedName>
    <definedName name="Xc" localSheetId="32">'[1]15-library'!#REF!</definedName>
    <definedName name="Xc" localSheetId="28">'[1]15-library'!#REF!</definedName>
    <definedName name="Xc" localSheetId="51">'[1]15-library'!#REF!</definedName>
    <definedName name="Xc" localSheetId="30">'[1]15-library'!#REF!</definedName>
    <definedName name="Xc" localSheetId="31">'[1]15-library'!#REF!</definedName>
    <definedName name="Xc" localSheetId="29">'[1]15-library'!#REF!</definedName>
    <definedName name="Xc" localSheetId="15">'[1]15-library'!#REF!</definedName>
    <definedName name="Xc" localSheetId="33">'[1]15-library'!#REF!</definedName>
    <definedName name="Xc" localSheetId="49">'[1]15-library'!#REF!</definedName>
    <definedName name="Xc" localSheetId="26">'[1]15-library'!#REF!</definedName>
    <definedName name="Xc" localSheetId="38">'[1]15-library'!#REF!</definedName>
    <definedName name="Xc" localSheetId="11">'[1]15-library'!#REF!</definedName>
    <definedName name="Xc" localSheetId="6">'[1]15-library'!#REF!</definedName>
    <definedName name="Xc" localSheetId="40">'[1]15-library'!#REF!</definedName>
    <definedName name="Xc" localSheetId="21">'[1]15-library'!#REF!</definedName>
    <definedName name="Xc" localSheetId="1">'[1]15-library'!#REF!</definedName>
    <definedName name="Xc" localSheetId="12">'[1]15-library'!#REF!</definedName>
    <definedName name="Xc" localSheetId="22">'[1]15-library'!#REF!</definedName>
    <definedName name="Xc" localSheetId="7">'[1]15-library'!#REF!</definedName>
    <definedName name="Xc" localSheetId="19">'[1]15-library'!#REF!</definedName>
    <definedName name="Xc" localSheetId="14">'[1]15-library'!#REF!</definedName>
    <definedName name="Xc" localSheetId="44">'[1]15-library'!#REF!</definedName>
    <definedName name="Xc">'[1]15-library'!#REF!</definedName>
    <definedName name="xxx" localSheetId="45">'[1]15-library'!#REF!</definedName>
    <definedName name="xxx" localSheetId="50">'[1]15-library'!#REF!</definedName>
    <definedName name="xxx" localSheetId="8">'[1]15-library'!#REF!</definedName>
    <definedName name="xxx" localSheetId="9">'[1]15-library'!#REF!</definedName>
    <definedName name="xxx" localSheetId="42">'[1]15-library'!#REF!</definedName>
    <definedName name="xxx" localSheetId="0">'[1]15-library'!#REF!</definedName>
    <definedName name="xxx" localSheetId="13">'[1]15-library'!#REF!</definedName>
    <definedName name="xxx" localSheetId="25">'[1]15-library'!#REF!</definedName>
    <definedName name="xxx" localSheetId="5">'[1]15-library'!#REF!</definedName>
    <definedName name="xxx" localSheetId="27">'[1]15-library'!#REF!</definedName>
    <definedName name="xxx" localSheetId="47">'[1]15-library'!#REF!</definedName>
    <definedName name="xxx" localSheetId="32">'[1]15-library'!#REF!</definedName>
    <definedName name="xxx" localSheetId="28">'[1]15-library'!#REF!</definedName>
    <definedName name="xxx" localSheetId="51">'[1]15-library'!#REF!</definedName>
    <definedName name="xxx" localSheetId="30">'[1]15-library'!#REF!</definedName>
    <definedName name="xxx" localSheetId="31">'[1]15-library'!#REF!</definedName>
    <definedName name="xxx" localSheetId="29">'[1]15-library'!#REF!</definedName>
    <definedName name="xxx" localSheetId="15">'[1]15-library'!#REF!</definedName>
    <definedName name="xxx" localSheetId="33">'[1]15-library'!#REF!</definedName>
    <definedName name="xxx" localSheetId="49">'[1]15-library'!#REF!</definedName>
    <definedName name="xxx" localSheetId="26">'[1]15-library'!#REF!</definedName>
    <definedName name="xxx" localSheetId="38">'[1]15-library'!#REF!</definedName>
    <definedName name="xxx" localSheetId="11">'[1]15-library'!#REF!</definedName>
    <definedName name="xxx" localSheetId="6">'[1]15-library'!#REF!</definedName>
    <definedName name="xxx" localSheetId="40">'[1]15-library'!#REF!</definedName>
    <definedName name="xxx" localSheetId="21">'[1]15-library'!#REF!</definedName>
    <definedName name="xxx" localSheetId="1">'[1]15-library'!#REF!</definedName>
    <definedName name="xxx" localSheetId="12">'[1]15-library'!#REF!</definedName>
    <definedName name="xxx" localSheetId="22">'[1]15-library'!#REF!</definedName>
    <definedName name="xxx" localSheetId="7">'[1]15-library'!#REF!</definedName>
    <definedName name="xxx" localSheetId="19">'[1]15-library'!#REF!</definedName>
    <definedName name="xxx" localSheetId="14">'[1]15-library'!#REF!</definedName>
    <definedName name="xxx" localSheetId="44">'[1]15-library'!#REF!</definedName>
    <definedName name="xxx">'[1]15-library'!#REF!</definedName>
    <definedName name="xxxx" localSheetId="45">'[1]15-library'!#REF!</definedName>
    <definedName name="xxxx" localSheetId="50">'[1]15-library'!#REF!</definedName>
    <definedName name="xxxx" localSheetId="8">'[1]15-library'!#REF!</definedName>
    <definedName name="xxxx" localSheetId="9">'[1]15-library'!#REF!</definedName>
    <definedName name="xxxx" localSheetId="42">'[1]15-library'!#REF!</definedName>
    <definedName name="xxxx" localSheetId="0">'[1]15-library'!#REF!</definedName>
    <definedName name="xxxx" localSheetId="13">'[1]15-library'!#REF!</definedName>
    <definedName name="xxxx" localSheetId="25">'[1]15-library'!#REF!</definedName>
    <definedName name="xxxx" localSheetId="5">'[1]15-library'!#REF!</definedName>
    <definedName name="xxxx" localSheetId="27">'[1]15-library'!#REF!</definedName>
    <definedName name="xxxx" localSheetId="47">'[1]15-library'!#REF!</definedName>
    <definedName name="xxxx" localSheetId="32">'[1]15-library'!#REF!</definedName>
    <definedName name="xxxx" localSheetId="28">'[1]15-library'!#REF!</definedName>
    <definedName name="xxxx" localSheetId="51">'[1]15-library'!#REF!</definedName>
    <definedName name="xxxx" localSheetId="30">'[1]15-library'!#REF!</definedName>
    <definedName name="xxxx" localSheetId="31">'[1]15-library'!#REF!</definedName>
    <definedName name="xxxx" localSheetId="29">'[1]15-library'!#REF!</definedName>
    <definedName name="xxxx" localSheetId="15">'[1]15-library'!#REF!</definedName>
    <definedName name="xxxx" localSheetId="33">'[1]15-library'!#REF!</definedName>
    <definedName name="xxxx" localSheetId="49">'[1]15-library'!#REF!</definedName>
    <definedName name="xxxx" localSheetId="26">'[1]15-library'!#REF!</definedName>
    <definedName name="xxxx" localSheetId="38">'[1]15-library'!#REF!</definedName>
    <definedName name="xxxx" localSheetId="11">'[1]15-library'!#REF!</definedName>
    <definedName name="xxxx" localSheetId="6">'[1]15-library'!#REF!</definedName>
    <definedName name="xxxx" localSheetId="40">'[1]15-library'!#REF!</definedName>
    <definedName name="xxxx" localSheetId="21">'[1]15-library'!#REF!</definedName>
    <definedName name="xxxx" localSheetId="1">'[1]15-library'!#REF!</definedName>
    <definedName name="xxxx" localSheetId="12">'[1]15-library'!#REF!</definedName>
    <definedName name="xxxx" localSheetId="22">'[1]15-library'!#REF!</definedName>
    <definedName name="xxxx" localSheetId="7">'[1]15-library'!#REF!</definedName>
    <definedName name="xxxx" localSheetId="19">'[1]15-library'!#REF!</definedName>
    <definedName name="xxxx" localSheetId="14">'[1]15-library'!#REF!</definedName>
    <definedName name="xxxx" localSheetId="44">'[1]15-library'!#REF!</definedName>
    <definedName name="xxxx">'[1]15-library'!#REF!</definedName>
    <definedName name="xxxxxx" localSheetId="45">'[1]15-library'!#REF!</definedName>
    <definedName name="xxxxxx" localSheetId="50">'[1]15-library'!#REF!</definedName>
    <definedName name="xxxxxx" localSheetId="8">'[1]15-library'!#REF!</definedName>
    <definedName name="xxxxxx" localSheetId="9">'[1]15-library'!#REF!</definedName>
    <definedName name="xxxxxx" localSheetId="42">'[1]15-library'!#REF!</definedName>
    <definedName name="xxxxxx" localSheetId="0">'[1]15-library'!#REF!</definedName>
    <definedName name="xxxxxx" localSheetId="13">'[1]15-library'!#REF!</definedName>
    <definedName name="xxxxxx" localSheetId="25">'[1]15-library'!#REF!</definedName>
    <definedName name="xxxxxx" localSheetId="5">'[1]15-library'!#REF!</definedName>
    <definedName name="xxxxxx" localSheetId="27">'[1]15-library'!#REF!</definedName>
    <definedName name="xxxxxx" localSheetId="47">'[1]15-library'!#REF!</definedName>
    <definedName name="xxxxxx" localSheetId="32">'[1]15-library'!#REF!</definedName>
    <definedName name="xxxxxx" localSheetId="28">'[1]15-library'!#REF!</definedName>
    <definedName name="xxxxxx" localSheetId="51">'[1]15-library'!#REF!</definedName>
    <definedName name="xxxxxx" localSheetId="30">'[1]15-library'!#REF!</definedName>
    <definedName name="xxxxxx" localSheetId="31">'[1]15-library'!#REF!</definedName>
    <definedName name="xxxxxx" localSheetId="29">'[1]15-library'!#REF!</definedName>
    <definedName name="xxxxxx" localSheetId="15">'[1]15-library'!#REF!</definedName>
    <definedName name="xxxxxx" localSheetId="33">'[1]15-library'!#REF!</definedName>
    <definedName name="xxxxxx" localSheetId="49">'[1]15-library'!#REF!</definedName>
    <definedName name="xxxxxx" localSheetId="26">'[1]15-library'!#REF!</definedName>
    <definedName name="xxxxxx" localSheetId="38">'[1]15-library'!#REF!</definedName>
    <definedName name="xxxxxx" localSheetId="11">'[1]15-library'!#REF!</definedName>
    <definedName name="xxxxxx" localSheetId="6">'[1]15-library'!#REF!</definedName>
    <definedName name="xxxxxx" localSheetId="40">'[1]15-library'!#REF!</definedName>
    <definedName name="xxxxxx" localSheetId="21">'[1]15-library'!#REF!</definedName>
    <definedName name="xxxxxx" localSheetId="1">'[1]15-library'!#REF!</definedName>
    <definedName name="xxxxxx" localSheetId="12">'[1]15-library'!#REF!</definedName>
    <definedName name="xxxxxx" localSheetId="22">'[1]15-library'!#REF!</definedName>
    <definedName name="xxxxxx" localSheetId="7">'[1]15-library'!#REF!</definedName>
    <definedName name="xxxxxx" localSheetId="19">'[1]15-library'!#REF!</definedName>
    <definedName name="xxxxxx" localSheetId="14">'[1]15-library'!#REF!</definedName>
    <definedName name="xxxxxx" localSheetId="44">'[1]15-library'!#REF!</definedName>
    <definedName name="xxxxxx">'[1]15-library'!#REF!</definedName>
    <definedName name="xxxxxxxxxxx" localSheetId="9">'[1]15-library'!#REF!</definedName>
    <definedName name="xxxxxxxxxxx" localSheetId="13">'[1]15-library'!#REF!</definedName>
    <definedName name="xxxxxxxxxxx" localSheetId="5">'[1]15-library'!#REF!</definedName>
    <definedName name="xxxxxxxxxxx" localSheetId="47">'[1]15-library'!#REF!</definedName>
    <definedName name="xxxxxxxxxxx" localSheetId="51">'[1]15-library'!#REF!</definedName>
    <definedName name="xxxxxxxxxxx" localSheetId="15">'[1]15-library'!#REF!</definedName>
    <definedName name="xxxxxxxxxxx" localSheetId="11">'[1]15-library'!#REF!</definedName>
    <definedName name="xxxxxxxxxxx" localSheetId="40">'[1]15-library'!#REF!</definedName>
    <definedName name="xxxxxxxxxxx">'[1]15-library'!#REF!</definedName>
    <definedName name="yyyyyyyyyy" localSheetId="9">'[1]15-library'!#REF!</definedName>
    <definedName name="yyyyyyyyyy" localSheetId="13">'[1]15-library'!#REF!</definedName>
    <definedName name="yyyyyyyyyy" localSheetId="5">'[1]15-library'!#REF!</definedName>
    <definedName name="yyyyyyyyyy" localSheetId="47">'[1]15-library'!#REF!</definedName>
    <definedName name="yyyyyyyyyy" localSheetId="51">'[1]15-library'!#REF!</definedName>
    <definedName name="yyyyyyyyyy" localSheetId="15">'[1]15-library'!#REF!</definedName>
    <definedName name="yyyyyyyyyy" localSheetId="11">'[1]15-library'!#REF!</definedName>
    <definedName name="yyyyyyyyyy" localSheetId="40">'[1]15-library'!#REF!</definedName>
    <definedName name="yyyyyyyyyy">'[1]15-library'!#REF!</definedName>
    <definedName name="z" localSheetId="45">'[1]15-library'!#REF!</definedName>
    <definedName name="z" localSheetId="50">'[1]15-library'!#REF!</definedName>
    <definedName name="z" localSheetId="8">'[1]15-library'!#REF!</definedName>
    <definedName name="z" localSheetId="9">'[1]15-library'!#REF!</definedName>
    <definedName name="z" localSheetId="42">'[1]15-library'!#REF!</definedName>
    <definedName name="z" localSheetId="0">'[1]15-library'!#REF!</definedName>
    <definedName name="z" localSheetId="13">'[1]15-library'!#REF!</definedName>
    <definedName name="z" localSheetId="25">'[1]15-library'!#REF!</definedName>
    <definedName name="z" localSheetId="5">'[1]15-library'!#REF!</definedName>
    <definedName name="z" localSheetId="27">'[1]15-library'!#REF!</definedName>
    <definedName name="z" localSheetId="47">'[1]15-library'!#REF!</definedName>
    <definedName name="z" localSheetId="28">'[1]15-library'!#REF!</definedName>
    <definedName name="z" localSheetId="51">'[1]15-library'!#REF!</definedName>
    <definedName name="z" localSheetId="29">'[1]15-library'!#REF!</definedName>
    <definedName name="z" localSheetId="15">'[1]15-library'!#REF!</definedName>
    <definedName name="z" localSheetId="49">'[1]15-library'!#REF!</definedName>
    <definedName name="z" localSheetId="26">'[1]15-library'!#REF!</definedName>
    <definedName name="z" localSheetId="38">'[1]15-library'!#REF!</definedName>
    <definedName name="z" localSheetId="11">'[1]15-library'!#REF!</definedName>
    <definedName name="z" localSheetId="6">'[1]15-library'!#REF!</definedName>
    <definedName name="z" localSheetId="40">'[1]15-library'!#REF!</definedName>
    <definedName name="z" localSheetId="21">'[1]15-library'!#REF!</definedName>
    <definedName name="z" localSheetId="12">'[1]15-library'!#REF!</definedName>
    <definedName name="z" localSheetId="22">'[1]15-library'!#REF!</definedName>
    <definedName name="z" localSheetId="7">'[1]15-library'!#REF!</definedName>
    <definedName name="z" localSheetId="19">'[1]15-library'!#REF!</definedName>
    <definedName name="z" localSheetId="14">'[1]15-library'!#REF!</definedName>
    <definedName name="z" localSheetId="44">'[1]15-library'!#REF!</definedName>
    <definedName name="z">'[1]15-library'!#REF!</definedName>
    <definedName name="zz" localSheetId="9">'[1]15-library'!#REF!</definedName>
    <definedName name="zz" localSheetId="13">'[1]15-library'!#REF!</definedName>
    <definedName name="zz" localSheetId="5">'[1]15-library'!#REF!</definedName>
    <definedName name="zz" localSheetId="47">'[1]15-library'!#REF!</definedName>
    <definedName name="zz" localSheetId="51">'[1]15-library'!#REF!</definedName>
    <definedName name="zz" localSheetId="15">'[1]15-library'!#REF!</definedName>
    <definedName name="zz" localSheetId="11">'[1]15-library'!#REF!</definedName>
    <definedName name="zz" localSheetId="40">'[1]15-library'!#REF!</definedName>
    <definedName name="zz">'[1]15-library'!#REF!</definedName>
    <definedName name="zzz" localSheetId="9">'[1]15-library'!#REF!</definedName>
    <definedName name="zzz" localSheetId="13">'[1]15-library'!#REF!</definedName>
    <definedName name="zzz" localSheetId="5">'[1]15-library'!#REF!</definedName>
    <definedName name="zzz" localSheetId="47">'[1]15-library'!#REF!</definedName>
    <definedName name="zzz" localSheetId="51">'[1]15-library'!#REF!</definedName>
    <definedName name="zzz" localSheetId="15">'[1]15-library'!#REF!</definedName>
    <definedName name="zzz" localSheetId="11">'[1]15-library'!#REF!</definedName>
    <definedName name="zzz" localSheetId="40">'[1]15-library'!#REF!</definedName>
    <definedName name="zzz">'[1]15-library'!#REF!</definedName>
    <definedName name="zzzzzzzzzz" localSheetId="9">'[1]15-library'!#REF!</definedName>
    <definedName name="zzzzzzzzzz" localSheetId="13">'[1]15-library'!#REF!</definedName>
    <definedName name="zzzzzzzzzz" localSheetId="5">'[1]15-library'!#REF!</definedName>
    <definedName name="zzzzzzzzzz" localSheetId="47">'[1]15-library'!#REF!</definedName>
    <definedName name="zzzzzzzzzz" localSheetId="51">'[1]15-library'!#REF!</definedName>
    <definedName name="zzzzzzzzzz" localSheetId="15">'[1]15-library'!#REF!</definedName>
    <definedName name="zzzzzzzzzz" localSheetId="11">'[1]15-library'!#REF!</definedName>
    <definedName name="zzzzzzzzzz" localSheetId="40">'[1]15-library'!#REF!</definedName>
    <definedName name="zzzzzzzzzz">'[1]15-library'!#REF!</definedName>
    <definedName name="zzzzzzzzzzzzzzzzzzzzzzz" localSheetId="9">'[1]15-library'!#REF!</definedName>
    <definedName name="zzzzzzzzzzzzzzzzzzzzzzz" localSheetId="13">'[1]15-library'!#REF!</definedName>
    <definedName name="zzzzzzzzzzzzzzzzzzzzzzz" localSheetId="5">'[1]15-library'!#REF!</definedName>
    <definedName name="zzzzzzzzzzzzzzzzzzzzzzz" localSheetId="47">'[1]15-library'!#REF!</definedName>
    <definedName name="zzzzzzzzzzzzzzzzzzzzzzz" localSheetId="51">'[1]15-library'!#REF!</definedName>
    <definedName name="zzzzzzzzzzzzzzzzzzzzzzz" localSheetId="15">'[1]15-library'!#REF!</definedName>
    <definedName name="zzzzzzzzzzzzzzzzzzzzzzz" localSheetId="11">'[1]15-library'!#REF!</definedName>
    <definedName name="zzzzzzzzzzzzzzzzzzzzzzz" localSheetId="40">'[1]15-library'!#REF!</definedName>
    <definedName name="zzzzzzzzzzzzzzzzzzzzzzz">'[1]15-library'!#REF!</definedName>
  </definedNames>
  <calcPr calcId="162913"/>
  <fileRecoveryPr repairLoad="1"/>
</workbook>
</file>

<file path=xl/calcChain.xml><?xml version="1.0" encoding="utf-8"?>
<calcChain xmlns="http://schemas.openxmlformats.org/spreadsheetml/2006/main">
  <c r="N210" i="249" l="1"/>
  <c r="O210" i="249"/>
  <c r="O209" i="249"/>
  <c r="N209" i="249"/>
  <c r="M211" i="249"/>
  <c r="L211" i="249"/>
  <c r="M210" i="249"/>
  <c r="L210" i="249"/>
  <c r="M209" i="249"/>
  <c r="L209" i="249"/>
  <c r="P209" i="249"/>
  <c r="P210" i="249"/>
  <c r="N211" i="249"/>
  <c r="O211" i="249"/>
  <c r="P211" i="249"/>
  <c r="K209" i="249"/>
  <c r="K210" i="249"/>
  <c r="Q209" i="249"/>
  <c r="Q210" i="249"/>
  <c r="S209" i="249"/>
  <c r="R209" i="249"/>
  <c r="J209" i="249"/>
  <c r="S210" i="249"/>
  <c r="R210" i="249"/>
  <c r="J210" i="249"/>
  <c r="B47" i="302" l="1"/>
  <c r="B37" i="302"/>
  <c r="B30" i="302"/>
  <c r="B19" i="302"/>
  <c r="B46" i="301"/>
  <c r="B36" i="301"/>
  <c r="B29" i="301"/>
  <c r="B19" i="301"/>
  <c r="AC86" i="265" l="1"/>
  <c r="AB86" i="265"/>
  <c r="AA86" i="265"/>
  <c r="AC85" i="265"/>
  <c r="AB85" i="265"/>
  <c r="AA85" i="265"/>
  <c r="Z85" i="265"/>
  <c r="Z86" i="265" s="1"/>
  <c r="Y85" i="265"/>
  <c r="Y86" i="265" s="1"/>
  <c r="X86" i="265"/>
  <c r="X85" i="265"/>
  <c r="AB82" i="265"/>
  <c r="AA82" i="265"/>
  <c r="Z82" i="265"/>
  <c r="Z83" i="265"/>
  <c r="T210" i="249" l="1"/>
  <c r="T209" i="249"/>
  <c r="B56" i="287" l="1"/>
  <c r="B50" i="185"/>
  <c r="F83" i="31"/>
  <c r="I83" i="31"/>
  <c r="H83" i="31"/>
  <c r="B40" i="185"/>
  <c r="B29" i="241" l="1"/>
  <c r="B25" i="230"/>
  <c r="B22" i="230"/>
  <c r="I79" i="31" l="1"/>
  <c r="F77" i="31"/>
  <c r="F80" i="31"/>
  <c r="H14" i="31" l="1"/>
  <c r="B46" i="300" l="1"/>
  <c r="B37" i="300"/>
  <c r="B20" i="300"/>
  <c r="B27" i="300" s="1"/>
  <c r="L18" i="31"/>
  <c r="L17" i="31"/>
  <c r="B23" i="300" l="1"/>
  <c r="B30" i="300" s="1"/>
  <c r="B53" i="299" l="1"/>
  <c r="B46" i="299"/>
  <c r="B39" i="299"/>
  <c r="B29" i="299"/>
  <c r="M220" i="249" l="1"/>
  <c r="N213" i="249"/>
  <c r="T214" i="249"/>
  <c r="S214" i="249"/>
  <c r="T213" i="249"/>
  <c r="S213" i="249"/>
  <c r="R213" i="249"/>
  <c r="Q213" i="249"/>
  <c r="P213" i="249"/>
  <c r="O213" i="249"/>
  <c r="M213" i="249"/>
  <c r="T211" i="249"/>
  <c r="S211" i="249"/>
  <c r="R211" i="249"/>
  <c r="Q211" i="249"/>
  <c r="L213" i="249"/>
  <c r="K213" i="249"/>
  <c r="K211" i="249"/>
  <c r="K79" i="31" l="1"/>
  <c r="J79" i="31"/>
  <c r="K85" i="31"/>
  <c r="J85" i="31"/>
  <c r="I85" i="31"/>
  <c r="K84" i="31"/>
  <c r="J84" i="31"/>
  <c r="I84" i="31"/>
  <c r="G84" i="31"/>
  <c r="L77" i="31"/>
  <c r="L86" i="31" s="1"/>
  <c r="K77" i="31"/>
  <c r="K86" i="31" s="1"/>
  <c r="J77" i="31"/>
  <c r="J86" i="31" s="1"/>
  <c r="I77" i="31"/>
  <c r="I86" i="31" s="1"/>
  <c r="H77" i="31"/>
  <c r="G77" i="31"/>
  <c r="F82" i="31"/>
  <c r="L81" i="31"/>
  <c r="K81" i="31"/>
  <c r="J81" i="31"/>
  <c r="I81" i="31"/>
  <c r="G81" i="31"/>
  <c r="F81" i="31"/>
  <c r="L80" i="31"/>
  <c r="K80" i="31"/>
  <c r="J80" i="31"/>
  <c r="I80" i="31"/>
  <c r="H80" i="31"/>
  <c r="G80" i="31"/>
  <c r="B16" i="237"/>
  <c r="B46" i="298"/>
  <c r="B29" i="298"/>
  <c r="B19" i="298"/>
  <c r="B46" i="297"/>
  <c r="B36" i="297"/>
  <c r="B29" i="297"/>
  <c r="B19" i="297"/>
  <c r="J192" i="249"/>
  <c r="J158" i="249"/>
  <c r="H16" i="31"/>
  <c r="F16" i="31"/>
  <c r="F84" i="31" s="1"/>
  <c r="F14" i="31"/>
  <c r="L43" i="31"/>
  <c r="L84" i="31" s="1"/>
  <c r="H43" i="31"/>
  <c r="L42" i="31"/>
  <c r="H42" i="31"/>
  <c r="H40" i="31"/>
  <c r="H81" i="31" s="1"/>
  <c r="L39" i="31"/>
  <c r="L85" i="31" s="1"/>
  <c r="G39" i="31"/>
  <c r="L38" i="31"/>
  <c r="G38" i="31"/>
  <c r="G37" i="31"/>
  <c r="F37" i="31"/>
  <c r="F85" i="31" s="1"/>
  <c r="G36" i="31"/>
  <c r="F36" i="31"/>
  <c r="H32" i="31"/>
  <c r="H85" i="31" s="1"/>
  <c r="G32" i="31"/>
  <c r="H31" i="31"/>
  <c r="G31" i="31"/>
  <c r="G79" i="31" s="1"/>
  <c r="H79" i="31" l="1"/>
  <c r="L220" i="249" s="1"/>
  <c r="F79" i="31"/>
  <c r="F54" i="31"/>
  <c r="H84" i="31"/>
  <c r="L79" i="31"/>
  <c r="G85" i="31"/>
  <c r="B49" i="186"/>
  <c r="B40" i="186"/>
  <c r="B33" i="186"/>
  <c r="B23" i="186"/>
  <c r="B49" i="184"/>
  <c r="B40" i="184"/>
  <c r="B33" i="184"/>
  <c r="B23" i="184"/>
  <c r="B49" i="251"/>
  <c r="B40" i="251"/>
  <c r="B33" i="251"/>
  <c r="B23" i="251"/>
  <c r="B49" i="250"/>
  <c r="B40" i="250"/>
  <c r="B33" i="250"/>
  <c r="B23" i="250"/>
  <c r="B49" i="187"/>
  <c r="B40" i="187"/>
  <c r="B33" i="187"/>
  <c r="B23" i="187"/>
  <c r="B50" i="296"/>
  <c r="B40" i="296"/>
  <c r="B33" i="296"/>
  <c r="B23" i="296"/>
  <c r="B46" i="293" l="1"/>
  <c r="B54" i="295"/>
  <c r="B46" i="295"/>
  <c r="B39" i="295"/>
  <c r="B29" i="295"/>
  <c r="B54" i="289"/>
  <c r="B46" i="289"/>
  <c r="B39" i="289"/>
  <c r="B29" i="289"/>
  <c r="B54" i="290"/>
  <c r="B46" i="290"/>
  <c r="B39" i="290"/>
  <c r="B29" i="290"/>
  <c r="B46" i="287"/>
  <c r="B39" i="287"/>
  <c r="B29" i="287"/>
  <c r="B54" i="286"/>
  <c r="B46" i="286"/>
  <c r="B39" i="286"/>
  <c r="B29" i="286"/>
  <c r="B54" i="288"/>
  <c r="B46" i="288"/>
  <c r="B39" i="288"/>
  <c r="B29" i="288"/>
  <c r="B54" i="283"/>
  <c r="B46" i="283"/>
  <c r="B39" i="283"/>
  <c r="B29" i="283"/>
  <c r="B54" i="294"/>
  <c r="B46" i="294"/>
  <c r="B39" i="294"/>
  <c r="B29" i="294"/>
  <c r="B54" i="196"/>
  <c r="B46" i="196"/>
  <c r="B39" i="196"/>
  <c r="B29" i="196"/>
  <c r="B46" i="277" l="1"/>
  <c r="B46" i="271"/>
  <c r="B45" i="270"/>
  <c r="B45" i="230"/>
  <c r="B46" i="232"/>
  <c r="B46" i="272"/>
  <c r="B46" i="234"/>
  <c r="B46" i="235"/>
  <c r="B46" i="236"/>
  <c r="B46" i="237"/>
  <c r="B46" i="273"/>
  <c r="B46" i="239"/>
  <c r="B46" i="275"/>
  <c r="B46" i="278"/>
  <c r="B46" i="240"/>
  <c r="B46" i="241"/>
  <c r="B46" i="274"/>
  <c r="B46" i="269"/>
  <c r="B46" i="279"/>
  <c r="B46" i="280"/>
  <c r="B46" i="183"/>
  <c r="B46" i="242"/>
  <c r="B46" i="243"/>
  <c r="B48" i="244"/>
  <c r="B46" i="245"/>
  <c r="B47" i="246"/>
  <c r="B46" i="262"/>
  <c r="B46" i="247"/>
  <c r="B45" i="268"/>
  <c r="B45" i="276"/>
  <c r="B46" i="248"/>
  <c r="B46" i="281"/>
  <c r="B46" i="253"/>
  <c r="B51" i="220"/>
  <c r="R220" i="249"/>
  <c r="AA70" i="265"/>
  <c r="Z70" i="265"/>
  <c r="Y70" i="265"/>
  <c r="X70" i="265"/>
  <c r="W70" i="265"/>
  <c r="V70" i="265"/>
  <c r="AB53" i="265"/>
  <c r="AA53" i="265"/>
  <c r="Z53" i="265"/>
  <c r="Z57" i="265" s="1"/>
  <c r="V8" i="265" s="1"/>
  <c r="Y53" i="265"/>
  <c r="Y57" i="265" s="1"/>
  <c r="U8" i="265" s="1"/>
  <c r="X53" i="265"/>
  <c r="X57" i="265" s="1"/>
  <c r="W53" i="265"/>
  <c r="W57" i="265" s="1"/>
  <c r="S8" i="265" s="1"/>
  <c r="V53" i="265"/>
  <c r="V57" i="265" s="1"/>
  <c r="T53" i="265"/>
  <c r="T57" i="265" s="1"/>
  <c r="S53" i="265"/>
  <c r="S57" i="265" s="1"/>
  <c r="U46" i="265"/>
  <c r="U53" i="265" s="1"/>
  <c r="U57" i="265" s="1"/>
  <c r="S18" i="265"/>
  <c r="S9" i="265" s="1"/>
  <c r="T18" i="265"/>
  <c r="T9" i="265" s="1"/>
  <c r="U18" i="265"/>
  <c r="U9" i="265" s="1"/>
  <c r="V18" i="265"/>
  <c r="V9" i="265" s="1"/>
  <c r="W18" i="265"/>
  <c r="W9" i="265" s="1"/>
  <c r="X18" i="265"/>
  <c r="X9" i="265" s="1"/>
  <c r="T8" i="265" l="1"/>
  <c r="Y82" i="265"/>
  <c r="Y83" i="265" s="1"/>
  <c r="X82" i="265"/>
  <c r="X83" i="265" s="1"/>
  <c r="AB57" i="265"/>
  <c r="X8" i="265" s="1"/>
  <c r="X10" i="265" s="1"/>
  <c r="AA57" i="265"/>
  <c r="W8" i="265" s="1"/>
  <c r="AB83" i="265"/>
  <c r="AA83" i="265"/>
  <c r="V10" i="265"/>
  <c r="U10" i="265"/>
  <c r="W10" i="265"/>
  <c r="T10" i="265"/>
  <c r="S10" i="265"/>
  <c r="AC53" i="265"/>
  <c r="AC57" i="265" s="1"/>
  <c r="Y8" i="265" l="1"/>
  <c r="AC82" i="265"/>
  <c r="AC83" i="265" s="1"/>
  <c r="AC62" i="265"/>
  <c r="B35" i="293" l="1"/>
  <c r="B28" i="293"/>
  <c r="B19" i="293"/>
  <c r="K54" i="31"/>
  <c r="J54" i="31"/>
  <c r="I54" i="31"/>
  <c r="H54" i="31"/>
  <c r="G54" i="31"/>
  <c r="T158" i="249" l="1"/>
  <c r="S158" i="249"/>
  <c r="R158" i="249"/>
  <c r="Q158" i="249"/>
  <c r="P158" i="249"/>
  <c r="O158" i="249"/>
  <c r="N158" i="249"/>
  <c r="M158" i="249"/>
  <c r="L158" i="249"/>
  <c r="K158" i="249"/>
  <c r="A8" i="249"/>
  <c r="T220" i="249"/>
  <c r="S220" i="249"/>
  <c r="Q220" i="249"/>
  <c r="A58" i="31" l="1"/>
  <c r="A65" i="31" s="1"/>
  <c r="A67" i="31" s="1"/>
  <c r="A69" i="31" s="1"/>
  <c r="A71" i="31" s="1"/>
  <c r="A72" i="31" s="1"/>
  <c r="A75" i="31" s="1"/>
  <c r="A76" i="31" s="1"/>
  <c r="B38" i="244" l="1"/>
  <c r="E20" i="244"/>
  <c r="B16" i="244"/>
  <c r="E15" i="244"/>
  <c r="E22" i="244" s="1"/>
  <c r="B36" i="242"/>
  <c r="B29" i="242"/>
  <c r="B19" i="242"/>
  <c r="B36" i="279"/>
  <c r="B29" i="279"/>
  <c r="B19" i="279"/>
  <c r="B36" i="269"/>
  <c r="B19" i="269"/>
  <c r="B26" i="269" s="1"/>
  <c r="B36" i="274"/>
  <c r="B29" i="274"/>
  <c r="B19" i="274"/>
  <c r="B36" i="241"/>
  <c r="B36" i="240"/>
  <c r="B15" i="240"/>
  <c r="B19" i="240" s="1"/>
  <c r="B36" i="278"/>
  <c r="B19" i="278"/>
  <c r="B26" i="278" s="1"/>
  <c r="B36" i="275"/>
  <c r="B29" i="275"/>
  <c r="B19" i="275"/>
  <c r="B36" i="239"/>
  <c r="B29" i="239"/>
  <c r="B19" i="239"/>
  <c r="B36" i="273"/>
  <c r="B26" i="273"/>
  <c r="B22" i="273"/>
  <c r="B29" i="273" s="1"/>
  <c r="B15" i="273"/>
  <c r="B19" i="273" s="1"/>
  <c r="B36" i="237"/>
  <c r="B29" i="237"/>
  <c r="B19" i="237"/>
  <c r="B36" i="236"/>
  <c r="B29" i="236"/>
  <c r="B16" i="236"/>
  <c r="B19" i="236" s="1"/>
  <c r="B28" i="235"/>
  <c r="B29" i="235" s="1"/>
  <c r="B36" i="235"/>
  <c r="B19" i="235"/>
  <c r="B29" i="234"/>
  <c r="B19" i="234"/>
  <c r="B36" i="272"/>
  <c r="B29" i="272"/>
  <c r="B19" i="272"/>
  <c r="B36" i="232"/>
  <c r="B29" i="232"/>
  <c r="B19" i="232"/>
  <c r="B35" i="230"/>
  <c r="B28" i="230"/>
  <c r="B19" i="230"/>
  <c r="K220" i="249"/>
  <c r="L54" i="31" l="1"/>
  <c r="E24" i="244"/>
  <c r="E25" i="244"/>
  <c r="E27" i="244"/>
  <c r="B17" i="244" s="1"/>
  <c r="E26" i="244"/>
  <c r="B22" i="269"/>
  <c r="B29" i="269" s="1"/>
  <c r="B26" i="240"/>
  <c r="B22" i="240"/>
  <c r="B29" i="240" s="1"/>
  <c r="B22" i="278"/>
  <c r="B29" i="278" s="1"/>
  <c r="B21" i="244" l="1"/>
  <c r="B31" i="244" s="1"/>
  <c r="E30" i="244"/>
  <c r="A195" i="249" l="1"/>
  <c r="A196" i="249" s="1"/>
  <c r="A197" i="249" s="1"/>
  <c r="A198" i="249" s="1"/>
  <c r="A161" i="249"/>
  <c r="A162" i="249" s="1"/>
  <c r="A164" i="249" s="1"/>
  <c r="A165" i="249" s="1"/>
  <c r="A166" i="249" s="1"/>
  <c r="A167" i="249" s="1"/>
  <c r="A169" i="249" s="1"/>
  <c r="A170" i="249" s="1"/>
  <c r="A171" i="249" s="1"/>
  <c r="A172" i="249" s="1"/>
  <c r="A173" i="249" s="1"/>
  <c r="A174" i="249" s="1"/>
  <c r="A176" i="249" s="1"/>
  <c r="A177" i="249" s="1"/>
  <c r="A178" i="249" s="1"/>
  <c r="A179" i="249" s="1"/>
  <c r="A180" i="249" s="1"/>
  <c r="A181" i="249" s="1"/>
  <c r="A182" i="249" s="1"/>
  <c r="A183" i="249" s="1"/>
  <c r="A184" i="249" s="1"/>
  <c r="A186" i="249" s="1"/>
  <c r="A188" i="249" s="1"/>
  <c r="A189" i="249" s="1"/>
  <c r="A190" i="249" s="1"/>
  <c r="A201" i="249" l="1"/>
  <c r="A202" i="249" s="1"/>
  <c r="A203" i="249" s="1"/>
  <c r="A204" i="249" s="1"/>
  <c r="A199" i="249"/>
  <c r="O220" i="249"/>
  <c r="P220" i="249"/>
  <c r="K192" i="249" l="1"/>
  <c r="K212" i="249" s="1"/>
  <c r="L83" i="31" l="1"/>
  <c r="L82" i="31"/>
  <c r="J83" i="31"/>
  <c r="J82" i="31"/>
  <c r="H82" i="31"/>
  <c r="G83" i="31"/>
  <c r="G82" i="31"/>
  <c r="J220" i="249"/>
  <c r="B36" i="281"/>
  <c r="B29" i="281"/>
  <c r="B19" i="281"/>
  <c r="B36" i="248"/>
  <c r="B29" i="248"/>
  <c r="B19" i="248"/>
  <c r="B35" i="276"/>
  <c r="B28" i="276"/>
  <c r="B18" i="276"/>
  <c r="B35" i="268"/>
  <c r="B28" i="268"/>
  <c r="B18" i="268"/>
  <c r="B36" i="247"/>
  <c r="B29" i="247"/>
  <c r="B19" i="247"/>
  <c r="B36" i="262"/>
  <c r="B29" i="262"/>
  <c r="B19" i="262"/>
  <c r="B37" i="246"/>
  <c r="B30" i="246"/>
  <c r="B19" i="246"/>
  <c r="B36" i="245"/>
  <c r="B29" i="245"/>
  <c r="B19" i="245"/>
  <c r="B36" i="243"/>
  <c r="B29" i="243"/>
  <c r="B19" i="243"/>
  <c r="B36" i="280"/>
  <c r="B29" i="280"/>
  <c r="B19" i="280"/>
  <c r="H86" i="31" l="1"/>
  <c r="N220" i="249"/>
  <c r="L87" i="31" l="1"/>
  <c r="L91" i="31" l="1"/>
  <c r="B36" i="277" l="1"/>
  <c r="B29" i="277"/>
  <c r="B19" i="277"/>
  <c r="B29" i="271" l="1"/>
  <c r="B36" i="271"/>
  <c r="B19" i="271"/>
  <c r="B35" i="270" l="1"/>
  <c r="B28" i="270"/>
  <c r="B19" i="270"/>
  <c r="O7" i="265" l="1"/>
  <c r="N7" i="265"/>
  <c r="M7" i="265"/>
  <c r="I53" i="265"/>
  <c r="O53" i="265"/>
  <c r="O57" i="265" s="1"/>
  <c r="O62" i="265" s="1"/>
  <c r="O18" i="265"/>
  <c r="L8" i="265" l="1"/>
  <c r="AB70" i="265"/>
  <c r="Y18" i="265"/>
  <c r="Y9" i="265" s="1"/>
  <c r="Y10" i="265" s="1"/>
  <c r="AB62" i="265" l="1"/>
  <c r="R53" i="265"/>
  <c r="R57" i="265" s="1"/>
  <c r="O8" i="265" s="1"/>
  <c r="O10" i="265" s="1"/>
  <c r="Q53" i="265"/>
  <c r="Q57" i="265" s="1"/>
  <c r="N8" i="265" s="1"/>
  <c r="P53" i="265"/>
  <c r="P57" i="265" s="1"/>
  <c r="M8" i="265" s="1"/>
  <c r="N53" i="265"/>
  <c r="N57" i="265" s="1"/>
  <c r="N62" i="265" s="1"/>
  <c r="M53" i="265"/>
  <c r="M57" i="265" s="1"/>
  <c r="M62" i="265" s="1"/>
  <c r="L53" i="265"/>
  <c r="L57" i="265" s="1"/>
  <c r="L62" i="265" s="1"/>
  <c r="K53" i="265"/>
  <c r="K62" i="265" s="1"/>
  <c r="J53" i="265"/>
  <c r="J62" i="265" s="1"/>
  <c r="H53" i="265"/>
  <c r="G53" i="265"/>
  <c r="F53" i="265"/>
  <c r="E53" i="265"/>
  <c r="D53" i="265"/>
  <c r="R18" i="265"/>
  <c r="R9" i="265" s="1"/>
  <c r="Q18" i="265"/>
  <c r="P18" i="265"/>
  <c r="P9" i="265" s="1"/>
  <c r="N18" i="265"/>
  <c r="N9" i="265" s="1"/>
  <c r="M18" i="265"/>
  <c r="M9" i="265" s="1"/>
  <c r="L18" i="265"/>
  <c r="L9" i="265" s="1"/>
  <c r="K18" i="265"/>
  <c r="K9" i="265" s="1"/>
  <c r="J9" i="265"/>
  <c r="J10" i="265" s="1"/>
  <c r="J213" i="249"/>
  <c r="J211" i="249"/>
  <c r="K83" i="31"/>
  <c r="K82" i="31"/>
  <c r="I82" i="31"/>
  <c r="S62" i="265" l="1"/>
  <c r="P8" i="265"/>
  <c r="P10" i="265" s="1"/>
  <c r="Q62" i="265"/>
  <c r="R62" i="265"/>
  <c r="N10" i="265"/>
  <c r="T62" i="265"/>
  <c r="Q8" i="265"/>
  <c r="Q10" i="265" s="1"/>
  <c r="U62" i="265"/>
  <c r="R8" i="265"/>
  <c r="R10" i="265" s="1"/>
  <c r="AA62" i="265"/>
  <c r="M10" i="265"/>
  <c r="L10" i="265"/>
  <c r="V62" i="265"/>
  <c r="W62" i="265"/>
  <c r="Y62" i="265"/>
  <c r="Z62" i="265"/>
  <c r="P62" i="265"/>
  <c r="K8" i="265"/>
  <c r="K10" i="265" s="1"/>
  <c r="X62" i="265"/>
  <c r="J205" i="249" l="1"/>
  <c r="K205" i="249"/>
  <c r="K214" i="249" s="1"/>
  <c r="L205" i="249"/>
  <c r="L214" i="249" s="1"/>
  <c r="M205" i="249"/>
  <c r="M214" i="249" s="1"/>
  <c r="N205" i="249"/>
  <c r="N214" i="249" s="1"/>
  <c r="O205" i="249"/>
  <c r="O214" i="249" s="1"/>
  <c r="R205" i="249"/>
  <c r="R214" i="249" s="1"/>
  <c r="Q205" i="249"/>
  <c r="Q214" i="249" s="1"/>
  <c r="P205" i="249"/>
  <c r="P214" i="249" s="1"/>
  <c r="A9" i="249" l="1"/>
  <c r="A10" i="249" s="1"/>
  <c r="A11" i="249" s="1"/>
  <c r="A12" i="249" s="1"/>
  <c r="A13" i="249" s="1"/>
  <c r="A14" i="249" s="1"/>
  <c r="A15" i="249" s="1"/>
  <c r="A16" i="249" s="1"/>
  <c r="A17" i="249" s="1"/>
  <c r="A18" i="249" s="1"/>
  <c r="A19" i="249" s="1"/>
  <c r="A21" i="249" s="1"/>
  <c r="A22" i="249" s="1"/>
  <c r="A23" i="249" s="1"/>
  <c r="A24" i="249" s="1"/>
  <c r="A25" i="249" s="1"/>
  <c r="A26" i="249" s="1"/>
  <c r="A27" i="249" s="1"/>
  <c r="A28" i="249" s="1"/>
  <c r="A29" i="249" s="1"/>
  <c r="A31" i="249" s="1"/>
  <c r="A32" i="249" s="1"/>
  <c r="A33" i="249" s="1"/>
  <c r="A34" i="249" s="1"/>
  <c r="A35" i="249" s="1"/>
  <c r="A37" i="249" s="1"/>
  <c r="A38" i="249" s="1"/>
  <c r="A40" i="249" s="1"/>
  <c r="A41" i="249" s="1"/>
  <c r="A42" i="249" s="1"/>
  <c r="A43" i="249" s="1"/>
  <c r="A44" i="249" s="1"/>
  <c r="A45" i="249" s="1"/>
  <c r="A46" i="249" s="1"/>
  <c r="A47" i="249" s="1"/>
  <c r="A48" i="249" s="1"/>
  <c r="A49" i="249" s="1"/>
  <c r="A50" i="249" s="1"/>
  <c r="A52" i="249" s="1"/>
  <c r="A54" i="249" s="1"/>
  <c r="A55" i="249" s="1"/>
  <c r="A56" i="249" s="1"/>
  <c r="A57" i="249" s="1"/>
  <c r="A59" i="249" s="1"/>
  <c r="A60" i="249" s="1"/>
  <c r="A61" i="249" s="1"/>
  <c r="A64" i="249" s="1"/>
  <c r="A66" i="249" s="1"/>
  <c r="A68" i="249" s="1"/>
  <c r="A69" i="249" s="1"/>
  <c r="A70" i="249" s="1"/>
  <c r="A71" i="249" s="1"/>
  <c r="A73" i="249" s="1"/>
  <c r="A74" i="249" s="1"/>
  <c r="A76" i="249" s="1"/>
  <c r="A77" i="249" s="1"/>
  <c r="A78" i="249" s="1"/>
  <c r="A80" i="249" s="1"/>
  <c r="A81" i="249" s="1"/>
  <c r="A82" i="249" s="1"/>
  <c r="A83" i="249" s="1"/>
  <c r="A85" i="249" s="1"/>
  <c r="A87" i="249" s="1"/>
  <c r="A88" i="249" s="1"/>
  <c r="A89" i="249" s="1"/>
  <c r="A90" i="249" s="1"/>
  <c r="A91" i="249" s="1"/>
  <c r="A93" i="249" s="1"/>
  <c r="A95" i="249" s="1"/>
  <c r="A96" i="249" s="1"/>
  <c r="A97" i="249" s="1"/>
  <c r="A98" i="249" s="1"/>
  <c r="A99" i="249" s="1"/>
  <c r="A101" i="249" s="1"/>
  <c r="A102" i="249" s="1"/>
  <c r="A103" i="249" s="1"/>
  <c r="A104" i="249" s="1"/>
  <c r="A105" i="249" s="1"/>
  <c r="A106" i="249" s="1"/>
  <c r="A107" i="249" s="1"/>
  <c r="A109" i="249" s="1"/>
  <c r="A110" i="249" s="1"/>
  <c r="A111" i="249" s="1"/>
  <c r="A112" i="249" s="1"/>
  <c r="A113" i="249" s="1"/>
  <c r="A114" i="249" s="1"/>
  <c r="A116" i="249" s="1"/>
  <c r="A117" i="249" s="1"/>
  <c r="A118" i="249" s="1"/>
  <c r="A119" i="249" s="1"/>
  <c r="A120" i="249" s="1"/>
  <c r="A121" i="249" s="1"/>
  <c r="A123" i="249" s="1"/>
  <c r="A124" i="249" s="1"/>
  <c r="A126" i="249" s="1"/>
  <c r="A127" i="249" s="1"/>
  <c r="A128" i="249" s="1"/>
  <c r="A129" i="249" s="1"/>
  <c r="A130" i="249" s="1"/>
  <c r="A131" i="249" s="1"/>
  <c r="A132" i="249" s="1"/>
  <c r="A133" i="249" s="1"/>
  <c r="A134" i="249" s="1"/>
  <c r="A135" i="249" s="1"/>
  <c r="A136" i="249" s="1"/>
  <c r="A137" i="249" s="1"/>
  <c r="A138" i="249" s="1"/>
  <c r="A140" i="249" s="1"/>
  <c r="A141" i="249" s="1"/>
  <c r="A143" i="249" s="1"/>
  <c r="A144" i="249" s="1"/>
  <c r="A145" i="249" s="1"/>
  <c r="A147" i="249" s="1"/>
  <c r="A149" i="249" s="1"/>
  <c r="A150" i="249" s="1"/>
  <c r="A151" i="249" s="1"/>
  <c r="A152" i="249" s="1"/>
  <c r="A153" i="249" s="1"/>
  <c r="A154" i="249" s="1"/>
  <c r="A155" i="249" s="1"/>
  <c r="A156" i="249" s="1"/>
  <c r="A157" i="249" s="1"/>
  <c r="B36" i="253" l="1"/>
  <c r="B29" i="253"/>
  <c r="B23" i="253"/>
  <c r="T192" i="249" l="1"/>
  <c r="T212" i="249" s="1"/>
  <c r="S192" i="249"/>
  <c r="S212" i="249" s="1"/>
  <c r="R192" i="249"/>
  <c r="R212" i="249" s="1"/>
  <c r="Q192" i="249"/>
  <c r="Q212" i="249" s="1"/>
  <c r="J214" i="249"/>
  <c r="P192" i="249"/>
  <c r="P212" i="249" s="1"/>
  <c r="O192" i="249"/>
  <c r="O212" i="249" s="1"/>
  <c r="N192" i="249"/>
  <c r="N212" i="249" s="1"/>
  <c r="M192" i="249"/>
  <c r="M212" i="249" s="1"/>
  <c r="L192" i="249"/>
  <c r="L212" i="249" s="1"/>
  <c r="J212" i="249"/>
  <c r="R215" i="249" l="1"/>
  <c r="Q215" i="249"/>
  <c r="S215" i="249"/>
  <c r="S207" i="249"/>
  <c r="T215" i="249"/>
  <c r="T207" i="249"/>
  <c r="J215" i="249"/>
  <c r="J207" i="249"/>
  <c r="N215" i="249"/>
  <c r="L215" i="249"/>
  <c r="P215" i="249"/>
  <c r="P207" i="249"/>
  <c r="M215" i="249"/>
  <c r="Q207" i="249"/>
  <c r="O215" i="249"/>
  <c r="R207" i="249"/>
  <c r="K215" i="249"/>
  <c r="K207" i="249"/>
  <c r="L207" i="249"/>
  <c r="M207" i="249"/>
  <c r="N207" i="249"/>
  <c r="O207" i="249"/>
  <c r="T217" i="249" l="1"/>
  <c r="S217" i="249"/>
  <c r="R217" i="249"/>
  <c r="Q217" i="249"/>
  <c r="O217" i="249"/>
  <c r="J217" i="249"/>
  <c r="P217" i="249"/>
  <c r="K217" i="249"/>
  <c r="M217" i="249"/>
  <c r="N217" i="249"/>
  <c r="L217" i="249"/>
  <c r="F86" i="31"/>
  <c r="G86" i="31"/>
  <c r="F87" i="31" l="1"/>
  <c r="F91" i="31" s="1"/>
  <c r="G87" i="31" l="1"/>
  <c r="B41" i="220" l="1"/>
  <c r="B34" i="220"/>
  <c r="B24" i="220"/>
  <c r="B36" i="183" l="1"/>
  <c r="B29" i="183"/>
  <c r="B19" i="183"/>
  <c r="K87" i="31" l="1"/>
  <c r="I87" i="31"/>
  <c r="H87" i="31"/>
  <c r="J87" i="31"/>
  <c r="G91" i="31" l="1"/>
  <c r="I91" i="31"/>
  <c r="H91" i="31"/>
  <c r="J91" i="31"/>
  <c r="K91" i="31"/>
</calcChain>
</file>

<file path=xl/sharedStrings.xml><?xml version="1.0" encoding="utf-8"?>
<sst xmlns="http://schemas.openxmlformats.org/spreadsheetml/2006/main" count="3964" uniqueCount="873">
  <si>
    <t>Capital Improvements Program</t>
  </si>
  <si>
    <t>PROJECT REQUEST FORM</t>
  </si>
  <si>
    <t xml:space="preserve"> </t>
  </si>
  <si>
    <t xml:space="preserve">  Design  </t>
  </si>
  <si>
    <t xml:space="preserve">   </t>
  </si>
  <si>
    <t xml:space="preserve">  Construction</t>
  </si>
  <si>
    <t xml:space="preserve">  Trade-In Allowance</t>
  </si>
  <si>
    <t xml:space="preserve">  Total</t>
  </si>
  <si>
    <t xml:space="preserve">   Sale of Replaced Asset </t>
  </si>
  <si>
    <t xml:space="preserve">   Bond Proceeds </t>
  </si>
  <si>
    <t xml:space="preserve">   Property Tax </t>
  </si>
  <si>
    <t xml:space="preserve">   Total </t>
  </si>
  <si>
    <t xml:space="preserve">  Personnel</t>
  </si>
  <si>
    <t xml:space="preserve">  Maintenance</t>
  </si>
  <si>
    <t xml:space="preserve">  Insurance</t>
  </si>
  <si>
    <t xml:space="preserve">  Utilities</t>
  </si>
  <si>
    <t>Estimated Cost:</t>
  </si>
  <si>
    <t>Financing:</t>
  </si>
  <si>
    <t>Impact on Operating Budget:</t>
  </si>
  <si>
    <t xml:space="preserve">Project Period: </t>
  </si>
  <si>
    <t xml:space="preserve">   User Fees (Sewer/Water) </t>
  </si>
  <si>
    <t xml:space="preserve">   Federal/State Grant  </t>
  </si>
  <si>
    <t xml:space="preserve">   Private Grant </t>
  </si>
  <si>
    <t xml:space="preserve">   Capital Reserve Fund  </t>
  </si>
  <si>
    <r>
      <t>Explanation and Need:</t>
    </r>
    <r>
      <rPr>
        <sz val="12"/>
        <rFont val="Times New Roman"/>
        <family val="1"/>
      </rPr>
      <t xml:space="preserve">  See attached information sheet. </t>
    </r>
  </si>
  <si>
    <t xml:space="preserve">  Engineering - including wetlands mitigation, ROW acquisitions, permits</t>
  </si>
  <si>
    <t xml:space="preserve">  Equipment</t>
  </si>
  <si>
    <t>Project same as reflected in prior CIP?  Yes: X   No:</t>
  </si>
  <si>
    <t xml:space="preserve">been made: Cost:    Year:     Scope:     None:     (Check all that apply). </t>
  </si>
  <si>
    <t>Project same as reflected in prior CIP?  Yes:    No: X</t>
  </si>
  <si>
    <t xml:space="preserve">If No, indicate area of significant change reflected and briefly explain why the changes have </t>
  </si>
  <si>
    <t>Project: Stormwater Drainage Improvements</t>
  </si>
  <si>
    <t>Paving - Infrastructure Improvements</t>
  </si>
  <si>
    <t>New Project.</t>
  </si>
  <si>
    <t>Financing: (ANNUAL)</t>
  </si>
  <si>
    <r>
      <t>Explanation and Need:</t>
    </r>
    <r>
      <rPr>
        <sz val="12"/>
        <rFont val="Times New Roman"/>
        <family val="1"/>
      </rPr>
      <t xml:space="preserve">  See attached information sheet</t>
    </r>
  </si>
  <si>
    <t xml:space="preserve">  Engineering - </t>
  </si>
  <si>
    <t>Contingency</t>
  </si>
  <si>
    <t xml:space="preserve">   User Fees (Sewer/Water) State Revolving Loan Fund or Bond</t>
  </si>
  <si>
    <t xml:space="preserve">If No, indicate area of significant change reflected and briefly explain why the  </t>
  </si>
  <si>
    <t xml:space="preserve">Souhegan pump station projects and adjusted costs for project.  </t>
  </si>
  <si>
    <t xml:space="preserve">changes have been made: Cost: X  Year: FY 19/20    Scope: Added TF and           </t>
  </si>
  <si>
    <t xml:space="preserve">Project same as reflected in prior CIP?  Yes: X   No: </t>
  </si>
  <si>
    <t xml:space="preserve">   User Fees (Unearned Impact Fees) (Reeds Ferry Crossing)</t>
  </si>
  <si>
    <t>NEW PROJECT</t>
  </si>
  <si>
    <t>Schedule 2</t>
  </si>
  <si>
    <t>CAPITAL IMPROVEMENTS PROGRAM</t>
  </si>
  <si>
    <t>MAJOR PROJECTS</t>
  </si>
  <si>
    <t xml:space="preserve">  No </t>
  </si>
  <si>
    <t xml:space="preserve">             Department             </t>
  </si>
  <si>
    <t xml:space="preserve">                            Project Description                            </t>
  </si>
  <si>
    <t>Funding Source</t>
  </si>
  <si>
    <t>Fire</t>
  </si>
  <si>
    <t>R</t>
  </si>
  <si>
    <t>Fire Station CRF (South)</t>
  </si>
  <si>
    <t>Bond</t>
  </si>
  <si>
    <t>Private Donation</t>
  </si>
  <si>
    <t>A</t>
  </si>
  <si>
    <t>Road Infrastructure CRF</t>
  </si>
  <si>
    <t>State Funding</t>
  </si>
  <si>
    <t>DW Highway CRF</t>
  </si>
  <si>
    <t>Road Improvement (Registration Fee)</t>
  </si>
  <si>
    <t>Budget</t>
  </si>
  <si>
    <t>Admin/Engineering</t>
  </si>
  <si>
    <t>Parks &amp; Recreation</t>
  </si>
  <si>
    <t>Library</t>
  </si>
  <si>
    <t>TOTAL GENERAL FUND</t>
  </si>
  <si>
    <t xml:space="preserve">Wastewater </t>
  </si>
  <si>
    <t>User Fees State Loan SRF</t>
  </si>
  <si>
    <t>TOTAL SEWER FUND</t>
  </si>
  <si>
    <t>CRF</t>
  </si>
  <si>
    <t>Funded through Budget</t>
  </si>
  <si>
    <t>Bonds</t>
  </si>
  <si>
    <t>Road Improvement (RSA261:153)</t>
  </si>
  <si>
    <t xml:space="preserve">been made: Cost: X  Year:     Scope:     None:    (Check all that apply). </t>
  </si>
  <si>
    <t>Project: Bridge Replacement - US 3 (DW Highway) @ Baboosic Brook</t>
  </si>
  <si>
    <t xml:space="preserve">been made: Cost:    Year:     Scope:     None:    (Check all that apply). </t>
  </si>
  <si>
    <t>2020-21</t>
  </si>
  <si>
    <t>Project: Paving - Gravel Roads</t>
  </si>
  <si>
    <t>2b. If 2a = yes, indicate areas of significant changes reflected in this Project Request Form</t>
  </si>
  <si>
    <t>(check all that apply)</t>
  </si>
  <si>
    <t>5. Estimated Cost:</t>
  </si>
  <si>
    <t xml:space="preserve">  Design</t>
  </si>
  <si>
    <t xml:space="preserve">  Engineering</t>
  </si>
  <si>
    <t xml:space="preserve">  Bond issue costs</t>
  </si>
  <si>
    <t xml:space="preserve">  Temporary housing</t>
  </si>
  <si>
    <t>6. Financing:</t>
  </si>
  <si>
    <t xml:space="preserve">  Federal/State Grant</t>
  </si>
  <si>
    <t xml:space="preserve">  Private Grant</t>
  </si>
  <si>
    <t xml:space="preserve">   User Fees (Sewer/Water)</t>
  </si>
  <si>
    <t xml:space="preserve">  Sale of Replaced Asset</t>
  </si>
  <si>
    <t xml:space="preserve">  Capital Reserve Fund</t>
  </si>
  <si>
    <t xml:space="preserve">  Bond Proceeds</t>
  </si>
  <si>
    <t xml:space="preserve">  Property Tax</t>
  </si>
  <si>
    <t>7. Impact on Operating Budget:</t>
  </si>
  <si>
    <t>8. Project Period:</t>
  </si>
  <si>
    <t>New Library (place holder)</t>
  </si>
  <si>
    <t>New Athletic Fields (place holder)</t>
  </si>
  <si>
    <t>Library Maintenance CRF</t>
  </si>
  <si>
    <t>2021-22</t>
  </si>
  <si>
    <t>2022-23</t>
  </si>
  <si>
    <t xml:space="preserve">   Federal/State Grant </t>
  </si>
  <si>
    <t xml:space="preserve">   Capital Reserve Fund </t>
  </si>
  <si>
    <t>Community Development</t>
  </si>
  <si>
    <t xml:space="preserve">changes have been made: Cost:   Year: FY    Scope:            </t>
  </si>
  <si>
    <t xml:space="preserve">  Design  Final</t>
  </si>
  <si>
    <t>Federal Funding</t>
  </si>
  <si>
    <t xml:space="preserve">   2022-23</t>
  </si>
  <si>
    <t>Explanation and Need:  See Attached Information Sheet</t>
  </si>
  <si>
    <t xml:space="preserve">Project same as reflected in prior CIP?  Yes: X  No:  </t>
  </si>
  <si>
    <t xml:space="preserve">   Capital Reserve Fund  (20%) (Infrastructure CRF)</t>
  </si>
  <si>
    <t xml:space="preserve">   Capital Reserve Fund  (Infrastructure CRF)</t>
  </si>
  <si>
    <t>Project: Merrimack River Boat Ramp Access Improvement</t>
  </si>
  <si>
    <t>Elevator</t>
  </si>
  <si>
    <t>Federal Aid</t>
  </si>
  <si>
    <t>State Aid</t>
  </si>
  <si>
    <t>* Included in CIP just in case we are a recipient of TAP Grant</t>
  </si>
  <si>
    <t>2023-24</t>
  </si>
  <si>
    <t>Relocate sewer connector under Everett Turnpike (FKA Exec. Pk. Pump Station)</t>
  </si>
  <si>
    <t>Wastewater CRF</t>
  </si>
  <si>
    <t>Sidewalk</t>
  </si>
  <si>
    <t>Slate roof</t>
  </si>
  <si>
    <r>
      <t xml:space="preserve">   </t>
    </r>
    <r>
      <rPr>
        <b/>
        <sz val="12"/>
        <rFont val="Times New Roman"/>
        <family val="1"/>
      </rPr>
      <t>State Grant (80% State Bridge Aid)</t>
    </r>
    <r>
      <rPr>
        <sz val="12"/>
        <rFont val="Times New Roman"/>
        <family val="1"/>
      </rPr>
      <t xml:space="preserve"> </t>
    </r>
  </si>
  <si>
    <t xml:space="preserve">   2023-24</t>
  </si>
  <si>
    <t>Project: Police Station Siding</t>
  </si>
  <si>
    <t xml:space="preserve">Project same as reflected in prior CIP?  Yes:     No: X </t>
  </si>
  <si>
    <r>
      <t>Explanation and Need:</t>
    </r>
    <r>
      <rPr>
        <sz val="12"/>
        <rFont val="Times New Roman"/>
        <family val="1"/>
      </rPr>
      <t xml:space="preserve">  The brick veneer is falling off of the police station</t>
    </r>
  </si>
  <si>
    <t xml:space="preserve">Project same as reflected in prior CIP?  Yes:    No: X </t>
  </si>
  <si>
    <t>Project same as reflected in prior CIP?  Yes:    No:X</t>
  </si>
  <si>
    <t xml:space="preserve">been made: Cost:  X  Year:     Scope:     None:    (Check all that apply). </t>
  </si>
  <si>
    <r>
      <t>Explanation and Need:</t>
    </r>
    <r>
      <rPr>
        <sz val="12"/>
        <rFont val="Times New Roman"/>
        <family val="1"/>
      </rPr>
      <t xml:space="preserve"> Engineering level assistance to assist staff in developing a</t>
    </r>
  </si>
  <si>
    <t>comprehensive condition assesment of the sewer system with the goal of</t>
  </si>
  <si>
    <t>planning future rehabilitation and upgrade projects utilizing Town generated videos</t>
  </si>
  <si>
    <t>and rating criteria based on industry standards and incorporating into VUEWorks</t>
  </si>
  <si>
    <t>asset management software. Estimated project costs will be developed from this information</t>
  </si>
  <si>
    <t>starting with the most critical needs.</t>
  </si>
  <si>
    <t xml:space="preserve">Project same as reflected in prior CIP?  Yes:  X  No: </t>
  </si>
  <si>
    <t>Project: New Library</t>
  </si>
  <si>
    <t>Project: Library Sidewalk Replacement</t>
  </si>
  <si>
    <t>2024-25</t>
  </si>
  <si>
    <t xml:space="preserve">   2024-25</t>
  </si>
  <si>
    <t>HVAC</t>
  </si>
  <si>
    <t xml:space="preserve">Sprinkler System </t>
  </si>
  <si>
    <t>Project same as reflected in prior CIP?  Yes:   No:  X</t>
  </si>
  <si>
    <t xml:space="preserve">   Federal/State Grant  (80%)</t>
  </si>
  <si>
    <t>Relocate Sewer Connector under FEET</t>
  </si>
  <si>
    <t xml:space="preserve">Project same as reflected in prior CIP?  Yes:  X No: </t>
  </si>
  <si>
    <t>Informational Sheets for Minor Projects</t>
  </si>
  <si>
    <t>Master Plan</t>
  </si>
  <si>
    <t>Project: 2025 Master Plan Update</t>
  </si>
  <si>
    <r>
      <t>Explanation and Need:</t>
    </r>
    <r>
      <rPr>
        <sz val="12"/>
        <rFont val="Times New Roman"/>
        <family val="1"/>
      </rPr>
      <t xml:space="preserve">  funding of professional planning consultant services to assist Planning Board in unpdting to the existing 2013 Master Plan. </t>
    </r>
  </si>
  <si>
    <t>Project: Sewer System Evaluation</t>
  </si>
  <si>
    <t>Depot Street Boat Ramp Repairs</t>
  </si>
  <si>
    <t>2025-26</t>
  </si>
  <si>
    <t xml:space="preserve">   2025-26</t>
  </si>
  <si>
    <r>
      <t>2a. Was this same project reflected in the prior CIP?</t>
    </r>
    <r>
      <rPr>
        <sz val="12"/>
        <rFont val="Arial"/>
        <family val="2"/>
      </rPr>
      <t xml:space="preserve">  No</t>
    </r>
  </si>
  <si>
    <t>1. Description of Project: Wasserman Park Cabin Roof Replacements</t>
  </si>
  <si>
    <r>
      <t xml:space="preserve">1. Description of Project: </t>
    </r>
    <r>
      <rPr>
        <sz val="12"/>
        <rFont val="Arial"/>
        <family val="2"/>
      </rPr>
      <t>Athletic Field Development: Greenfield Farms, Pearson Road</t>
    </r>
  </si>
  <si>
    <r>
      <t xml:space="preserve">3. Expected Useful Life: </t>
    </r>
    <r>
      <rPr>
        <sz val="12"/>
        <rFont val="Arial"/>
        <family val="2"/>
      </rPr>
      <t>30 years</t>
    </r>
  </si>
  <si>
    <t>Project same as reflected in prior CIP?  Yes:   No: X</t>
  </si>
  <si>
    <t>Project: Woodland Drive Phase II Drainage Improvements</t>
  </si>
  <si>
    <t/>
  </si>
  <si>
    <r>
      <t>Explanation and Need:</t>
    </r>
    <r>
      <rPr>
        <sz val="12"/>
        <rFont val="Times New Roman"/>
        <family val="1"/>
      </rPr>
      <t xml:space="preserve"> The station was built in 1982.  The life expectancy of the pump station is 20-30 years.  The station is now 37 years old and all the components have begun to fail.   Remove and replace pumps, controls, and alarm system.  In addition, the flume would be relocated.  </t>
    </r>
  </si>
  <si>
    <t>Estimated Cost</t>
  </si>
  <si>
    <r>
      <t>Explanation and Need:</t>
    </r>
    <r>
      <rPr>
        <sz val="12"/>
        <rFont val="Times New Roman"/>
        <family val="1"/>
      </rPr>
      <t xml:space="preserve"> The station was built in early 1990's.  The life expectancy of the pump station is 20-30 years.  The station is now 29 years old and all the components have begun to fail.   Remove and replace pumps, controls, generator, and alarm system. Pour a new concrete pad for the foundation for the generator. </t>
    </r>
  </si>
  <si>
    <t xml:space="preserve">   Town of Bedford </t>
  </si>
  <si>
    <r>
      <t>Explanation and Need:</t>
    </r>
    <r>
      <rPr>
        <sz val="12"/>
        <rFont val="Times New Roman"/>
        <family val="1"/>
      </rPr>
      <t xml:space="preserve"> The station was built in early 1990's.  The life expectancy of the pump station is 20-30 years.  The station is now 29 years old and all the components have begun to fail.   Remove and replace pumps, controls, and alarm system. </t>
    </r>
  </si>
  <si>
    <t>Project: Nutrient Removal Design Project</t>
  </si>
  <si>
    <r>
      <t xml:space="preserve">Explanation and Need:  </t>
    </r>
    <r>
      <rPr>
        <sz val="12"/>
        <rFont val="Times New Roman"/>
        <family val="1"/>
      </rPr>
      <t xml:space="preserve">EPA has recently imposed nitrogen and lower phosphorous limits to municpal wastewater treatment facilities which discharge to the Merrimack River.  In addition, NHDES is currently, reviewing their nutrient load alternatives for establishing nutrient limits in WWTF discharge permits that do not use the 7Q10 low flow. Based on discussions both a nitrogen and lower phosphorus limit may be imposed in the future. The cost is a place holder for the next NPDES permit cycle.  A design project may be required. 
</t>
    </r>
  </si>
  <si>
    <t xml:space="preserve">Pennichick Square Pump Station </t>
  </si>
  <si>
    <t xml:space="preserve">Pearson Road Pump Station - Merrimack Contribution </t>
  </si>
  <si>
    <t xml:space="preserve">Heron Cove Pump Station </t>
  </si>
  <si>
    <t>Nutrient Removal (Placeholder)</t>
  </si>
  <si>
    <t xml:space="preserve">Bedford Contribution </t>
  </si>
  <si>
    <r>
      <t xml:space="preserve">WWTF </t>
    </r>
    <r>
      <rPr>
        <b/>
        <sz val="10"/>
        <color rgb="FFFF00FF"/>
        <rFont val="Times New Roman"/>
        <family val="1"/>
      </rPr>
      <t>User Fees</t>
    </r>
    <r>
      <rPr>
        <b/>
        <sz val="10"/>
        <color indexed="19"/>
        <rFont val="Times New Roman"/>
        <family val="1"/>
      </rPr>
      <t>/Bonds</t>
    </r>
  </si>
  <si>
    <t>Fire/police</t>
  </si>
  <si>
    <t xml:space="preserve">Project: Upgrade Heron Cove Pump Station </t>
  </si>
  <si>
    <t>Sidewalks</t>
  </si>
  <si>
    <t xml:space="preserve">Project: Ugrade Pennichuck Square Pump Station </t>
  </si>
  <si>
    <t xml:space="preserve">Project: Ugrade Pearson Road Pump Station </t>
  </si>
  <si>
    <t>Budget/Other</t>
  </si>
  <si>
    <t xml:space="preserve">Land Bank CRF </t>
  </si>
  <si>
    <t>South Fire Station ($650,000)</t>
  </si>
  <si>
    <t>2026-27</t>
  </si>
  <si>
    <t xml:space="preserve">   2026-27</t>
  </si>
  <si>
    <t>Burt Street Pump Station</t>
  </si>
  <si>
    <t>Telemetry Project (Pump Station Communications)</t>
  </si>
  <si>
    <t xml:space="preserve">   User Fees (Road Improvement Registration Fee) ($125K/YR)</t>
  </si>
  <si>
    <t>Schedule 3</t>
  </si>
  <si>
    <t>MINOR PROJECTS</t>
  </si>
  <si>
    <t xml:space="preserve">Year </t>
  </si>
  <si>
    <t>Replace SCH</t>
  </si>
  <si>
    <t xml:space="preserve">Model </t>
  </si>
  <si>
    <t>Vehicle Replacement Year</t>
  </si>
  <si>
    <t>Current Year</t>
  </si>
  <si>
    <t>YR 1</t>
  </si>
  <si>
    <t>YR 2</t>
  </si>
  <si>
    <t>YR 3</t>
  </si>
  <si>
    <t>YR 4</t>
  </si>
  <si>
    <t>YR 5</t>
  </si>
  <si>
    <t>YR 6</t>
  </si>
  <si>
    <t>YR 7</t>
  </si>
  <si>
    <t>YR 8</t>
  </si>
  <si>
    <t>YR 9</t>
  </si>
  <si>
    <t>YR 10</t>
  </si>
  <si>
    <t>2020/21</t>
  </si>
  <si>
    <t>2021/22</t>
  </si>
  <si>
    <t>2022/23</t>
  </si>
  <si>
    <t>2023/24</t>
  </si>
  <si>
    <t>2024/25</t>
  </si>
  <si>
    <t>2025/26</t>
  </si>
  <si>
    <t>2026/27</t>
  </si>
  <si>
    <t>2027/28</t>
  </si>
  <si>
    <t>2028/29</t>
  </si>
  <si>
    <t>2029/30</t>
  </si>
  <si>
    <t>2030/31</t>
  </si>
  <si>
    <t>Assessing</t>
  </si>
  <si>
    <t>Revaluation</t>
  </si>
  <si>
    <t>Revaluation CRF</t>
  </si>
  <si>
    <t>every 5 yrs</t>
  </si>
  <si>
    <t>Bld &amp; Grounds</t>
  </si>
  <si>
    <t>HVAC (PD)</t>
  </si>
  <si>
    <t>N</t>
  </si>
  <si>
    <t>Sprinkler System Town Hall</t>
  </si>
  <si>
    <t>Replace brick veneer siding (police) *(contingent on public safety complex)</t>
  </si>
  <si>
    <t>Communications</t>
  </si>
  <si>
    <t>Communications Recorder</t>
  </si>
  <si>
    <t>Communication CRF</t>
  </si>
  <si>
    <t>Fire Dispatch, Station 1, Radio Base Stations</t>
  </si>
  <si>
    <t>2016/17</t>
  </si>
  <si>
    <t>Access Control / Facility Monitoring</t>
  </si>
  <si>
    <t>CAD/RMS Server replacement/Dispatch upgrade</t>
  </si>
  <si>
    <t>GIS Update &amp; Maintenance Program</t>
  </si>
  <si>
    <t>GIS CRF</t>
  </si>
  <si>
    <t>Highway</t>
  </si>
  <si>
    <t>12yr</t>
  </si>
  <si>
    <t>SUV H-1</t>
  </si>
  <si>
    <t>Highway Equip CRF</t>
  </si>
  <si>
    <t>Pickup Truck H-2</t>
  </si>
  <si>
    <t>11 yr</t>
  </si>
  <si>
    <t>3/4 T Pickup H-3</t>
  </si>
  <si>
    <t>12 yr</t>
  </si>
  <si>
    <t>3/4 T Pickup H-4</t>
  </si>
  <si>
    <t>2019/20</t>
  </si>
  <si>
    <t>10 yr</t>
  </si>
  <si>
    <t>3/4 T Pickup H-5</t>
  </si>
  <si>
    <t>3/4 T Pickup H-6</t>
  </si>
  <si>
    <t>2018/19</t>
  </si>
  <si>
    <t>1 Ton Dump H-8</t>
  </si>
  <si>
    <t>1 Ton Dump H-9</t>
  </si>
  <si>
    <t>25 yr</t>
  </si>
  <si>
    <t>Grader H-12</t>
  </si>
  <si>
    <t>15 yr</t>
  </si>
  <si>
    <t>Wood chipper H-15</t>
  </si>
  <si>
    <t>Loader H-16</t>
  </si>
  <si>
    <t>15yr</t>
  </si>
  <si>
    <t>Backhoe/loader H-17</t>
  </si>
  <si>
    <t>2017/18</t>
  </si>
  <si>
    <t>6 Wheel Dump H-20</t>
  </si>
  <si>
    <t>6 Wheel Dump H-21</t>
  </si>
  <si>
    <t>6 Wheel Dump H-22</t>
  </si>
  <si>
    <t>6 Wheel Dump H-23</t>
  </si>
  <si>
    <t>6 Wheel Dump H-24</t>
  </si>
  <si>
    <t>6 Wheel Dump H-25</t>
  </si>
  <si>
    <t>6 Wheel Dump H-26</t>
  </si>
  <si>
    <t>6 Wheel Dump H-27</t>
  </si>
  <si>
    <t>6 Wheel Dump H-28</t>
  </si>
  <si>
    <t>6 Wheel Truck H-29</t>
  </si>
  <si>
    <t>6 Wheel Dump H-30</t>
  </si>
  <si>
    <t>6 Wheel Dump H-31</t>
  </si>
  <si>
    <t>10 Wheel Dump H-33</t>
  </si>
  <si>
    <t>6 Wheel Dump H-34</t>
  </si>
  <si>
    <t>6 Wheel Dump H-35</t>
  </si>
  <si>
    <t>20 yr</t>
  </si>
  <si>
    <t>John Deere Tractor H-41</t>
  </si>
  <si>
    <t>Kubota Tractor H-42</t>
  </si>
  <si>
    <t>Trackless Sidewalk Tractor H-43</t>
  </si>
  <si>
    <t>MV Sidewalk tractor H-44</t>
  </si>
  <si>
    <t>Trailer Landscape MN-054</t>
  </si>
  <si>
    <t>2012/13</t>
  </si>
  <si>
    <t>Trailer, Roller MN-031</t>
  </si>
  <si>
    <t>Trailer Landscape MN-053</t>
  </si>
  <si>
    <t>Trailer, Brine MN-080</t>
  </si>
  <si>
    <t>Trailer - Black MN-143</t>
  </si>
  <si>
    <t>Drainage Trailer MN-255</t>
  </si>
  <si>
    <t>1 Ton Utility Truck, M-1</t>
  </si>
  <si>
    <t>Trailer - Black MN-122</t>
  </si>
  <si>
    <t>Roller, Steel Drum</t>
  </si>
  <si>
    <t>2035/36</t>
  </si>
  <si>
    <t>Hudson Trailer MN-063</t>
  </si>
  <si>
    <t>Athletic Field Groomer</t>
  </si>
  <si>
    <t>9 yr</t>
  </si>
  <si>
    <t>Mower, Exmark Master 166</t>
  </si>
  <si>
    <t>Mower, Exmark Master 175</t>
  </si>
  <si>
    <t>Mower, Exmark Master 176</t>
  </si>
  <si>
    <t>Mower, Exmark Master 148</t>
  </si>
  <si>
    <t>Mower, Exmark Master 167</t>
  </si>
  <si>
    <t>Cement Mixer</t>
  </si>
  <si>
    <t>30</t>
  </si>
  <si>
    <t>Calcium Tank (Liquid)</t>
  </si>
  <si>
    <t>Parks and Recreation</t>
  </si>
  <si>
    <t>F-150</t>
  </si>
  <si>
    <t>2015/16</t>
  </si>
  <si>
    <t>Atheletic Field CRF</t>
  </si>
  <si>
    <t>Function Hall basement Retro fit</t>
  </si>
  <si>
    <t>Yearly</t>
  </si>
  <si>
    <t>Police</t>
  </si>
  <si>
    <t>Var</t>
  </si>
  <si>
    <t>Patrol Vehicles</t>
  </si>
  <si>
    <t>5 year</t>
  </si>
  <si>
    <t>Special Response Team Body Armor Replacement (10 team members)</t>
  </si>
  <si>
    <t>Administrative Vehicle</t>
  </si>
  <si>
    <t>Crime Scene vehicle replacement</t>
  </si>
  <si>
    <t>every 10 yrs</t>
  </si>
  <si>
    <t>Solid Waste Disposal</t>
  </si>
  <si>
    <t>10  yr</t>
  </si>
  <si>
    <t>100 CY Trailer, live floor T1</t>
  </si>
  <si>
    <t>Solid Waste CRF</t>
  </si>
  <si>
    <t>90 CY End Dump T2</t>
  </si>
  <si>
    <t>100 CY Trailer, live floor T3</t>
  </si>
  <si>
    <t>100 CY Trailer, live floor T4</t>
  </si>
  <si>
    <t>Truck Cab &amp; Chassis - International Tractor L6</t>
  </si>
  <si>
    <t>Truck Cab &amp; Chassis - International Tractor L7</t>
  </si>
  <si>
    <t>Fork Lift L11</t>
  </si>
  <si>
    <t>Transfer Station Loader L4</t>
  </si>
  <si>
    <t>Transfer Station Loader L5</t>
  </si>
  <si>
    <t>Skid Steer Loader L9</t>
  </si>
  <si>
    <t>Skid Steer Loader L10</t>
  </si>
  <si>
    <t>Pickup Truck w/ Plow L1</t>
  </si>
  <si>
    <t>Technology</t>
  </si>
  <si>
    <t>Computer CRF</t>
  </si>
  <si>
    <t>Town Clerk/Tax Collector</t>
  </si>
  <si>
    <t>Computer Equipment</t>
  </si>
  <si>
    <t>Wastewater Treatment</t>
  </si>
  <si>
    <t>ongoing</t>
  </si>
  <si>
    <t xml:space="preserve">Manhole/Sewer Rehabilitation </t>
  </si>
  <si>
    <t xml:space="preserve">User Fees </t>
  </si>
  <si>
    <t>CCTV Camera Equipment for Sewer System</t>
  </si>
  <si>
    <t>8</t>
  </si>
  <si>
    <t>Bobcat Skid Steer Loaders-compost facility</t>
  </si>
  <si>
    <t>Bobcat Toolcat, trailer and accessories-X Country Sewer Maintenance</t>
  </si>
  <si>
    <t>20</t>
  </si>
  <si>
    <t>10</t>
  </si>
  <si>
    <t>User Fees</t>
  </si>
  <si>
    <t>Ford Explorer -Pretreatment Manager</t>
  </si>
  <si>
    <t>Cat 938 loader C-3-compost facility</t>
  </si>
  <si>
    <t>2031/32</t>
  </si>
  <si>
    <t>Husquvarna Zero Turn riding mower</t>
  </si>
  <si>
    <t>User Fees - budget</t>
  </si>
  <si>
    <t>13</t>
  </si>
  <si>
    <t>Exmark walk behind mower</t>
  </si>
  <si>
    <t xml:space="preserve">User Fees - budget </t>
  </si>
  <si>
    <t>15</t>
  </si>
  <si>
    <t>Genie Lift (55 feet)</t>
  </si>
  <si>
    <t>Ford F-250 4X4 Pick-up w/plow (Operations/Collections)</t>
  </si>
  <si>
    <t>Update Sewer Rate Study - Wright Pierce</t>
  </si>
  <si>
    <t>5-yr program</t>
  </si>
  <si>
    <t xml:space="preserve">Sewer System Assesment Program - Added a year </t>
  </si>
  <si>
    <t>Cable Television</t>
  </si>
  <si>
    <t>Cablecast and Local Head End Equipment</t>
  </si>
  <si>
    <t>Franchise Fees</t>
  </si>
  <si>
    <t>Town Hall Matthew Thornton Room Equipment</t>
  </si>
  <si>
    <t>Software</t>
  </si>
  <si>
    <t>Remote Equipment / Mobile Studio</t>
  </si>
  <si>
    <t>Public Access Studio Equipment</t>
  </si>
  <si>
    <t>Public Access Editing Systems</t>
  </si>
  <si>
    <t>Media Staff Hardware</t>
  </si>
  <si>
    <t>Public Access Cameras and Audio Equipment</t>
  </si>
  <si>
    <t>Total CATV FUND</t>
  </si>
  <si>
    <t>Cap Reserve</t>
  </si>
  <si>
    <t>User Fees WWTF</t>
  </si>
  <si>
    <t>Cable Franchise Fees</t>
  </si>
  <si>
    <t>Project: Library Sprinklers</t>
  </si>
  <si>
    <r>
      <t>Explanation and Need:</t>
    </r>
    <r>
      <rPr>
        <sz val="12"/>
        <rFont val="Times New Roman"/>
        <family val="1"/>
      </rPr>
      <t xml:space="preserve"> replacement of sprinkler system.</t>
    </r>
  </si>
  <si>
    <t>Body Camera</t>
  </si>
  <si>
    <t>Project: Body Worn Cameras for Police Department</t>
  </si>
  <si>
    <r>
      <t>Explanation and Need:</t>
    </r>
    <r>
      <rPr>
        <sz val="12"/>
        <rFont val="Times New Roman"/>
        <family val="1"/>
      </rPr>
      <t xml:space="preserve"> Governor Sunnunu approved all of the NH Commission on</t>
    </r>
  </si>
  <si>
    <t xml:space="preserve"> Law Enforcement Accountability, Community, and Transparency. One </t>
  </si>
  <si>
    <t xml:space="preserve">recommendation was to encourage all law enforcement agencies to use body </t>
  </si>
  <si>
    <t>and/or dash cameras (C. 6 on final report).</t>
  </si>
  <si>
    <t xml:space="preserve">This proposal is to purchase 45 body worn cameras and associated items for </t>
  </si>
  <si>
    <t>11 cruisers. All sworn officers would be issued their own camera. This proposal</t>
  </si>
  <si>
    <t xml:space="preserve">is for five years of service agreement. </t>
  </si>
  <si>
    <t>45 body worn cameras and associated equipment for 11 cruisers</t>
  </si>
  <si>
    <t>EOL</t>
  </si>
  <si>
    <t>Building Upgrade to Reeds Ferry  (Station 3)</t>
  </si>
  <si>
    <t>Shed Harris Fund</t>
  </si>
  <si>
    <t>100k (miles)</t>
  </si>
  <si>
    <t>Ambulance 233</t>
  </si>
  <si>
    <t>Ambulance CRF</t>
  </si>
  <si>
    <t>Ambulance 231</t>
  </si>
  <si>
    <t>Ambulance 234</t>
  </si>
  <si>
    <t>Cardiac Defibrillator/Monitor/Transmitter</t>
  </si>
  <si>
    <t>Automatic Rescue CPR Devices</t>
  </si>
  <si>
    <t>10 yrs First Due</t>
  </si>
  <si>
    <t>Fire Equip CRF</t>
  </si>
  <si>
    <t>20 yr EOL Review</t>
  </si>
  <si>
    <t xml:space="preserve">25 yr. </t>
  </si>
  <si>
    <t xml:space="preserve">Fire </t>
  </si>
  <si>
    <t>Fire Command Vehicle</t>
  </si>
  <si>
    <t>Equipment Trailer</t>
  </si>
  <si>
    <t>Fire Suppression Hose</t>
  </si>
  <si>
    <t>Portable Radios</t>
  </si>
  <si>
    <t>Traffic Pre-emption CRF</t>
  </si>
  <si>
    <t>Pumper E-1</t>
  </si>
  <si>
    <t>Pumper E-2</t>
  </si>
  <si>
    <t>Pumper E-3</t>
  </si>
  <si>
    <t>Pumper E-4</t>
  </si>
  <si>
    <t>Tower Ladder (Bond or Lease)</t>
  </si>
  <si>
    <t>Heavy Rescue</t>
  </si>
  <si>
    <t>Computer Upgrade/ Replacement</t>
  </si>
  <si>
    <t>Rescue/Forestry UTV</t>
  </si>
  <si>
    <t>Boat, Portable Inflatable</t>
  </si>
  <si>
    <t>162 SD SC Chassis Utility</t>
  </si>
  <si>
    <t>Special ops. Trailer</t>
  </si>
  <si>
    <t>Hazmat Trailer</t>
  </si>
  <si>
    <t>SCBA Filling System</t>
  </si>
  <si>
    <t>Toxic Gas Meters</t>
  </si>
  <si>
    <t>Thermal Imaging Cameras</t>
  </si>
  <si>
    <t>Large Diameter Hose</t>
  </si>
  <si>
    <t>Opticom repair/replacement</t>
  </si>
  <si>
    <t xml:space="preserve">Extrication Tools </t>
  </si>
  <si>
    <t>Emergency Management Training Grounds</t>
  </si>
  <si>
    <t>Turn out gear  (5 x $3,000)</t>
  </si>
  <si>
    <t xml:space="preserve">  2025-26</t>
  </si>
  <si>
    <t xml:space="preserve">  2024-25</t>
  </si>
  <si>
    <t xml:space="preserve">  2023-24</t>
  </si>
  <si>
    <t xml:space="preserve">  2022-23</t>
  </si>
  <si>
    <r>
      <t>2a. Was this same project reflected in the prior CIP?</t>
    </r>
    <r>
      <rPr>
        <sz val="12"/>
        <rFont val="Arial"/>
        <family val="2"/>
      </rPr>
      <t xml:space="preserve">  Yes</t>
    </r>
  </si>
  <si>
    <r>
      <t>Explanation:</t>
    </r>
    <r>
      <rPr>
        <sz val="12"/>
        <rFont val="Arial"/>
        <family val="2"/>
      </rPr>
      <t xml:space="preserve">We are looking to install an irrigation system onto the Football Practice field at Wasserman Park. </t>
    </r>
  </si>
  <si>
    <r>
      <t xml:space="preserve">1. Description of Project: </t>
    </r>
    <r>
      <rPr>
        <sz val="12"/>
        <rFont val="Arial"/>
        <family val="2"/>
      </rPr>
      <t>Irrigation for Wasserman Park Football Field</t>
    </r>
  </si>
  <si>
    <r>
      <t xml:space="preserve">3. Expected Useful Life: </t>
    </r>
    <r>
      <rPr>
        <sz val="12"/>
        <rFont val="Arial"/>
        <family val="2"/>
      </rPr>
      <t>50 years</t>
    </r>
  </si>
  <si>
    <r>
      <t>and briefly explain why the changes have been made:</t>
    </r>
    <r>
      <rPr>
        <sz val="12"/>
        <rFont val="Arial"/>
        <family val="2"/>
      </rPr>
      <t xml:space="preserve"> cost </t>
    </r>
    <r>
      <rPr>
        <u/>
        <sz val="12"/>
        <rFont val="Arial"/>
        <family val="2"/>
      </rPr>
      <t>X</t>
    </r>
    <r>
      <rPr>
        <sz val="12"/>
        <rFont val="Arial"/>
        <family val="2"/>
      </rPr>
      <t xml:space="preserve"> </t>
    </r>
    <r>
      <rPr>
        <u/>
        <sz val="12"/>
        <rFont val="Arial"/>
        <family val="2"/>
      </rPr>
      <t xml:space="preserve"> </t>
    </r>
    <r>
      <rPr>
        <sz val="12"/>
        <rFont val="Arial"/>
        <family val="2"/>
      </rPr>
      <t>; year X ; scope __; none  _</t>
    </r>
  </si>
  <si>
    <r>
      <t>1. Description of Project:</t>
    </r>
    <r>
      <rPr>
        <sz val="12"/>
        <rFont val="Arial"/>
        <family val="2"/>
      </rPr>
      <t xml:space="preserve"> Function Hall Basement</t>
    </r>
  </si>
  <si>
    <t>Irrigation Wasserman Park</t>
  </si>
  <si>
    <r>
      <rPr>
        <sz val="9"/>
        <rFont val="Times New Roman"/>
        <family val="1"/>
      </rPr>
      <t>R</t>
    </r>
  </si>
  <si>
    <r>
      <rPr>
        <sz val="9"/>
        <rFont val="Arial"/>
        <family val="2"/>
      </rPr>
      <t>Franchise Fees</t>
    </r>
  </si>
  <si>
    <r>
      <rPr>
        <sz val="9"/>
        <rFont val="Times New Roman"/>
        <family val="1"/>
      </rPr>
      <t>A</t>
    </r>
  </si>
  <si>
    <t>Pickup/Forestry 2</t>
  </si>
  <si>
    <t>Gator / Forestry Trailer</t>
  </si>
  <si>
    <t>Boat Rigid Hull/inflatable/equipment</t>
  </si>
  <si>
    <t>SCBA RIT cylinders 1 hour (10 x $1441)</t>
  </si>
  <si>
    <t>SCBA cylinders 30 minute (40 x $1085)</t>
  </si>
  <si>
    <t>SCBA Packs</t>
  </si>
  <si>
    <t>SABA Tech Rescue Bottles 10 min (10 x $585)</t>
  </si>
  <si>
    <t>Pumper E-5</t>
  </si>
  <si>
    <t>Campus WIFI - town hall</t>
  </si>
  <si>
    <t xml:space="preserve">Project: Ugrade Burt Street Pump Station </t>
  </si>
  <si>
    <r>
      <t>Explanation and Need:</t>
    </r>
    <r>
      <rPr>
        <sz val="12"/>
        <rFont val="Times New Roman"/>
        <family val="1"/>
      </rPr>
      <t xml:space="preserve"> The station was built in the early 1980's.  The life expectancy of the pump station is 20 - 30 years.  The station is now 36 plus years old and all the components have begun to fail.   Upgrade wil include removing and replacing pumps, controls, and alarm system. </t>
    </r>
  </si>
  <si>
    <t>Microsoft 360</t>
  </si>
  <si>
    <r>
      <t>Communication CRF</t>
    </r>
    <r>
      <rPr>
        <b/>
        <sz val="10"/>
        <color rgb="FFFF9900"/>
        <rFont val="Times New Roman"/>
        <family val="1"/>
      </rPr>
      <t>/Budget</t>
    </r>
  </si>
  <si>
    <t>Schedule 1</t>
  </si>
  <si>
    <t>PROJECTED MUNICIPAL PROPERTY TAX IMPACT</t>
  </si>
  <si>
    <t>Capital Expenditures</t>
  </si>
  <si>
    <t>2011-12</t>
  </si>
  <si>
    <t>2012-13</t>
  </si>
  <si>
    <t>2013-14</t>
  </si>
  <si>
    <t>2014-15</t>
  </si>
  <si>
    <t>2015-16</t>
  </si>
  <si>
    <t>2017-18</t>
  </si>
  <si>
    <t>2018-19</t>
  </si>
  <si>
    <t>2019-20</t>
  </si>
  <si>
    <t>Debt service on outstanding bonds</t>
  </si>
  <si>
    <t>Transfer to capital reserve funds</t>
  </si>
  <si>
    <t>Issuance of New Debt (see below)</t>
  </si>
  <si>
    <t>Total property tax financing of capital expenditures</t>
  </si>
  <si>
    <t>CIP Major Projects Issuance of New Debt</t>
  </si>
  <si>
    <t>Total property tax financing of CIP major projects</t>
  </si>
  <si>
    <t>Capital Reserve Funding</t>
  </si>
  <si>
    <t>Historical Funding of CRF</t>
  </si>
  <si>
    <t>Historic Funding</t>
  </si>
  <si>
    <t>Projected Funding</t>
  </si>
  <si>
    <t xml:space="preserve">Capital Reserve Fund </t>
  </si>
  <si>
    <t>balance 7/1/08</t>
  </si>
  <si>
    <t>2001-02</t>
  </si>
  <si>
    <t>2002-03</t>
  </si>
  <si>
    <t>2003-04</t>
  </si>
  <si>
    <t>2004-05</t>
  </si>
  <si>
    <t>2005-06</t>
  </si>
  <si>
    <t>2006-07</t>
  </si>
  <si>
    <t>2008-09</t>
  </si>
  <si>
    <t>2009-10</t>
  </si>
  <si>
    <t>2010-11</t>
  </si>
  <si>
    <t>2016-17</t>
  </si>
  <si>
    <t>Ambulance</t>
  </si>
  <si>
    <t>Athletic Field Development</t>
  </si>
  <si>
    <t>Bridge Replacement *</t>
  </si>
  <si>
    <t>Communications Equipment</t>
  </si>
  <si>
    <t>Drainage Improvements *</t>
  </si>
  <si>
    <t>DW Highway Intersection Improvements</t>
  </si>
  <si>
    <t>Fire Equipment</t>
  </si>
  <si>
    <t>Highway Equipment</t>
  </si>
  <si>
    <t>Land Bank</t>
  </si>
  <si>
    <t>Landfill</t>
  </si>
  <si>
    <t>Library Construction</t>
  </si>
  <si>
    <t>Library Bld Maintenance</t>
  </si>
  <si>
    <t>Northwest Fire Station ***</t>
  </si>
  <si>
    <t>Playground Equipment</t>
  </si>
  <si>
    <t>Real Estate Reappraisal</t>
  </si>
  <si>
    <t>Road Improvements</t>
  </si>
  <si>
    <t>Salt Shed</t>
  </si>
  <si>
    <t>Sewer Line Extension</t>
  </si>
  <si>
    <t>Sidewalks and Bike Paths *</t>
  </si>
  <si>
    <t>Road Infrastructure CRF*</t>
  </si>
  <si>
    <t xml:space="preserve">Fire Station </t>
  </si>
  <si>
    <t>GIS</t>
  </si>
  <si>
    <t>Traffic Signal Pre-emption System</t>
  </si>
  <si>
    <t>Wastewater Treatment Facility**</t>
  </si>
  <si>
    <t>Wastewater Treatment System**</t>
  </si>
  <si>
    <t>Capital Reserve Fund Transfers</t>
  </si>
  <si>
    <t>Expendable Trust Funds</t>
  </si>
  <si>
    <t>Milfoil</t>
  </si>
  <si>
    <t xml:space="preserve">Total property tax financing </t>
  </si>
  <si>
    <t>Sewer Fund</t>
  </si>
  <si>
    <t xml:space="preserve">Sewer Infrastructure Improvements </t>
  </si>
  <si>
    <t>Total CRF &amp; Expandable Trust Funds</t>
  </si>
  <si>
    <t>*Road Infrastructure CRF Breakout of funding</t>
  </si>
  <si>
    <t>Drainage</t>
  </si>
  <si>
    <t xml:space="preserve">Roads </t>
  </si>
  <si>
    <t>Breakdown of Funding</t>
  </si>
  <si>
    <t>General Fund Expandable Trust</t>
  </si>
  <si>
    <t>General Fund Capital Reserve Deposits</t>
  </si>
  <si>
    <t>Sewer Fund Capital Reserve Deposits</t>
  </si>
  <si>
    <t>Capital Reserve Spending</t>
  </si>
  <si>
    <t>Historical Spending of CRF</t>
  </si>
  <si>
    <t>Projected Spending</t>
  </si>
  <si>
    <t>balance 7/1/07</t>
  </si>
  <si>
    <t>2007-08</t>
  </si>
  <si>
    <t>Bridge Replacement</t>
  </si>
  <si>
    <t>Drainage Improvements</t>
  </si>
  <si>
    <t xml:space="preserve">Library Roof </t>
  </si>
  <si>
    <t>Northwest Fire Station</t>
  </si>
  <si>
    <t>South Merrimack Fire Station</t>
  </si>
  <si>
    <t>WWT Facility CRF</t>
  </si>
  <si>
    <t>WWT System CRF</t>
  </si>
  <si>
    <t>Total property tax financing of capital reserve fund transfers</t>
  </si>
  <si>
    <t>Library (25 YR) {$6,000,000}</t>
  </si>
  <si>
    <t xml:space="preserve">Project: Radio Telemetry Update </t>
  </si>
  <si>
    <t>Public Safety Complex ($11,025,000)</t>
  </si>
  <si>
    <t>Replacement   Cost</t>
  </si>
  <si>
    <t>Project: Pedestrian Bridge over Souhegan River Replacement</t>
  </si>
  <si>
    <r>
      <t>Explanation and Need:</t>
    </r>
    <r>
      <rPr>
        <sz val="12"/>
        <rFont val="Times New Roman"/>
        <family val="1"/>
      </rPr>
      <t xml:space="preserve"> See attached project info slide</t>
    </r>
  </si>
  <si>
    <t xml:space="preserve">  Construction &amp; Installation &amp; Programming </t>
  </si>
  <si>
    <t>Planning Board comments</t>
  </si>
  <si>
    <t>Page #</t>
  </si>
  <si>
    <t xml:space="preserve">Project: Refurbish and add additions to the Merrimack, South Fire Station </t>
  </si>
  <si>
    <t xml:space="preserve">   Fund Blance</t>
  </si>
  <si>
    <t>Project: Safety Complex</t>
  </si>
  <si>
    <t xml:space="preserve">Project: Sidewalk  </t>
  </si>
  <si>
    <t>Project: Depot Street Boat Ramp Repairs</t>
  </si>
  <si>
    <t>Project:Seaverns Bridge Canoe Launch Ramp - Slope Stabilization</t>
  </si>
  <si>
    <t xml:space="preserve">Project: </t>
  </si>
  <si>
    <r>
      <t>Explanation and Need:</t>
    </r>
    <r>
      <rPr>
        <sz val="12"/>
        <rFont val="Times New Roman"/>
        <family val="1"/>
      </rPr>
      <t xml:space="preserve"> </t>
    </r>
  </si>
  <si>
    <t>2027-28</t>
  </si>
  <si>
    <t xml:space="preserve">   2027-28</t>
  </si>
  <si>
    <t xml:space="preserve">  2026-27</t>
  </si>
  <si>
    <t xml:space="preserve">Admin/Engineering  </t>
  </si>
  <si>
    <t>Merrimack River Boat Ramp Access Improvement - Griffin Street</t>
  </si>
  <si>
    <t>Replace fuel tanks, piping, and Island w/ canopy</t>
  </si>
  <si>
    <t xml:space="preserve">Town ARPA Funding </t>
  </si>
  <si>
    <t>Wastewater CRF - Design</t>
  </si>
  <si>
    <t xml:space="preserve">Agitator PLC Upgrade </t>
  </si>
  <si>
    <t>Hypo Feed System Upgrade (Placeholder)</t>
  </si>
  <si>
    <t>Project: Sidewalk Construction: Souhegan River Trail</t>
  </si>
  <si>
    <t>In Draft 2023-2032 10 Year Plan</t>
  </si>
  <si>
    <t>Project: Sidewalk Construction: US Route 3 - Daniel Webster Highway - 3,600 LF</t>
  </si>
  <si>
    <t>Project: Sewer Line Ext. McQuestion and Mayflower Sewer Basin</t>
  </si>
  <si>
    <t>Project: Replace Fuel Station and Tanks</t>
  </si>
  <si>
    <t xml:space="preserve">been made: Cost: 1,100,000   Year:  2027   Scope:     None:    (Check all that apply). </t>
  </si>
  <si>
    <t xml:space="preserve">   Capital Reserve Fund  (SRF)</t>
  </si>
  <si>
    <t xml:space="preserve">Camel Max  Sewer Vacuum Truck  </t>
  </si>
  <si>
    <t>2036/37</t>
  </si>
  <si>
    <t>Compost Screener - McClosky 621Trommel Screener</t>
  </si>
  <si>
    <t>John Deere Loader C-1-compost facility (2014 loader was purchased used in 2018)</t>
  </si>
  <si>
    <t>John Deere Loader C-2-compost facility ( 2015 loader was purchased used in 2018)</t>
  </si>
  <si>
    <t xml:space="preserve">Kenworth T-800 Roll-Off Truck to transport roll-offs with sludge to compost.   Will also be used to transport dewater screenings from the new screening facility. </t>
  </si>
  <si>
    <t xml:space="preserve">Ford F-250 4 x 4 with plow, strobe lights, backrack (Collection System) </t>
  </si>
  <si>
    <t>Change out compost blowers - original installation 1994 - blowers are beyond useful life at 27 years old</t>
  </si>
  <si>
    <t>Message Board - MB-7</t>
  </si>
  <si>
    <t>Message Board - MB-11</t>
  </si>
  <si>
    <t>Office Trailer</t>
  </si>
  <si>
    <t>Wasserman Park Cabin Roof Replacements (5 Cabins)</t>
  </si>
  <si>
    <t>Wasserman Park Beach - Phase 4</t>
  </si>
  <si>
    <t>Dog Park Lighting Project</t>
  </si>
  <si>
    <t>Skateboard Park Replacement</t>
  </si>
  <si>
    <t>Wasserman Park Road and Parking Improvement</t>
  </si>
  <si>
    <r>
      <t xml:space="preserve">1. Description of Project: </t>
    </r>
    <r>
      <rPr>
        <sz val="12"/>
        <rFont val="Arial"/>
        <family val="2"/>
      </rPr>
      <t>Wasserman Park Road Improvement and improved parking</t>
    </r>
  </si>
  <si>
    <r>
      <t>Explanation:</t>
    </r>
    <r>
      <rPr>
        <sz val="12"/>
        <rFont val="Arial"/>
        <family val="2"/>
      </rPr>
      <t>We are looking to repair the Wasserman Park Road System as well as improve parking within the Park.</t>
    </r>
  </si>
  <si>
    <r>
      <t xml:space="preserve">3. Expected Useful Life: </t>
    </r>
    <r>
      <rPr>
        <sz val="12"/>
        <rFont val="Arial"/>
        <family val="2"/>
      </rPr>
      <t>15 - 20 years</t>
    </r>
  </si>
  <si>
    <r>
      <t xml:space="preserve">1. Description of Project: </t>
    </r>
    <r>
      <rPr>
        <sz val="12"/>
        <rFont val="Arial"/>
        <family val="2"/>
      </rPr>
      <t>Replacement of Martel Field Lights &amp; New Lights at Green Field Farms</t>
    </r>
  </si>
  <si>
    <r>
      <t>Explanation:</t>
    </r>
    <r>
      <rPr>
        <sz val="12"/>
        <rFont val="Arial"/>
        <family val="2"/>
      </rPr>
      <t xml:space="preserve">Athletic Field Lighting Project to replace the lights at Martel Field and add new lights to the new fields at Green Field Farms property. </t>
    </r>
  </si>
  <si>
    <r>
      <t xml:space="preserve">1. Description of Project: </t>
    </r>
    <r>
      <rPr>
        <sz val="12"/>
        <rFont val="Arial"/>
        <family val="2"/>
      </rPr>
      <t>Wasserman Park Beach Phase 4</t>
    </r>
  </si>
  <si>
    <r>
      <t>and briefly explain why the changes have been made:</t>
    </r>
    <r>
      <rPr>
        <sz val="12"/>
        <rFont val="Arial"/>
        <family val="2"/>
      </rPr>
      <t xml:space="preserve"> cost </t>
    </r>
    <r>
      <rPr>
        <u/>
        <sz val="12"/>
        <rFont val="Arial"/>
        <family val="2"/>
      </rPr>
      <t xml:space="preserve">  </t>
    </r>
    <r>
      <rPr>
        <sz val="12"/>
        <rFont val="Arial"/>
        <family val="2"/>
      </rPr>
      <t xml:space="preserve">; year </t>
    </r>
    <r>
      <rPr>
        <u/>
        <sz val="12"/>
        <rFont val="Arial"/>
        <family val="2"/>
      </rPr>
      <t xml:space="preserve">  </t>
    </r>
    <r>
      <rPr>
        <sz val="12"/>
        <rFont val="Arial"/>
        <family val="2"/>
      </rPr>
      <t>; scope _; none  __</t>
    </r>
  </si>
  <si>
    <r>
      <t>Explanation:</t>
    </r>
    <r>
      <rPr>
        <sz val="12"/>
        <rFont val="Arial"/>
        <family val="2"/>
      </rPr>
      <t xml:space="preserve">Wasserman Park Beach Phase 4 which includes addressing erosion and accessibility on the north side of the beach above what is being completed in 2021-2022. </t>
    </r>
  </si>
  <si>
    <r>
      <t xml:space="preserve">1. Description of Project: </t>
    </r>
    <r>
      <rPr>
        <sz val="12"/>
        <rFont val="Arial"/>
        <family val="2"/>
      </rPr>
      <t>Dog Park Lighting Project</t>
    </r>
  </si>
  <si>
    <r>
      <t>Explanation:</t>
    </r>
    <r>
      <rPr>
        <sz val="12"/>
        <rFont val="Arial"/>
        <family val="2"/>
      </rPr>
      <t xml:space="preserve"> Addition of Lights at Dog Park at Wasserman Park to allow for expanded use of the park. </t>
    </r>
  </si>
  <si>
    <r>
      <t xml:space="preserve">3. Expected Useful Life: </t>
    </r>
    <r>
      <rPr>
        <sz val="12"/>
        <rFont val="Arial"/>
        <family val="2"/>
      </rPr>
      <t>20 years</t>
    </r>
  </si>
  <si>
    <r>
      <t xml:space="preserve">1. Description of Project: </t>
    </r>
    <r>
      <rPr>
        <sz val="12"/>
        <rFont val="Arial"/>
        <family val="2"/>
      </rPr>
      <t>Skateboard Park Replacement</t>
    </r>
  </si>
  <si>
    <t>Lower Power FM</t>
  </si>
  <si>
    <t>Other Meeting Space</t>
  </si>
  <si>
    <t>Other CATV Equipment</t>
  </si>
  <si>
    <t>12</t>
  </si>
  <si>
    <t>450 4x4 w/ Dump Body, Plow (Formerly H-7)</t>
  </si>
  <si>
    <t>2032/33</t>
  </si>
  <si>
    <t>NEW</t>
  </si>
  <si>
    <t>2039/40</t>
  </si>
  <si>
    <t>2034/35</t>
  </si>
  <si>
    <t>2033/34</t>
  </si>
  <si>
    <t>Pickup Truck w/ Plow L8</t>
  </si>
  <si>
    <t xml:space="preserve">Ford Focus Assistant DPW </t>
  </si>
  <si>
    <t xml:space="preserve">Ingersol Rand Compressor (Trailer mounted) </t>
  </si>
  <si>
    <r>
      <t xml:space="preserve">Ford F-150 4x4 Pick-up (Maintenance) - </t>
    </r>
    <r>
      <rPr>
        <b/>
        <sz val="10"/>
        <color rgb="FFFF0000"/>
        <rFont val="Times New Roman"/>
        <family val="1"/>
      </rPr>
      <t>Not replacing - will be auctioned off when new crane truck received</t>
    </r>
  </si>
  <si>
    <t>N/A</t>
  </si>
  <si>
    <t xml:space="preserve">Kubota Loader - R530 </t>
  </si>
  <si>
    <t>International Crane Truck</t>
  </si>
  <si>
    <t xml:space="preserve">Woodland Drive Area Drainage Improvements (Deerwood, Birchwood, Pinetree, Fernwood, Forest, Hartwood, &amp; Timber) </t>
  </si>
  <si>
    <t>Seaverns Bridge Canoe Launch Ramp - Slope Stabilization &amp; Canoe Access</t>
  </si>
  <si>
    <t>Sewer Line Extensions (McQuestion Sewer Basins &amp; Mayflower Sewer Basins)</t>
  </si>
  <si>
    <t xml:space="preserve">Bridge Replacement - Pedestrian Bridge over Souhegan River (FY 2032) </t>
  </si>
  <si>
    <t xml:space="preserve">been made: Cost: X Year: X  Scope:     None:     </t>
  </si>
  <si>
    <r>
      <t>Explanation and Need:</t>
    </r>
    <r>
      <rPr>
        <sz val="12"/>
        <rFont val="Times New Roman"/>
        <family val="1"/>
      </rPr>
      <t xml:space="preserve">  See attached information sheet.  </t>
    </r>
    <r>
      <rPr>
        <sz val="12"/>
        <color rgb="FFFF0000"/>
        <rFont val="Times New Roman"/>
        <family val="1"/>
      </rPr>
      <t>Per Draft 2023-2032 10 Year Plan</t>
    </r>
  </si>
  <si>
    <t xml:space="preserve">been made: Cost: X   Year:     Scope:     None:    (Check all that apply). </t>
  </si>
  <si>
    <t xml:space="preserve">Project same as reflected in prior CIP?  Yes:  X    No:  </t>
  </si>
  <si>
    <t xml:space="preserve">been made: Cost:    Year:  X   Scope:     None:    (Check all that apply). </t>
  </si>
  <si>
    <t>Do the draiange and pavement for each road, one per year - No Bond</t>
  </si>
  <si>
    <t xml:space="preserve">Project same as reflected in prior CIP?  Yes: X   No:  </t>
  </si>
  <si>
    <t>Project: Paving and Preservation- Daniel Webster Highway</t>
  </si>
  <si>
    <t xml:space="preserve">Project:  Wire Road Intersection Improvements  </t>
  </si>
  <si>
    <t>Project same as reflected in prior CIP?  Yes:    No:  X</t>
  </si>
  <si>
    <t xml:space="preserve">been made: Cost: X    Year:  X - 2027   Scope:     None:    (Check all that apply). </t>
  </si>
  <si>
    <r>
      <t>Explanation and Need:</t>
    </r>
    <r>
      <rPr>
        <sz val="12"/>
        <rFont val="Times New Roman"/>
        <family val="1"/>
      </rPr>
      <t xml:space="preserve">  See attached information sheet.  </t>
    </r>
    <r>
      <rPr>
        <sz val="12"/>
        <color rgb="FFFF6600"/>
        <rFont val="Times New Roman"/>
        <family val="1"/>
      </rPr>
      <t xml:space="preserve"> </t>
    </r>
    <r>
      <rPr>
        <sz val="12"/>
        <color rgb="FFFF0000"/>
        <rFont val="Times New Roman"/>
        <family val="1"/>
      </rPr>
      <t>In Draft 2023-2032 10 Year Plan</t>
    </r>
  </si>
  <si>
    <t xml:space="preserve">been made: Cost:  X  Year:  X - 2022   Scope: X - Added Canoe Launch    None:  </t>
  </si>
  <si>
    <t xml:space="preserve">been made: Cost:  X  Year: X    Scope:     None:    (Check all that apply). </t>
  </si>
  <si>
    <t xml:space="preserve">been made: Cost: X  Year: X  (Eng/ROW 2023)(Const 2032)    Scope:     None:   </t>
  </si>
  <si>
    <r>
      <rPr>
        <b/>
        <sz val="12"/>
        <rFont val="Times New Roman"/>
        <family val="1"/>
      </rPr>
      <t>New Project:</t>
    </r>
    <r>
      <rPr>
        <b/>
        <sz val="12"/>
        <color rgb="FFFF0000"/>
        <rFont val="Times New Roman"/>
        <family val="1"/>
      </rPr>
      <t xml:space="preserve"> </t>
    </r>
    <r>
      <rPr>
        <sz val="12"/>
        <color rgb="FFFF0000"/>
        <rFont val="Times New Roman"/>
        <family val="1"/>
      </rPr>
      <t xml:space="preserve"> In Draft 2023-2032 10 Year Plan</t>
    </r>
  </si>
  <si>
    <t xml:space="preserve">been made: Cost: X   Year:     Scope: X Combined Projects    None:     (Check all that apply). </t>
  </si>
  <si>
    <t xml:space="preserve">been made: Cost: X   Year:     Scope: X    None:     (Check all that apply). </t>
  </si>
  <si>
    <t xml:space="preserve">been made: Cost:    Year: X    Scope:     None:    (Check all that apply). </t>
  </si>
  <si>
    <r>
      <t xml:space="preserve">NEW PROJECT: </t>
    </r>
    <r>
      <rPr>
        <sz val="12"/>
        <color rgb="FFFF6600"/>
        <rFont val="Times New Roman"/>
        <family val="1"/>
      </rPr>
      <t>In Draft 2023-2032 10 Year Plan</t>
    </r>
  </si>
  <si>
    <t>Town of Merrimack, New Hampshire</t>
  </si>
  <si>
    <t>Project: WW TREATMENT PLANT Phase III-B Upgrades</t>
  </si>
  <si>
    <t>WWTF Phase III &amp; Pump Stations Upgrade</t>
  </si>
  <si>
    <t>Phase III-B</t>
  </si>
  <si>
    <t xml:space="preserve">Cost Estimate </t>
  </si>
  <si>
    <t>Base Bid</t>
  </si>
  <si>
    <t>Screenings Building</t>
  </si>
  <si>
    <r>
      <t>Explanation and Need:</t>
    </r>
    <r>
      <rPr>
        <sz val="12"/>
        <rFont val="Times New Roman"/>
        <family val="1"/>
      </rPr>
      <t xml:space="preserve"> Upgrade components that were removed from the Phase III Bid because of cost. </t>
    </r>
  </si>
  <si>
    <t>Chlorination Building</t>
  </si>
  <si>
    <t>Wash Water Piping</t>
  </si>
  <si>
    <t>Compost Facility</t>
  </si>
  <si>
    <t xml:space="preserve">Saw Dust Shed </t>
  </si>
  <si>
    <t>Base Bid Subtotal:</t>
  </si>
  <si>
    <t xml:space="preserve">  Engineering - Construction Administration </t>
  </si>
  <si>
    <t>Bid Alternates</t>
  </si>
  <si>
    <t>Construction - includes purchase of equipment - Estimate provided by Methuen/Wright Pierce</t>
  </si>
  <si>
    <t>Bid Alt B - Headworks Building Modifications (2nd floor)</t>
  </si>
  <si>
    <t>Bid Alt C - Algae Sweeps for Secondary Clarifiers</t>
  </si>
  <si>
    <t>Bid Alternate Subtotal:</t>
  </si>
  <si>
    <t>Base Bid + Bid Alts Total:</t>
  </si>
  <si>
    <t>Construction Inflation Escalation 5%</t>
  </si>
  <si>
    <t>5% Contingency</t>
  </si>
  <si>
    <t xml:space="preserve">2% NHDES Adminstrative Fees </t>
  </si>
  <si>
    <t xml:space="preserve">Construction Administration </t>
  </si>
  <si>
    <t>Design/Engineering (Develop Bid Packages &amp; Bidding )</t>
  </si>
  <si>
    <t xml:space="preserve">   Bond Proceeds - SRF Loan</t>
  </si>
  <si>
    <t>Total</t>
  </si>
  <si>
    <t>Radio Base Stations (VHF Backup)</t>
  </si>
  <si>
    <t>Simulcast system (800 Mhz site for Parker Road)</t>
  </si>
  <si>
    <t>Total CRF Expenditures</t>
  </si>
  <si>
    <t>(Major + Minor)</t>
  </si>
  <si>
    <t>Martel Field and Greenfield Farms lighting (Placeholder)</t>
  </si>
  <si>
    <t>Playground CRF</t>
  </si>
  <si>
    <t>every 7 yrs</t>
  </si>
  <si>
    <t>Ford Focus</t>
  </si>
  <si>
    <t>Fire House Location Study</t>
  </si>
  <si>
    <t>Fire Station CRF</t>
  </si>
  <si>
    <t>Project: Fire House Location Study</t>
  </si>
  <si>
    <t>Public Safety Complex(25 YR) {$10,000,000}</t>
  </si>
  <si>
    <t>SLE McQuestion Rd (10 YR) {$2,360,000}</t>
  </si>
  <si>
    <t>TYPE</t>
  </si>
  <si>
    <t>49 - 50</t>
  </si>
  <si>
    <t>53 - 54</t>
  </si>
  <si>
    <t>55 - 56</t>
  </si>
  <si>
    <t>57 - 58</t>
  </si>
  <si>
    <t>59 - 60</t>
  </si>
  <si>
    <t>61 - 62</t>
  </si>
  <si>
    <t>63 - 64</t>
  </si>
  <si>
    <t>65 - 66</t>
  </si>
  <si>
    <t>67 - 68</t>
  </si>
  <si>
    <t>69 - 70</t>
  </si>
  <si>
    <t>II - Necessary</t>
  </si>
  <si>
    <t>III - Desirable</t>
  </si>
  <si>
    <t>2028-29</t>
  </si>
  <si>
    <t>Current Year 2022-23</t>
  </si>
  <si>
    <t xml:space="preserve">   2028-29</t>
  </si>
  <si>
    <r>
      <t xml:space="preserve">   2028-29  ***</t>
    </r>
    <r>
      <rPr>
        <sz val="12"/>
        <color rgb="FFFF0000"/>
        <rFont val="Times New Roman"/>
        <family val="1"/>
      </rPr>
      <t xml:space="preserve"> In Draft 2023-2032 10 Year Plan  - Placeholder</t>
    </r>
  </si>
  <si>
    <t>Fiber Optic Project Highway</t>
  </si>
  <si>
    <t>Storage System Upgrade</t>
  </si>
  <si>
    <t>Network Infrastructure Refresh</t>
  </si>
  <si>
    <r>
      <t>and briefly explain why the changes have been made:</t>
    </r>
    <r>
      <rPr>
        <sz val="12"/>
        <rFont val="Arial"/>
        <family val="2"/>
      </rPr>
      <t xml:space="preserve"> cost X</t>
    </r>
    <r>
      <rPr>
        <u/>
        <sz val="12"/>
        <rFont val="Arial"/>
        <family val="2"/>
      </rPr>
      <t xml:space="preserve">  </t>
    </r>
    <r>
      <rPr>
        <sz val="12"/>
        <rFont val="Arial"/>
        <family val="2"/>
      </rPr>
      <t xml:space="preserve">; year </t>
    </r>
    <r>
      <rPr>
        <u/>
        <sz val="12"/>
        <rFont val="Arial"/>
        <family val="2"/>
      </rPr>
      <t xml:space="preserve">  </t>
    </r>
    <r>
      <rPr>
        <sz val="12"/>
        <rFont val="Arial"/>
        <family val="2"/>
      </rPr>
      <t>; scope __; none  _</t>
    </r>
  </si>
  <si>
    <r>
      <t>Explanation:</t>
    </r>
    <r>
      <rPr>
        <sz val="12"/>
        <rFont val="Arial"/>
        <family val="2"/>
      </rPr>
      <t>Development of two athletic fields on the Greenfield Farms site on Pearson Road and associated parking.</t>
    </r>
  </si>
  <si>
    <t xml:space="preserve">4. Explanation of Need: In 2010, the Town Athletic Fields Committee produced a report that said the Town was short 21 athletic fields to meet the current needs of the Community. Since that time, that need has only increased as more children have signed up for youth sports. While we've searched for new locations to build athletic fields there were no good options available to us that were viable until now. Right now, our athletic fields get used pretty much 7 days a week from April thru November and as a result are often beat up and in fair to poor condition. We have been working with the various field users for a number of years trying to find options to building athletic fields and there have not been a lot of great options. Many of the Town owned sites are expensive to build on, sit on ledge, and have a lot of water on the site among other issues. 
With the Town having now taken possession of the Greenfield Farms site off Pearson Road; we now a viable option for new athletic fields. Town Engineer Dawn Tuomala has drawn up a set of plans to see what we could fit on this particular site. What she found is that we can potentially fit two athletic fields along with the associated parking on the site. The first field would be a multipurpose full sized field for soccer, lacrosse and field hockey which would measure 195 ft x 330 ft. The second field would be a small soccer field which measures 135 ft x 195 feet. There is some wetlands that run thru the middle of the property which will require some wetlands permits and alteration of terrain permits that we will need to obtain the State of NH take time and have an expense associated with obtaining them. 
This project would address a significant need that the community has been facing for a long time. Town Engineer Dawn Tuomala has provided current estimate for 2 athletic fields along with parking for 70 cars is $810,000. 
With that said, there is the opportunity to apply for a Federal Land &amp; Water Conservation Fund grant which could cover up to 50% of the cost of the total project. It would come with a requirement that this new park remain open to both residents and non-residents however that shouldn’t be an issue since we don’t have any residency restrictions on any of our other athletic fields. 
</t>
  </si>
  <si>
    <r>
      <t>2a. Was this same project reflected in the prior CIP?</t>
    </r>
    <r>
      <rPr>
        <sz val="12"/>
        <rFont val="Arial"/>
        <family val="2"/>
      </rPr>
      <t xml:space="preserve">  Yes </t>
    </r>
  </si>
  <si>
    <r>
      <t>and briefly explain why the changes have been made:</t>
    </r>
    <r>
      <rPr>
        <sz val="12"/>
        <rFont val="Arial"/>
        <family val="2"/>
      </rPr>
      <t xml:space="preserve"> cost </t>
    </r>
    <r>
      <rPr>
        <u/>
        <sz val="12"/>
        <rFont val="Arial"/>
        <family val="2"/>
      </rPr>
      <t xml:space="preserve">   </t>
    </r>
    <r>
      <rPr>
        <sz val="12"/>
        <rFont val="Arial"/>
        <family val="2"/>
      </rPr>
      <t xml:space="preserve">; year </t>
    </r>
    <r>
      <rPr>
        <u/>
        <sz val="12"/>
        <rFont val="Arial"/>
        <family val="2"/>
      </rPr>
      <t xml:space="preserve">  </t>
    </r>
    <r>
      <rPr>
        <sz val="12"/>
        <rFont val="Arial"/>
        <family val="2"/>
      </rPr>
      <t>; scope __; none  _X_</t>
    </r>
  </si>
  <si>
    <t xml:space="preserve">4. Explanation of Need: We are looking to install an irrigation system onto the Football Practice field at Wasserman Park. This particular field is used by MYA Football who submitted the request to us and which 100 + people per night using the field 5 nights per week from August - November. 
There is currently no irrigation here and due to the nature of football, by the Middle of August this field is more dirt than grass for most of the season. It has gotten to the point where the MYA is running a hose from the Function Hall all the way out to the field (over 1000 feet) to try and water down the field before each practice. The Town has also had the Fire Department bring a pump truck out to water down the field to try and cut down on the dust but the effects are limited. As the kids are playing there is a giant cloud of dust across the field; which make it a health hazard for the players and coaches. Unfortunately due to our field shortages in Town, there is no other alternative field location to move these practices football too.  
We are looking to install an irrigation system so that the grass grows better and eliminates the issue. We have received an estimate of $50,000 from Stateline Irrigation who manages all of the irrigations systems on the other athletic fields in Town. We know that we may have an issue with ledge as well as increasing costs due to inflation between now and next year and so we are requesting $60,000 and then there will be the cost of the water which we are budgeting at $2,000 per year.  </t>
  </si>
  <si>
    <r>
      <t>and briefly explain why the changes have been made:</t>
    </r>
    <r>
      <rPr>
        <sz val="12"/>
        <rFont val="Arial"/>
        <family val="2"/>
      </rPr>
      <t xml:space="preserve"> cost </t>
    </r>
    <r>
      <rPr>
        <u/>
        <sz val="12"/>
        <rFont val="Arial"/>
        <family val="2"/>
      </rPr>
      <t xml:space="preserve">  </t>
    </r>
    <r>
      <rPr>
        <sz val="12"/>
        <rFont val="Arial"/>
        <family val="2"/>
      </rPr>
      <t>; year X</t>
    </r>
    <r>
      <rPr>
        <u/>
        <sz val="12"/>
        <rFont val="Arial"/>
        <family val="2"/>
      </rPr>
      <t xml:space="preserve">  </t>
    </r>
    <r>
      <rPr>
        <sz val="12"/>
        <rFont val="Arial"/>
        <family val="2"/>
      </rPr>
      <t>; scope _; none  __</t>
    </r>
  </si>
  <si>
    <t xml:space="preserve">4. Explanation of Need: In Spring 2022, we completed the first phases of the Beach Renovation Project at Wasserman Park which dealt specifically with the right hand side of the beach as you are looking at the water (to the right of the 3 big pine trees) by building a perched beach and excavating all the mud and muck out of the unusable swimming area. 
The completed project has been extremely well received and so now we have to tackle the left hand side of the beach to improve those conditions and to make it more accessible and improve the overall conditions. This side of the beach faces similar issues that the right hand side had with tree roots sticking out 30 feet, and steep slope that is eroding.Fortunately on this side, we do not need to complete and water based excavation but the land based portions of the project will need to be duplicated here. We have a 5 year window with the State of NH with our existing shoreland permits which were issued in 2020 before we have to start the process all over. At this time we are estimating $100,000. 
</t>
  </si>
  <si>
    <r>
      <t>Explanation:</t>
    </r>
    <r>
      <rPr>
        <sz val="12"/>
        <rFont val="Arial"/>
        <family val="2"/>
      </rPr>
      <t xml:space="preserve">  We are looking to restore the basement of the Function Hall at Wasserman Park. More than a decade ago; the basement flooded one winter and I'm told it wasn't noticed for awhile and as a result got moldy and had to be gutted. All that remains is the original framing for all the original rooms. We have 2500 square of dead space that is heated and has sprinklers already. We would like to turn this into usable space for smaller meeting and activty rooms. </t>
    </r>
  </si>
  <si>
    <r>
      <t>and briefly explain why the changes have been made:</t>
    </r>
    <r>
      <rPr>
        <sz val="12"/>
        <rFont val="Arial"/>
        <family val="2"/>
      </rPr>
      <t xml:space="preserve"> cost X</t>
    </r>
    <r>
      <rPr>
        <u/>
        <sz val="12"/>
        <rFont val="Arial"/>
        <family val="2"/>
      </rPr>
      <t xml:space="preserve">  </t>
    </r>
    <r>
      <rPr>
        <sz val="12"/>
        <rFont val="Arial"/>
        <family val="2"/>
      </rPr>
      <t xml:space="preserve">; year </t>
    </r>
    <r>
      <rPr>
        <u/>
        <sz val="12"/>
        <rFont val="Arial"/>
        <family val="2"/>
      </rPr>
      <t xml:space="preserve">  </t>
    </r>
    <r>
      <rPr>
        <sz val="12"/>
        <rFont val="Arial"/>
        <family val="2"/>
      </rPr>
      <t>; scope _; none  __</t>
    </r>
  </si>
  <si>
    <r>
      <t>and briefly explain why the changes have been made:</t>
    </r>
    <r>
      <rPr>
        <sz val="12"/>
        <rFont val="Arial"/>
        <family val="2"/>
      </rPr>
      <t xml:space="preserve"> cost X </t>
    </r>
    <r>
      <rPr>
        <u/>
        <sz val="12"/>
        <rFont val="Arial"/>
        <family val="2"/>
      </rPr>
      <t xml:space="preserve">  </t>
    </r>
    <r>
      <rPr>
        <sz val="12"/>
        <rFont val="Arial"/>
        <family val="2"/>
      </rPr>
      <t xml:space="preserve">; year </t>
    </r>
    <r>
      <rPr>
        <u/>
        <sz val="12"/>
        <rFont val="Arial"/>
        <family val="2"/>
      </rPr>
      <t xml:space="preserve">  </t>
    </r>
    <r>
      <rPr>
        <sz val="12"/>
        <rFont val="Arial"/>
        <family val="2"/>
      </rPr>
      <t>; scope _; none  _</t>
    </r>
  </si>
  <si>
    <r>
      <t>Explanation:</t>
    </r>
    <r>
      <rPr>
        <sz val="12"/>
        <rFont val="Arial"/>
        <family val="2"/>
      </rPr>
      <t xml:space="preserve">Relocation or Replacement of the O'Gara Drive Skate Board Park. </t>
    </r>
  </si>
  <si>
    <t xml:space="preserve">4. Explanation of Need: The current Skate Board Park on O'Gara sits on land that is owned by the Merrimack School District. We are currently on a year to year lease of that land and at any point the School District could choose not to extend the lease  and so we are trying to be prepared.  Even if the Park remains where it is; the equipment is old and out of date and needs to be replaced. Our existing skateboard park has a wooden sub frame to it and considering the age of the structure, we are not confident that once we take it apart, we will be able to put it back together again and still have it be a solid and sturdy structure. Right now we’re spending about $4,000 every year and a half to two years replacing panels on the existing park. One of the reasons for this is because of the weight of the two quarter pipes that we have in our existing park. Being on an asphalt pad, the corners of the quarter pipes sink a little into the asphalt during the summer which then causes the individual skate lite panels to crack.  Modern skatepark equipment is more durable and we would look to build the park with a concrete bases under the heavy equipment as opposed to asphalt to avoid the sinking issue we currently have. To replace the equipment that we have with modern skate park elements the estimate is $150,000 if the park is in the same location. If we need move the park to a different location and create a base from scratch, we are looking at an additional $24,700 for a new base surface for a total cost of $174700
</t>
  </si>
  <si>
    <t xml:space="preserve">4. Explanation of Need: At the Dog Park, we are looking to improve the facility by adding lights to the Park so that the Park could be used in the evening hours. One of the most popular times to use the park is weekdays after work. From October to April; it gets dark out early and doesn't allow people the opportunity for people to use the park since it's pitch dark out. We are looking to add lights to the park which would be on a timer and allow expanded use during the fall, winter and spring months when its normally too dark to use. We have received an estimate for (3) 30 watt solar flood lights which the contractor beleives willl provide enough light for people to use the Park. </t>
  </si>
  <si>
    <t>2027 - 28</t>
  </si>
  <si>
    <r>
      <t xml:space="preserve">1. Description of Project: </t>
    </r>
    <r>
      <rPr>
        <sz val="12"/>
        <rFont val="Arial"/>
        <family val="2"/>
      </rPr>
      <t xml:space="preserve">Standby Generator for Wasserman Park Function Hall </t>
    </r>
  </si>
  <si>
    <r>
      <t>Explanation:</t>
    </r>
    <r>
      <rPr>
        <sz val="12"/>
        <rFont val="Arial"/>
        <family val="2"/>
      </rPr>
      <t xml:space="preserve"> To provide emergency backup power to the Fuction Hall at Wasserman Park.</t>
    </r>
  </si>
  <si>
    <t xml:space="preserve">4. Explanation of Need: Typically 3 - 4 times per year, the Function Hall at Wasserman Park will lose power due to storms or downed electrical lines. This building gets used 7 days per week for most of the year and these outages can cause significant disruptions to scheduled programs and Function Hall Rentals. The bigger issue though is if we lose power during the winter months and its off ffor an extended period of time, we have t he issue of water lines bursting causing flooding in the basement. hHis has happened two times in the last 5 years. In both cases we were fortunate enough to catch in time before any catastrophic damage could occur. IT has also happened during the summer months which also has the potential for a significant and expensive impact. In June 2022; we lost power on a Friday Night the day after we received a $3,500 food delivery for the summer camp. We were lucky that the power was able to be restored within 3 hours so we didn't lose anything.We serve 150 meals a day at Naticook Day Camp, and so if the power hadn't come right back on and we didn't learn of the outage until Monday, not only would we have lost all the food, but we would have also been faced with the challenge of feeding all of those kids for that next week until we could get a replacement order. An Automatic Stand By Generator would better protect us from these acts of nature. I have received an estimate from Custom Electric in the amount of $25,000 to cover the entire building with a stand by generator. Part of the reason why its so expensive is that we would also need to make some upgrades to our existing electrical panel in the building. </t>
  </si>
  <si>
    <t>Function Hall Generator</t>
  </si>
  <si>
    <t xml:space="preserve">   2021-22</t>
  </si>
  <si>
    <t>Project: Replacement of Library Phone System</t>
  </si>
  <si>
    <r>
      <t>Explanation and Need:</t>
    </r>
    <r>
      <rPr>
        <sz val="12"/>
        <rFont val="Times New Roman"/>
        <family val="1"/>
      </rPr>
      <t xml:space="preserve"> replacement of phone system including hardware, </t>
    </r>
  </si>
  <si>
    <t>CPUs, wiring. Waiting on quotes CEJ and Dick Lambert.</t>
  </si>
  <si>
    <t xml:space="preserve">  2021-22 </t>
  </si>
  <si>
    <t>New Phone System</t>
  </si>
  <si>
    <r>
      <t xml:space="preserve">Explanation and Need: </t>
    </r>
    <r>
      <rPr>
        <sz val="12"/>
        <rFont val="Times New Roman"/>
        <family val="1"/>
      </rPr>
      <t>Merrimack has outgrown the 1979 library addition and</t>
    </r>
  </si>
  <si>
    <t xml:space="preserve">library services have changed, with more demand for quiet study space, shelving </t>
  </si>
  <si>
    <t>for growing collections, group and individual seating, staff work areas, as well as</t>
  </si>
  <si>
    <t xml:space="preserve">a need for improved accessibility and energy efficiency. We have been working with </t>
  </si>
  <si>
    <t>Stabler Assoc. and SMP Architects on space studies and conceptual designs.</t>
  </si>
  <si>
    <t>Project: Library HVAC System Replacement</t>
  </si>
  <si>
    <r>
      <t>Explanation and Need:</t>
    </r>
    <r>
      <rPr>
        <sz val="12"/>
        <rFont val="Times New Roman"/>
        <family val="1"/>
      </rPr>
      <t xml:space="preserve"> Upgrade of HVAC system to improve air and address</t>
    </r>
  </si>
  <si>
    <t>failing chiller. June 2022 Margaret Dillon of SEEDS has applied for an Eversource grant to</t>
  </si>
  <si>
    <t xml:space="preserve">perform an energy audit of the building. Johnson Controls provided a rough estimate for </t>
  </si>
  <si>
    <t xml:space="preserve">budgeting purposes, but this project would go out to bid after the energy audit. </t>
  </si>
  <si>
    <t xml:space="preserve">  Design by engineer</t>
  </si>
  <si>
    <t>Replace Chiller only</t>
  </si>
  <si>
    <t>replace all individual units, vents, pipes, etc.</t>
  </si>
  <si>
    <t xml:space="preserve">  2022-23 Library Trustees would like to prioritize this project</t>
  </si>
  <si>
    <t xml:space="preserve">  2022-23  Library Trustees would like to prioritize this project</t>
  </si>
  <si>
    <r>
      <t>Explanation and Need:</t>
    </r>
    <r>
      <rPr>
        <sz val="12"/>
        <rFont val="Times New Roman"/>
        <family val="1"/>
      </rPr>
      <t xml:space="preserve"> replacement of all library sidewalks: between the parking lot</t>
    </r>
  </si>
  <si>
    <t>and the building entrance; Baboosic side and corner; DW side of building</t>
  </si>
  <si>
    <t>Library Trustees request the sidewalks around the libray be included in the Town's</t>
  </si>
  <si>
    <t xml:space="preserve">Sidewalk improvement plan if possible. </t>
  </si>
  <si>
    <t>x</t>
  </si>
  <si>
    <t xml:space="preserve">Project:  Repair or replacement of Library Slate Roof </t>
  </si>
  <si>
    <r>
      <t xml:space="preserve">Explanation and Need: </t>
    </r>
    <r>
      <rPr>
        <sz val="12"/>
        <rFont val="Times New Roman"/>
        <family val="1"/>
      </rPr>
      <t xml:space="preserve">Slate roof needs to be repaired or replaced because it is failing. </t>
    </r>
  </si>
  <si>
    <t>Garland inspected the roof and reported that each slate piece is broken or cracked and the</t>
  </si>
  <si>
    <t>underlayment is in very poor condition, causing ceiling leaks and ice dams. We are investigating</t>
  </si>
  <si>
    <t>a repair of the north side vs. replacement of the entire slate roof. Library Trustees will compare</t>
  </si>
  <si>
    <t>the costs of using slate or a slate-looking product that is long lasting.</t>
  </si>
  <si>
    <r>
      <t xml:space="preserve">Estimated Cost: </t>
    </r>
    <r>
      <rPr>
        <sz val="12"/>
        <rFont val="Times New Roman"/>
        <family val="1"/>
      </rPr>
      <t xml:space="preserve">For repair of north side of slate roof; we are waiting on  </t>
    </r>
  </si>
  <si>
    <t>the cost of replacing the entire slate roof, underlayment, and any decking</t>
  </si>
  <si>
    <t xml:space="preserve">  Total  Repair of North side only</t>
  </si>
  <si>
    <t>Project: Replacement of Library Elevator</t>
  </si>
  <si>
    <r>
      <t>Explanation and Need:</t>
    </r>
    <r>
      <rPr>
        <sz val="12"/>
        <rFont val="Times New Roman"/>
        <family val="1"/>
      </rPr>
      <t xml:space="preserve">  Modernization of 1979 elevator and equipment, including</t>
    </r>
  </si>
  <si>
    <t xml:space="preserve">the controls, fixtures, door operator and equipment, wiring, and the power unit. </t>
  </si>
  <si>
    <t>Upgrade the cab and install new panels, handrails, LED lighting, etc. Other work</t>
  </si>
  <si>
    <t xml:space="preserve">to be performed by third parties include: new disconnects, fire alarm tie in, </t>
  </si>
  <si>
    <t xml:space="preserve">HVAC. Stanley Elevators provided a rough worksheet and quote </t>
  </si>
  <si>
    <t xml:space="preserve">  2022-23  Library Trustees would like to prioritize this project. </t>
  </si>
  <si>
    <t>14 yr</t>
  </si>
  <si>
    <t>DPW-3</t>
  </si>
  <si>
    <t>1 Ton Dump H-7</t>
  </si>
  <si>
    <t>1 Ton Dump H-10 Switch N Go</t>
  </si>
  <si>
    <t>1 Ton Dump H-11 Switch N Go</t>
  </si>
  <si>
    <t>Wheeled Excavator H-13</t>
  </si>
  <si>
    <t>Bucket Truck H-18  (replacing lift in 2022, truck in good condition)</t>
  </si>
  <si>
    <t>Catch Basin Cleaner H-19 (Repalce with vacuum truck)</t>
  </si>
  <si>
    <t>6 Wheel Dump H-32</t>
  </si>
  <si>
    <t>2046/47</t>
  </si>
  <si>
    <t>2011/12</t>
  </si>
  <si>
    <t>2052/53</t>
  </si>
  <si>
    <t>Chevy Van - Collection System Camera Box Truck</t>
  </si>
  <si>
    <t>2038/39</t>
  </si>
  <si>
    <t>Ford F-250 4X4 Maintenance/plow vehicle with spreader</t>
  </si>
  <si>
    <t xml:space="preserve">Golf-cart E-260 </t>
  </si>
  <si>
    <t>Golf-cart E-261</t>
  </si>
  <si>
    <t>2010/11</t>
  </si>
  <si>
    <t>Scissor Lift (26 foot)</t>
  </si>
  <si>
    <t>11</t>
  </si>
  <si>
    <t>2002/03</t>
  </si>
  <si>
    <t>OLD</t>
  </si>
  <si>
    <t>MIG/TIG Welder</t>
  </si>
  <si>
    <t>Stormwater Drainage Improvements</t>
  </si>
  <si>
    <r>
      <t xml:space="preserve">Retro Fit Drainage for MS4 Permit Compliance(MCM 3 &amp; 6) ($642,000) </t>
    </r>
    <r>
      <rPr>
        <b/>
        <sz val="10"/>
        <color rgb="FFFF0000"/>
        <rFont val="Times New Roman"/>
        <family val="1"/>
      </rPr>
      <t>(new)</t>
    </r>
  </si>
  <si>
    <r>
      <t xml:space="preserve">Crosswalk DWH @ Shaws ($150,000) </t>
    </r>
    <r>
      <rPr>
        <b/>
        <sz val="10"/>
        <color rgb="FFFF0000"/>
        <rFont val="Times New Roman"/>
        <family val="1"/>
      </rPr>
      <t>(new)</t>
    </r>
  </si>
  <si>
    <r>
      <t xml:space="preserve">Naticook Road Triangle Drainage and Road Improvements </t>
    </r>
    <r>
      <rPr>
        <b/>
        <sz val="10"/>
        <color rgb="FFFF0000"/>
        <rFont val="Times New Roman"/>
        <family val="1"/>
      </rPr>
      <t>(new)</t>
    </r>
  </si>
  <si>
    <t>Paving - Gravel Roads - Paving and Infrastructure Improvements</t>
  </si>
  <si>
    <t>DW Highway (Bedford Rd to Woodbury St) - Bonded Wearing Course ($585,000)</t>
  </si>
  <si>
    <t>DW Highway (Greely Street to Woodbury St) - Bonded Wearing Course ($515,000)</t>
  </si>
  <si>
    <t>Admin./Engineering    *</t>
  </si>
  <si>
    <t xml:space="preserve">Wire Road Intersection Improvements (TYP, FY 2025) </t>
  </si>
  <si>
    <t>F &amp; G State Funding - not funded in this location</t>
  </si>
  <si>
    <t>Admin/Engineering    *</t>
  </si>
  <si>
    <t>Souhegan River Trail (total with prev. years $1,170,941; new $936,960)</t>
  </si>
  <si>
    <t>DWH Sidewalk Improvements Plan (2021 TAP Applications) (FY 2032) ($1,609,039)</t>
  </si>
  <si>
    <t xml:space="preserve">Chlorine Building </t>
  </si>
  <si>
    <t>Phase V Activities Removed from Project Due to Cost - SRF Loan</t>
  </si>
  <si>
    <t>Compost Building, Headworks Building (2nd Floor),  Screenings Building Cost, Washwater System</t>
  </si>
  <si>
    <t>Remaining Balance - NHDES ARPA Grant funding of $2,000,000 (Grant would be in the form of 20% reimbursement of SRF loan - i.e., $10M bond less $2M State Aid Grant)</t>
  </si>
  <si>
    <t>Screw Press Gear Box Replacement</t>
  </si>
  <si>
    <t>Wastewater CRF - Budget</t>
  </si>
  <si>
    <r>
      <t>Bridge Replacement - US 3 (DW Highway)/Baboosic Brook  ($6,503,273) (Engineering &amp; ROW 2022 ($538,094); Construction 2025 ($5,965,179))</t>
    </r>
    <r>
      <rPr>
        <b/>
        <sz val="10"/>
        <color rgb="FFFF0000"/>
        <rFont val="Times New Roman"/>
        <family val="1"/>
      </rPr>
      <t xml:space="preserve">   </t>
    </r>
  </si>
  <si>
    <t>Project: Retro Fit Drainage for MS4</t>
  </si>
  <si>
    <t xml:space="preserve">Project same as reflected in prior CIP?  Yes: X  No: </t>
  </si>
  <si>
    <t>Project: Crosswalk DWH @ Shaw's</t>
  </si>
  <si>
    <t xml:space="preserve">Project same as reflected in prior CIP?  Yes: X     No: </t>
  </si>
  <si>
    <t xml:space="preserve">been made: Cost: X   Year: X    Scope:     None:    (Check all that apply). </t>
  </si>
  <si>
    <t>Project: Chlorine Building</t>
  </si>
  <si>
    <t xml:space="preserve">been made: Cost:    Year:  X    Scope:     None:    (Check all that apply). </t>
  </si>
  <si>
    <t xml:space="preserve">been made: Cost:    Year: X   Scope:     None:    (Check all that apply). </t>
  </si>
  <si>
    <r>
      <t>and briefly explain why the changes have been made:</t>
    </r>
    <r>
      <rPr>
        <sz val="12"/>
        <rFont val="Arial"/>
        <family val="2"/>
      </rPr>
      <t xml:space="preserve"> cost </t>
    </r>
    <r>
      <rPr>
        <u/>
        <sz val="12"/>
        <rFont val="Arial"/>
        <family val="2"/>
      </rPr>
      <t xml:space="preserve">   </t>
    </r>
    <r>
      <rPr>
        <sz val="12"/>
        <rFont val="Arial"/>
        <family val="2"/>
      </rPr>
      <t xml:space="preserve">; year </t>
    </r>
    <r>
      <rPr>
        <u/>
        <sz val="12"/>
        <rFont val="Arial"/>
        <family val="2"/>
      </rPr>
      <t xml:space="preserve">  </t>
    </r>
    <r>
      <rPr>
        <sz val="12"/>
        <rFont val="Arial"/>
        <family val="2"/>
      </rPr>
      <t>; scope _</t>
    </r>
    <r>
      <rPr>
        <sz val="12"/>
        <rFont val="Arial"/>
        <family val="2"/>
      </rPr>
      <t>_; none  __</t>
    </r>
  </si>
  <si>
    <r>
      <t>Explanation:</t>
    </r>
    <r>
      <rPr>
        <sz val="12"/>
        <rFont val="Arial"/>
        <family val="2"/>
      </rPr>
      <t xml:space="preserve"> Replacement of 3 Cabin Roofs due to end of normal lifespan</t>
    </r>
  </si>
  <si>
    <r>
      <t xml:space="preserve">3. Expected Useful Life: </t>
    </r>
    <r>
      <rPr>
        <sz val="12"/>
        <rFont val="Arial"/>
        <family val="2"/>
      </rPr>
      <t>20  years</t>
    </r>
  </si>
  <si>
    <r>
      <t xml:space="preserve">4. Explanation of Need: </t>
    </r>
    <r>
      <rPr>
        <sz val="12"/>
        <rFont val="Arial"/>
        <family val="2"/>
      </rPr>
      <t xml:space="preserve">In May 2019, we had a contractor evaluate all 19 building roofs within Wasserman Park.  Based upon that evaluation, we have 3 Cabins that will be due for a replacement in 2022 -2023. Those cabins are Cabin 12, Cabin 3/4 and the Boathouse. These three buildings are critical to the operation of the Summer Day Camp program and are used constantly during the summer months. </t>
    </r>
  </si>
  <si>
    <t>Atheletic Field (10YR) {$810,000}</t>
  </si>
  <si>
    <t>Utility Truck 1</t>
  </si>
  <si>
    <t>Utility Truck 2 (Plow)</t>
  </si>
  <si>
    <r>
      <t xml:space="preserve">Bridge Rehabiliation - US 3 (DW Highway)/Souhegan River - Chamberlain Bridge ($350,000) - </t>
    </r>
    <r>
      <rPr>
        <b/>
        <sz val="10"/>
        <color rgb="FFFF0000"/>
        <rFont val="Times New Roman"/>
        <family val="1"/>
      </rPr>
      <t>Not accepting new bridges at this time in Bridge Aid Program</t>
    </r>
  </si>
  <si>
    <t>State Funding - Anticipated</t>
  </si>
  <si>
    <t>Project: Bridge Rehabilitation - US 3 (DW Highway) @ Souhegan River Chamberlain</t>
  </si>
  <si>
    <t xml:space="preserve">been made: Cost:   Year:  X - 2032   Scope:     None:    (Check all that apply). </t>
  </si>
  <si>
    <t>Not in the State Bridge Aid Program at this time (not accepting applications)</t>
  </si>
  <si>
    <r>
      <rPr>
        <b/>
        <sz val="12"/>
        <rFont val="Times New Roman"/>
        <family val="1"/>
      </rPr>
      <t>Explanation and Need:</t>
    </r>
    <r>
      <rPr>
        <sz val="12"/>
        <rFont val="Times New Roman"/>
        <family val="1"/>
      </rPr>
      <t xml:space="preserve">  See attached information sheet. </t>
    </r>
  </si>
  <si>
    <t>* part will be completed in conjunction with TAP Grant (Souhegan River Trail )</t>
  </si>
  <si>
    <t>State Funding - SB401 Bridge Aid</t>
  </si>
  <si>
    <t>Reconstruct Parking Lots (Lower PD lot, Church lot)</t>
  </si>
  <si>
    <t>User Fees/Bonds/CRF</t>
  </si>
  <si>
    <t>Financing: LIBRARY TRUSTEES FUNDS</t>
  </si>
  <si>
    <t xml:space="preserve">  2022-23   USING LIBRARY TRUSTEES FUNDS</t>
  </si>
  <si>
    <t xml:space="preserve">   2023-24   </t>
  </si>
  <si>
    <t>Using Library Trustee Funds</t>
  </si>
  <si>
    <r>
      <rPr>
        <b/>
        <sz val="10"/>
        <color rgb="FFFF9900"/>
        <rFont val="Times New Roman"/>
        <family val="1"/>
      </rPr>
      <t>Budget</t>
    </r>
    <r>
      <rPr>
        <b/>
        <sz val="10"/>
        <color rgb="FF0000FF"/>
        <rFont val="Times New Roman"/>
        <family val="1"/>
      </rPr>
      <t>/Computer CRF</t>
    </r>
  </si>
  <si>
    <r>
      <t>Computer CRF/</t>
    </r>
    <r>
      <rPr>
        <b/>
        <sz val="10"/>
        <color rgb="FFFF9900"/>
        <rFont val="Times New Roman"/>
        <family val="1"/>
      </rPr>
      <t>Budget</t>
    </r>
  </si>
  <si>
    <t>Project: Agitator Upgrade</t>
  </si>
  <si>
    <t>Project: Hypo Feed System upgrade</t>
  </si>
  <si>
    <t xml:space="preserve">4. Explanation of Need:  </t>
  </si>
  <si>
    <t xml:space="preserve">4. Explanation of Need: </t>
  </si>
  <si>
    <r>
      <t>4. Explanation of Need:</t>
    </r>
    <r>
      <rPr>
        <sz val="12"/>
        <rFont val="Arial"/>
        <family val="2"/>
      </rPr>
      <t xml:space="preserve"> 
</t>
    </r>
  </si>
  <si>
    <t>Naticook Road Triangle Drainage and Road Improvements</t>
  </si>
  <si>
    <t xml:space="preserve">   User Fees </t>
  </si>
  <si>
    <t>Project: Screw Press Gear Box Replacement</t>
  </si>
  <si>
    <r>
      <t>Explanation and Need:</t>
    </r>
    <r>
      <rPr>
        <sz val="12"/>
        <rFont val="Times New Roman"/>
        <family val="1"/>
      </rPr>
      <t xml:space="preserve"> The screw press is a mechanical process used to remove excess water from the sludge.  The dewatering process is an essential function of the composting process to save energy costs otherwise related to drying out the sludge.  See attached slide for more information.</t>
    </r>
  </si>
  <si>
    <t>9 - 10</t>
  </si>
  <si>
    <t>11 - 12</t>
  </si>
  <si>
    <t>13  - 14</t>
  </si>
  <si>
    <t>15 - 16</t>
  </si>
  <si>
    <t>17 - 18</t>
  </si>
  <si>
    <t>19 - 20</t>
  </si>
  <si>
    <t>21 - 22</t>
  </si>
  <si>
    <t>23 - 24</t>
  </si>
  <si>
    <t>25 - 26</t>
  </si>
  <si>
    <t>27 - 28</t>
  </si>
  <si>
    <t>29 - 30</t>
  </si>
  <si>
    <t xml:space="preserve"> 31 -32</t>
  </si>
  <si>
    <t>33 - 34</t>
  </si>
  <si>
    <t>35 - 36</t>
  </si>
  <si>
    <t>39 - 40</t>
  </si>
  <si>
    <t>37 - 38</t>
  </si>
  <si>
    <t>41 - 42</t>
  </si>
  <si>
    <t>43 - 44</t>
  </si>
  <si>
    <t>45 - 46</t>
  </si>
  <si>
    <t>47 - 48</t>
  </si>
  <si>
    <t xml:space="preserve"> 59 - 61</t>
  </si>
  <si>
    <t xml:space="preserve"> 62 -63</t>
  </si>
  <si>
    <t>64 - 65</t>
  </si>
  <si>
    <t>66 - 67</t>
  </si>
  <si>
    <t>68 - 69</t>
  </si>
  <si>
    <t>70 - 71</t>
  </si>
  <si>
    <t>72 - 73</t>
  </si>
  <si>
    <t xml:space="preserve"> 74 - 75</t>
  </si>
  <si>
    <t>76 - 77</t>
  </si>
  <si>
    <t>78 - 79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</si>
</sst>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3" formatCode="_(* #,##0.00_);_(* \(#,##0.00\);_(* &quot;-&quot;??_);_(@_)"/>
    <numFmt numFmtId="164" formatCode="&quot;$&quot;#,##0"/>
    <numFmt numFmtId="165" formatCode="_(* #,##0_);_(* \(#,##0\);_(* &quot;-&quot;??_);_(@_)"/>
  </numFmts>
  <fonts count="10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u/>
      <sz val="12"/>
      <name val="Times New Roman"/>
      <family val="1"/>
    </font>
    <font>
      <sz val="12"/>
      <color indexed="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ourier"/>
      <family val="3"/>
    </font>
    <font>
      <sz val="10"/>
      <name val="Courier"/>
      <family val="3"/>
    </font>
    <font>
      <sz val="8"/>
      <name val="Courier"/>
      <family val="3"/>
    </font>
    <font>
      <b/>
      <i/>
      <sz val="10"/>
      <name val="Times New Roman"/>
      <family val="1"/>
    </font>
    <font>
      <b/>
      <sz val="10"/>
      <name val="Times New Roman"/>
      <family val="1"/>
    </font>
    <font>
      <b/>
      <u/>
      <sz val="10"/>
      <name val="Times New Roman"/>
      <family val="1"/>
    </font>
    <font>
      <b/>
      <sz val="10"/>
      <color indexed="12"/>
      <name val="Times New Roman"/>
      <family val="1"/>
    </font>
    <font>
      <b/>
      <sz val="10"/>
      <color indexed="17"/>
      <name val="Times New Roman"/>
      <family val="1"/>
    </font>
    <font>
      <b/>
      <sz val="10"/>
      <color indexed="10"/>
      <name val="Times New Roman"/>
      <family val="1"/>
    </font>
    <font>
      <b/>
      <sz val="10"/>
      <color indexed="61"/>
      <name val="Times New Roman"/>
      <family val="1"/>
    </font>
    <font>
      <b/>
      <sz val="10"/>
      <color indexed="52"/>
      <name val="Times New Roman"/>
      <family val="1"/>
    </font>
    <font>
      <b/>
      <u/>
      <sz val="10"/>
      <color indexed="17"/>
      <name val="Times New Roman"/>
      <family val="1"/>
    </font>
    <font>
      <b/>
      <sz val="10"/>
      <color indexed="19"/>
      <name val="Times New Roman"/>
      <family val="1"/>
    </font>
    <font>
      <b/>
      <sz val="10"/>
      <color indexed="8"/>
      <name val="Times New Roman"/>
      <family val="1"/>
    </font>
    <font>
      <b/>
      <sz val="10"/>
      <color indexed="14"/>
      <name val="Times New Roman"/>
      <family val="1"/>
    </font>
    <font>
      <sz val="10"/>
      <name val="Times New Roman"/>
      <family val="1"/>
    </font>
    <font>
      <b/>
      <u val="singleAccounting"/>
      <sz val="10"/>
      <color indexed="17"/>
      <name val="Times New Roman"/>
      <family val="1"/>
    </font>
    <font>
      <b/>
      <sz val="10"/>
      <color rgb="FF0000FF"/>
      <name val="Times New Roman"/>
      <family val="1"/>
    </font>
    <font>
      <b/>
      <i/>
      <sz val="10"/>
      <color rgb="FF0000FF"/>
      <name val="Times New Roman"/>
      <family val="1"/>
    </font>
    <font>
      <b/>
      <sz val="10"/>
      <color rgb="FFFF9900"/>
      <name val="Times New Roman"/>
      <family val="1"/>
    </font>
    <font>
      <b/>
      <sz val="10"/>
      <color rgb="FF008000"/>
      <name val="Times New Roman"/>
      <family val="1"/>
    </font>
    <font>
      <b/>
      <sz val="10"/>
      <color rgb="FFFF00FF"/>
      <name val="Times New Roman"/>
      <family val="1"/>
    </font>
    <font>
      <b/>
      <sz val="10"/>
      <color theme="8"/>
      <name val="Times New Roman"/>
      <family val="1"/>
    </font>
    <font>
      <b/>
      <sz val="10"/>
      <color rgb="FF4DA8C5"/>
      <name val="Times New Roman"/>
      <family val="1"/>
    </font>
    <font>
      <b/>
      <sz val="10"/>
      <color rgb="FF808000"/>
      <name val="Times New Roman"/>
      <family val="1"/>
    </font>
    <font>
      <sz val="11"/>
      <color theme="1"/>
      <name val="Calibri"/>
      <family val="2"/>
      <scheme val="minor"/>
    </font>
    <font>
      <u/>
      <sz val="12"/>
      <name val="Arial"/>
      <family val="2"/>
    </font>
    <font>
      <b/>
      <sz val="12"/>
      <name val="Arial"/>
      <family val="2"/>
    </font>
    <font>
      <sz val="12"/>
      <name val="Arial"/>
      <family val="2"/>
    </font>
    <font>
      <u val="singleAccounting"/>
      <sz val="12"/>
      <name val="Arial"/>
      <family val="2"/>
    </font>
    <font>
      <sz val="48"/>
      <name val="Arial"/>
      <family val="2"/>
    </font>
    <font>
      <b/>
      <sz val="12"/>
      <color rgb="FFFF0000"/>
      <name val="Times New Roman"/>
      <family val="1"/>
    </font>
    <font>
      <b/>
      <sz val="10"/>
      <color rgb="FFFF0000"/>
      <name val="Times New Roman"/>
      <family val="1"/>
    </font>
    <font>
      <b/>
      <u val="singleAccounting"/>
      <sz val="10"/>
      <color rgb="FF008000"/>
      <name val="Times New Roman"/>
      <family val="1"/>
    </font>
    <font>
      <sz val="10"/>
      <color indexed="17"/>
      <name val="Times New Roman"/>
      <family val="1"/>
    </font>
    <font>
      <b/>
      <u/>
      <sz val="10"/>
      <color indexed="8"/>
      <name val="Times New Roman"/>
      <family val="1"/>
    </font>
    <font>
      <b/>
      <u/>
      <sz val="10"/>
      <color indexed="14"/>
      <name val="Times New Roman"/>
      <family val="1"/>
    </font>
    <font>
      <b/>
      <u/>
      <sz val="10"/>
      <color rgb="FFFF00FF"/>
      <name val="Times New Roman"/>
      <family val="1"/>
    </font>
    <font>
      <b/>
      <sz val="10"/>
      <color rgb="FF7030A0"/>
      <name val="Times New Roman"/>
      <family val="1"/>
    </font>
    <font>
      <b/>
      <u val="singleAccounting"/>
      <sz val="10"/>
      <name val="Times New Roman"/>
      <family val="1"/>
    </font>
    <font>
      <b/>
      <u val="singleAccounting"/>
      <sz val="10"/>
      <color rgb="FFFF00FF"/>
      <name val="Times New Roman"/>
      <family val="1"/>
    </font>
    <font>
      <b/>
      <sz val="10"/>
      <color theme="1"/>
      <name val="Times New Roman"/>
      <family val="1"/>
    </font>
    <font>
      <sz val="9"/>
      <name val="Times New Roman"/>
      <family val="1"/>
    </font>
    <font>
      <sz val="9"/>
      <name val="Arial"/>
      <family val="2"/>
    </font>
    <font>
      <sz val="9"/>
      <color rgb="FF000000"/>
      <name val="Arial"/>
      <family val="2"/>
    </font>
    <font>
      <sz val="9"/>
      <color rgb="FF000000"/>
      <name val="Times New Roman"/>
      <family val="2"/>
    </font>
    <font>
      <b/>
      <sz val="9"/>
      <color rgb="FF000000"/>
      <name val="Times New Roman"/>
      <family val="2"/>
    </font>
    <font>
      <sz val="10"/>
      <color rgb="FF000000"/>
      <name val="Arial"/>
      <family val="2"/>
    </font>
    <font>
      <u val="singleAccounting"/>
      <sz val="12"/>
      <name val="Times New Roman"/>
      <family val="1"/>
    </font>
    <font>
      <b/>
      <i/>
      <sz val="12"/>
      <name val="Times New Roman"/>
      <family val="1"/>
    </font>
    <font>
      <b/>
      <i/>
      <u/>
      <sz val="12"/>
      <name val="Times New Roman"/>
      <family val="1"/>
    </font>
    <font>
      <b/>
      <u/>
      <sz val="12"/>
      <name val="Times New Roman"/>
      <family val="1"/>
    </font>
    <font>
      <b/>
      <u val="singleAccounting"/>
      <sz val="12"/>
      <name val="Times New Roman"/>
      <family val="1"/>
    </font>
    <font>
      <b/>
      <sz val="10"/>
      <color indexed="12"/>
      <name val="Arial"/>
      <family val="2"/>
    </font>
    <font>
      <b/>
      <sz val="10"/>
      <color indexed="10"/>
      <name val="Arial"/>
      <family val="2"/>
    </font>
    <font>
      <b/>
      <sz val="10"/>
      <name val="Arial"/>
      <family val="2"/>
    </font>
    <font>
      <b/>
      <sz val="10"/>
      <color indexed="60"/>
      <name val="Arial"/>
      <family val="2"/>
    </font>
    <font>
      <b/>
      <sz val="12"/>
      <color indexed="10"/>
      <name val="Times New Roman"/>
      <family val="1"/>
    </font>
    <font>
      <b/>
      <u/>
      <sz val="12"/>
      <color indexed="10"/>
      <name val="Times New Roman"/>
      <family val="1"/>
    </font>
    <font>
      <b/>
      <u val="singleAccounting"/>
      <sz val="12"/>
      <color indexed="10"/>
      <name val="Times New Roman"/>
      <family val="1"/>
    </font>
    <font>
      <u/>
      <sz val="12"/>
      <color indexed="10"/>
      <name val="Times New Roman"/>
      <family val="1"/>
    </font>
    <font>
      <i/>
      <sz val="12"/>
      <name val="Times New Roman"/>
      <family val="1"/>
    </font>
    <font>
      <sz val="12"/>
      <color rgb="FFFF0000"/>
      <name val="Times New Roman"/>
      <family val="1"/>
    </font>
    <font>
      <b/>
      <sz val="10"/>
      <color theme="9"/>
      <name val="Times New Roman"/>
      <family val="1"/>
    </font>
    <font>
      <b/>
      <sz val="10"/>
      <color theme="9" tint="-0.249977111117893"/>
      <name val="Times New Roman"/>
      <family val="1"/>
    </font>
    <font>
      <b/>
      <sz val="10"/>
      <color theme="9" tint="-0.499984740745262"/>
      <name val="Times New Roman"/>
      <family val="1"/>
    </font>
    <font>
      <sz val="12"/>
      <color rgb="FFFF6600"/>
      <name val="Times New Roman"/>
      <family val="1"/>
    </font>
    <font>
      <b/>
      <sz val="10"/>
      <color rgb="FF00B0F0"/>
      <name val="Times New Roman"/>
      <family val="1"/>
    </font>
    <font>
      <b/>
      <sz val="11"/>
      <color theme="1"/>
      <name val="Calibri"/>
      <family val="2"/>
      <scheme val="minor"/>
    </font>
    <font>
      <b/>
      <u/>
      <sz val="11"/>
      <color theme="1"/>
      <name val="Calibri"/>
      <family val="2"/>
      <scheme val="minor"/>
    </font>
    <font>
      <b/>
      <sz val="24"/>
      <name val="Arial"/>
      <family val="2"/>
    </font>
    <font>
      <sz val="10"/>
      <name val="Arial"/>
      <family val="2"/>
    </font>
    <font>
      <sz val="10"/>
      <color theme="1"/>
      <name val="Arial"/>
      <family val="2"/>
    </font>
    <font>
      <b/>
      <u/>
      <sz val="12"/>
      <name val="Arial"/>
      <family val="2"/>
    </font>
    <font>
      <b/>
      <u val="singleAccounting"/>
      <sz val="10"/>
      <color rgb="FF0000FF"/>
      <name val="Times New Roman"/>
      <family val="1"/>
    </font>
    <font>
      <b/>
      <sz val="10"/>
      <color rgb="FF4BACC6"/>
      <name val="Times New Roman"/>
      <family val="1"/>
    </font>
    <font>
      <sz val="9"/>
      <color rgb="FF00000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medium">
        <color indexed="64"/>
      </left>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s>
  <cellStyleXfs count="5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37" fontId="27" fillId="0" borderId="0"/>
    <xf numFmtId="37" fontId="26" fillId="0" borderId="0"/>
    <xf numFmtId="0" fontId="13" fillId="0" borderId="0"/>
    <xf numFmtId="0" fontId="13" fillId="0" borderId="0"/>
    <xf numFmtId="37" fontId="27" fillId="0" borderId="0"/>
    <xf numFmtId="37" fontId="26" fillId="0" borderId="0"/>
    <xf numFmtId="0" fontId="13" fillId="0" borderId="0"/>
    <xf numFmtId="0" fontId="13" fillId="0" borderId="0"/>
    <xf numFmtId="0" fontId="13"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51" fillId="0" borderId="0"/>
    <xf numFmtId="0" fontId="3" fillId="0" borderId="0"/>
    <xf numFmtId="0" fontId="3" fillId="0" borderId="0"/>
    <xf numFmtId="43" fontId="97" fillId="0" borderId="0" applyFont="0" applyFill="0" applyBorder="0" applyAlignment="0" applyProtection="0"/>
    <xf numFmtId="0" fontId="2" fillId="0" borderId="0"/>
    <xf numFmtId="0" fontId="1" fillId="0" borderId="0"/>
  </cellStyleXfs>
  <cellXfs count="1416">
    <xf numFmtId="0" fontId="0" fillId="0" borderId="0" xfId="0"/>
    <xf numFmtId="37" fontId="30" fillId="0" borderId="0" xfId="42" applyFont="1" applyFill="1" applyBorder="1"/>
    <xf numFmtId="37" fontId="30" fillId="0" borderId="0" xfId="42" applyFont="1" applyFill="1" applyBorder="1" applyAlignment="1">
      <alignment horizontal="left"/>
    </xf>
    <xf numFmtId="37" fontId="31" fillId="0" borderId="0" xfId="42" applyFont="1" applyFill="1" applyBorder="1" applyAlignment="1" applyProtection="1">
      <alignment horizontal="right"/>
    </xf>
    <xf numFmtId="37" fontId="30" fillId="0" borderId="0" xfId="42" applyFont="1" applyFill="1" applyBorder="1" applyAlignment="1" applyProtection="1">
      <alignment horizontal="left"/>
    </xf>
    <xf numFmtId="37" fontId="31" fillId="0" borderId="0" xfId="42" applyFont="1" applyFill="1" applyBorder="1" applyAlignment="1" applyProtection="1">
      <alignment horizontal="center" vertical="center"/>
    </xf>
    <xf numFmtId="37" fontId="31" fillId="0" borderId="0" xfId="42" applyFont="1" applyFill="1" applyBorder="1" applyAlignment="1">
      <alignment horizontal="center"/>
    </xf>
    <xf numFmtId="41" fontId="32" fillId="0" borderId="10" xfId="42" applyNumberFormat="1" applyFont="1" applyFill="1" applyBorder="1" applyAlignment="1">
      <alignment horizontal="center"/>
    </xf>
    <xf numFmtId="37" fontId="30" fillId="0" borderId="0" xfId="42" applyFont="1" applyFill="1" applyBorder="1" applyAlignment="1">
      <alignment horizontal="center" vertical="center"/>
    </xf>
    <xf numFmtId="41" fontId="33" fillId="0" borderId="0" xfId="42" applyNumberFormat="1" applyFont="1" applyFill="1" applyBorder="1" applyAlignment="1" applyProtection="1"/>
    <xf numFmtId="37" fontId="32" fillId="0" borderId="0" xfId="42" applyFont="1" applyFill="1" applyBorder="1"/>
    <xf numFmtId="37" fontId="35" fillId="0" borderId="0" xfId="42" applyFont="1" applyFill="1" applyBorder="1"/>
    <xf numFmtId="41" fontId="32" fillId="0" borderId="0" xfId="42" applyNumberFormat="1" applyFont="1" applyFill="1" applyBorder="1"/>
    <xf numFmtId="37" fontId="30" fillId="0" borderId="0" xfId="42" applyFont="1" applyFill="1" applyBorder="1" applyAlignment="1">
      <alignment horizontal="right"/>
    </xf>
    <xf numFmtId="37" fontId="4" fillId="0" borderId="0" xfId="42" applyFont="1" applyFill="1" applyBorder="1" applyAlignment="1">
      <alignment horizontal="left"/>
    </xf>
    <xf numFmtId="37" fontId="33" fillId="0" borderId="0" xfId="42" applyFont="1" applyFill="1" applyBorder="1"/>
    <xf numFmtId="41" fontId="30" fillId="0" borderId="0" xfId="42" applyNumberFormat="1" applyFont="1" applyFill="1" applyBorder="1"/>
    <xf numFmtId="37" fontId="38" fillId="0" borderId="17" xfId="42" applyFont="1" applyFill="1" applyBorder="1"/>
    <xf numFmtId="41" fontId="38" fillId="0" borderId="17" xfId="42" applyNumberFormat="1" applyFont="1" applyFill="1" applyBorder="1"/>
    <xf numFmtId="37" fontId="30" fillId="0" borderId="0" xfId="42" applyFont="1" applyFill="1" applyBorder="1" applyAlignment="1" applyProtection="1">
      <alignment horizontal="right"/>
    </xf>
    <xf numFmtId="37" fontId="4" fillId="0" borderId="0" xfId="42" applyFont="1" applyFill="1" applyBorder="1" applyAlignment="1" applyProtection="1">
      <alignment horizontal="left"/>
    </xf>
    <xf numFmtId="37" fontId="30" fillId="0" borderId="0" xfId="42" applyFont="1" applyFill="1" applyBorder="1" applyAlignment="1">
      <alignment vertical="center"/>
    </xf>
    <xf numFmtId="41" fontId="38" fillId="0" borderId="0" xfId="42" applyNumberFormat="1" applyFont="1" applyFill="1" applyBorder="1" applyProtection="1"/>
    <xf numFmtId="37" fontId="36" fillId="0" borderId="0" xfId="42" applyFont="1" applyFill="1" applyBorder="1"/>
    <xf numFmtId="41" fontId="36" fillId="0" borderId="0" xfId="42" applyNumberFormat="1" applyFont="1" applyFill="1" applyBorder="1"/>
    <xf numFmtId="41" fontId="33" fillId="0" borderId="0" xfId="42" applyNumberFormat="1" applyFont="1" applyFill="1" applyBorder="1"/>
    <xf numFmtId="41" fontId="35" fillId="0" borderId="0" xfId="42" applyNumberFormat="1" applyFont="1" applyFill="1" applyBorder="1"/>
    <xf numFmtId="37" fontId="39" fillId="0" borderId="0" xfId="42" applyFont="1" applyFill="1" applyBorder="1"/>
    <xf numFmtId="41" fontId="39" fillId="0" borderId="0" xfId="42" applyNumberFormat="1" applyFont="1" applyFill="1" applyBorder="1"/>
    <xf numFmtId="37" fontId="40" fillId="0" borderId="0" xfId="42" applyFont="1" applyFill="1" applyBorder="1"/>
    <xf numFmtId="41" fontId="43" fillId="0" borderId="13" xfId="42" applyNumberFormat="1" applyFont="1" applyFill="1" applyBorder="1"/>
    <xf numFmtId="37" fontId="32" fillId="0" borderId="23" xfId="42" applyFont="1" applyFill="1" applyBorder="1" applyAlignment="1"/>
    <xf numFmtId="37" fontId="34" fillId="0" borderId="19" xfId="42" applyFont="1" applyFill="1" applyBorder="1" applyAlignment="1"/>
    <xf numFmtId="37" fontId="43" fillId="0" borderId="19" xfId="42" applyFont="1" applyFill="1" applyBorder="1"/>
    <xf numFmtId="0" fontId="5" fillId="0" borderId="0" xfId="39" applyFont="1"/>
    <xf numFmtId="0" fontId="5" fillId="24" borderId="0" xfId="39" applyFont="1" applyFill="1" applyBorder="1"/>
    <xf numFmtId="3" fontId="5" fillId="24" borderId="0" xfId="39" applyNumberFormat="1" applyFont="1" applyFill="1" applyBorder="1"/>
    <xf numFmtId="0" fontId="5" fillId="0" borderId="0" xfId="39" applyFont="1" applyFill="1"/>
    <xf numFmtId="0" fontId="5" fillId="25" borderId="0" xfId="39" applyFont="1" applyFill="1"/>
    <xf numFmtId="3" fontId="5" fillId="25" borderId="0" xfId="39" applyNumberFormat="1" applyFont="1" applyFill="1" applyBorder="1"/>
    <xf numFmtId="3" fontId="5" fillId="0" borderId="0" xfId="39" applyNumberFormat="1" applyFont="1" applyFill="1" applyAlignment="1">
      <alignment horizontal="left"/>
    </xf>
    <xf numFmtId="0" fontId="7" fillId="25" borderId="0" xfId="39" applyFont="1" applyFill="1"/>
    <xf numFmtId="3" fontId="7" fillId="25" borderId="0" xfId="39" applyNumberFormat="1" applyFont="1" applyFill="1" applyBorder="1"/>
    <xf numFmtId="0" fontId="5" fillId="25" borderId="13" xfId="39" applyFont="1" applyFill="1" applyBorder="1"/>
    <xf numFmtId="3" fontId="5" fillId="25" borderId="13" xfId="39" applyNumberFormat="1" applyFont="1" applyFill="1" applyBorder="1"/>
    <xf numFmtId="0" fontId="4" fillId="0" borderId="0" xfId="39" applyFont="1"/>
    <xf numFmtId="3" fontId="5" fillId="0" borderId="26" xfId="39" applyNumberFormat="1" applyFont="1" applyBorder="1"/>
    <xf numFmtId="0" fontId="5" fillId="0" borderId="17" xfId="39" applyFont="1" applyBorder="1"/>
    <xf numFmtId="3" fontId="6" fillId="0" borderId="27" xfId="39" applyNumberFormat="1" applyFont="1" applyBorder="1"/>
    <xf numFmtId="3" fontId="7" fillId="0" borderId="26" xfId="39" applyNumberFormat="1" applyFont="1" applyBorder="1"/>
    <xf numFmtId="0" fontId="4" fillId="0" borderId="13" xfId="39" applyFont="1" applyBorder="1"/>
    <xf numFmtId="3" fontId="4" fillId="0" borderId="28" xfId="39" applyNumberFormat="1" applyFont="1" applyBorder="1"/>
    <xf numFmtId="3" fontId="5" fillId="25" borderId="26" xfId="39" applyNumberFormat="1" applyFont="1" applyFill="1" applyBorder="1"/>
    <xf numFmtId="3" fontId="5" fillId="0" borderId="27" xfId="39" applyNumberFormat="1" applyFont="1" applyBorder="1"/>
    <xf numFmtId="0" fontId="4" fillId="0" borderId="29" xfId="39" applyFont="1" applyBorder="1"/>
    <xf numFmtId="3" fontId="4" fillId="0" borderId="30" xfId="39" applyNumberFormat="1" applyFont="1" applyBorder="1"/>
    <xf numFmtId="0" fontId="5" fillId="0" borderId="31" xfId="39" applyFont="1" applyBorder="1"/>
    <xf numFmtId="3" fontId="5" fillId="0" borderId="0" xfId="39" applyNumberFormat="1" applyFont="1"/>
    <xf numFmtId="3" fontId="5" fillId="0" borderId="0" xfId="39" applyNumberFormat="1" applyFont="1" applyBorder="1"/>
    <xf numFmtId="0" fontId="5" fillId="0" borderId="0" xfId="43" applyFont="1"/>
    <xf numFmtId="0" fontId="5" fillId="0" borderId="0" xfId="43" applyFont="1" applyFill="1"/>
    <xf numFmtId="0" fontId="5" fillId="25" borderId="0" xfId="43" applyFont="1" applyFill="1"/>
    <xf numFmtId="0" fontId="4" fillId="0" borderId="0" xfId="43" applyFont="1"/>
    <xf numFmtId="3" fontId="5" fillId="25" borderId="26" xfId="43" applyNumberFormat="1" applyFont="1" applyFill="1" applyBorder="1"/>
    <xf numFmtId="3" fontId="5" fillId="0" borderId="0" xfId="43" applyNumberFormat="1" applyFont="1"/>
    <xf numFmtId="37" fontId="32" fillId="0" borderId="22" xfId="42" applyFont="1" applyFill="1" applyBorder="1"/>
    <xf numFmtId="41" fontId="32" fillId="0" borderId="0" xfId="42" applyNumberFormat="1" applyFont="1" applyFill="1" applyBorder="1" applyAlignment="1">
      <alignment horizontal="center"/>
    </xf>
    <xf numFmtId="3" fontId="35" fillId="0" borderId="0" xfId="42" applyNumberFormat="1" applyFont="1" applyFill="1" applyBorder="1" applyAlignment="1">
      <alignment horizontal="right"/>
    </xf>
    <xf numFmtId="37" fontId="35" fillId="0" borderId="22" xfId="42" applyFont="1" applyFill="1" applyBorder="1"/>
    <xf numFmtId="37" fontId="33" fillId="0" borderId="19" xfId="42" applyFont="1" applyFill="1" applyBorder="1"/>
    <xf numFmtId="41" fontId="42" fillId="0" borderId="13" xfId="42" applyNumberFormat="1" applyFont="1" applyFill="1" applyBorder="1"/>
    <xf numFmtId="41" fontId="5" fillId="0" borderId="32" xfId="44" applyNumberFormat="1" applyFont="1" applyBorder="1"/>
    <xf numFmtId="0" fontId="5" fillId="0" borderId="49" xfId="39" applyFont="1" applyBorder="1"/>
    <xf numFmtId="0" fontId="5" fillId="0" borderId="0" xfId="39" applyFont="1" applyBorder="1"/>
    <xf numFmtId="37" fontId="49" fillId="0" borderId="0" xfId="42" applyFont="1" applyFill="1" applyBorder="1"/>
    <xf numFmtId="41" fontId="49" fillId="0" borderId="0" xfId="42" applyNumberFormat="1" applyFont="1" applyFill="1" applyBorder="1"/>
    <xf numFmtId="37" fontId="32" fillId="0" borderId="23" xfId="42" applyFont="1" applyFill="1" applyBorder="1"/>
    <xf numFmtId="41" fontId="33" fillId="0" borderId="10" xfId="42" applyNumberFormat="1" applyFont="1" applyFill="1" applyBorder="1"/>
    <xf numFmtId="0" fontId="4" fillId="0" borderId="0" xfId="39" applyFont="1" applyBorder="1"/>
    <xf numFmtId="0" fontId="13" fillId="0" borderId="0" xfId="39"/>
    <xf numFmtId="37" fontId="33" fillId="0" borderId="13" xfId="42" applyFont="1" applyFill="1" applyBorder="1"/>
    <xf numFmtId="0" fontId="5" fillId="25" borderId="48" xfId="39" applyFont="1" applyFill="1" applyBorder="1"/>
    <xf numFmtId="3" fontId="5" fillId="25" borderId="51" xfId="39" applyNumberFormat="1" applyFont="1" applyFill="1" applyBorder="1"/>
    <xf numFmtId="0" fontId="4" fillId="0" borderId="52" xfId="39" applyFont="1" applyBorder="1"/>
    <xf numFmtId="3" fontId="5" fillId="0" borderId="34" xfId="39" applyNumberFormat="1" applyFont="1" applyBorder="1"/>
    <xf numFmtId="0" fontId="4" fillId="0" borderId="19" xfId="39" applyFont="1" applyBorder="1"/>
    <xf numFmtId="3" fontId="4" fillId="0" borderId="55" xfId="39" applyNumberFormat="1" applyFont="1" applyBorder="1"/>
    <xf numFmtId="3" fontId="4" fillId="0" borderId="56" xfId="39" applyNumberFormat="1" applyFont="1" applyBorder="1"/>
    <xf numFmtId="41" fontId="46" fillId="0" borderId="13" xfId="42" applyNumberFormat="1" applyFont="1" applyFill="1" applyBorder="1"/>
    <xf numFmtId="37" fontId="30" fillId="0" borderId="14" xfId="42" applyFont="1" applyFill="1" applyBorder="1" applyAlignment="1">
      <alignment horizontal="center" vertical="center"/>
    </xf>
    <xf numFmtId="41" fontId="45" fillId="0" borderId="0" xfId="42" applyNumberFormat="1" applyFont="1" applyFill="1" applyBorder="1" applyAlignment="1">
      <alignment horizontal="center"/>
    </xf>
    <xf numFmtId="37" fontId="45" fillId="0" borderId="22" xfId="42" applyFont="1" applyFill="1" applyBorder="1" applyAlignment="1"/>
    <xf numFmtId="37" fontId="31" fillId="0" borderId="11" xfId="42" applyFont="1" applyFill="1" applyBorder="1" applyAlignment="1">
      <alignment horizontal="center" vertical="center" wrapText="1"/>
    </xf>
    <xf numFmtId="0" fontId="51" fillId="0" borderId="0" xfId="50"/>
    <xf numFmtId="0" fontId="4" fillId="0" borderId="57" xfId="39" applyFont="1" applyBorder="1"/>
    <xf numFmtId="0" fontId="30" fillId="0" borderId="0" xfId="42" applyNumberFormat="1" applyFont="1" applyFill="1" applyBorder="1" applyAlignment="1">
      <alignment horizontal="center" vertical="center"/>
    </xf>
    <xf numFmtId="37" fontId="30" fillId="0" borderId="0" xfId="42" applyFont="1" applyFill="1" applyBorder="1" applyAlignment="1" applyProtection="1">
      <alignment horizontal="left"/>
    </xf>
    <xf numFmtId="0" fontId="5" fillId="0" borderId="0" xfId="43" quotePrefix="1" applyFont="1"/>
    <xf numFmtId="0" fontId="13" fillId="0" borderId="0" xfId="0" quotePrefix="1" applyFont="1"/>
    <xf numFmtId="41" fontId="37" fillId="0" borderId="0" xfId="42" applyNumberFormat="1" applyFont="1" applyFill="1" applyBorder="1"/>
    <xf numFmtId="41" fontId="37" fillId="0" borderId="0" xfId="42" applyNumberFormat="1" applyFont="1" applyFill="1" applyBorder="1" applyAlignment="1">
      <alignment horizontal="center"/>
    </xf>
    <xf numFmtId="3" fontId="5" fillId="0" borderId="61" xfId="39" applyNumberFormat="1" applyFont="1" applyBorder="1"/>
    <xf numFmtId="0" fontId="5" fillId="0" borderId="52" xfId="39" applyFont="1" applyBorder="1"/>
    <xf numFmtId="0" fontId="5" fillId="24" borderId="22" xfId="43" applyFont="1" applyFill="1" applyBorder="1"/>
    <xf numFmtId="3" fontId="5" fillId="24" borderId="12" xfId="43" applyNumberFormat="1" applyFont="1" applyFill="1" applyBorder="1"/>
    <xf numFmtId="0" fontId="5" fillId="25" borderId="22" xfId="43" applyFont="1" applyFill="1" applyBorder="1"/>
    <xf numFmtId="3" fontId="5" fillId="25" borderId="12" xfId="43" applyNumberFormat="1" applyFont="1" applyFill="1" applyBorder="1"/>
    <xf numFmtId="3" fontId="5" fillId="0" borderId="12" xfId="43" applyNumberFormat="1" applyFont="1" applyFill="1" applyBorder="1" applyAlignment="1">
      <alignment horizontal="left"/>
    </xf>
    <xf numFmtId="0" fontId="7" fillId="25" borderId="22" xfId="43" applyFont="1" applyFill="1" applyBorder="1"/>
    <xf numFmtId="3" fontId="7" fillId="25" borderId="12" xfId="43" applyNumberFormat="1" applyFont="1" applyFill="1" applyBorder="1"/>
    <xf numFmtId="0" fontId="5" fillId="25" borderId="19" xfId="43" applyFont="1" applyFill="1" applyBorder="1"/>
    <xf numFmtId="3" fontId="5" fillId="25" borderId="14" xfId="43" applyNumberFormat="1" applyFont="1" applyFill="1" applyBorder="1"/>
    <xf numFmtId="0" fontId="4" fillId="0" borderId="22" xfId="43" applyFont="1" applyBorder="1"/>
    <xf numFmtId="3" fontId="5" fillId="0" borderId="60" xfId="43" applyNumberFormat="1" applyFont="1" applyBorder="1"/>
    <xf numFmtId="0" fontId="5" fillId="0" borderId="22" xfId="43" applyFont="1" applyBorder="1"/>
    <xf numFmtId="0" fontId="5" fillId="0" borderId="62" xfId="43" applyFont="1" applyBorder="1"/>
    <xf numFmtId="3" fontId="6" fillId="0" borderId="61" xfId="43" applyNumberFormat="1" applyFont="1" applyBorder="1"/>
    <xf numFmtId="3" fontId="7" fillId="0" borderId="60" xfId="43" applyNumberFormat="1" applyFont="1" applyBorder="1"/>
    <xf numFmtId="0" fontId="4" fillId="0" borderId="19" xfId="43" applyFont="1" applyBorder="1"/>
    <xf numFmtId="3" fontId="4" fillId="0" borderId="56" xfId="43" applyNumberFormat="1" applyFont="1" applyBorder="1"/>
    <xf numFmtId="3" fontId="5" fillId="25" borderId="60" xfId="43" applyNumberFormat="1" applyFont="1" applyFill="1" applyBorder="1"/>
    <xf numFmtId="3" fontId="5" fillId="0" borderId="61" xfId="43" applyNumberFormat="1" applyFont="1" applyBorder="1"/>
    <xf numFmtId="0" fontId="4" fillId="0" borderId="63" xfId="43" applyFont="1" applyBorder="1"/>
    <xf numFmtId="3" fontId="4" fillId="0" borderId="55" xfId="43" applyNumberFormat="1" applyFont="1" applyBorder="1"/>
    <xf numFmtId="0" fontId="5" fillId="25" borderId="64" xfId="43" applyFont="1" applyFill="1" applyBorder="1"/>
    <xf numFmtId="0" fontId="4" fillId="0" borderId="57" xfId="43" applyFont="1" applyBorder="1"/>
    <xf numFmtId="3" fontId="5" fillId="0" borderId="12" xfId="43" applyNumberFormat="1" applyFont="1" applyBorder="1"/>
    <xf numFmtId="3" fontId="5" fillId="0" borderId="34" xfId="43" applyNumberFormat="1" applyFont="1" applyBorder="1"/>
    <xf numFmtId="0" fontId="5" fillId="24" borderId="37" xfId="39" applyFont="1" applyFill="1" applyBorder="1"/>
    <xf numFmtId="3" fontId="5" fillId="24" borderId="36" xfId="39" applyNumberFormat="1" applyFont="1" applyFill="1" applyBorder="1"/>
    <xf numFmtId="0" fontId="5" fillId="25" borderId="37" xfId="39" applyFont="1" applyFill="1" applyBorder="1"/>
    <xf numFmtId="3" fontId="5" fillId="25" borderId="36" xfId="39" applyNumberFormat="1" applyFont="1" applyFill="1" applyBorder="1"/>
    <xf numFmtId="0" fontId="5" fillId="0" borderId="22" xfId="39" applyFont="1" applyFill="1" applyBorder="1" applyAlignment="1">
      <alignment horizontal="left"/>
    </xf>
    <xf numFmtId="3" fontId="5" fillId="0" borderId="12" xfId="39" applyNumberFormat="1" applyFont="1" applyFill="1" applyBorder="1" applyAlignment="1">
      <alignment horizontal="left"/>
    </xf>
    <xf numFmtId="0" fontId="7" fillId="25" borderId="38" xfId="39" applyFont="1" applyFill="1" applyBorder="1"/>
    <xf numFmtId="3" fontId="7" fillId="25" borderId="45" xfId="39" applyNumberFormat="1" applyFont="1" applyFill="1" applyBorder="1"/>
    <xf numFmtId="0" fontId="5" fillId="0" borderId="22" xfId="39" applyFont="1" applyFill="1" applyBorder="1" applyAlignment="1"/>
    <xf numFmtId="0" fontId="5" fillId="0" borderId="12" xfId="39" applyFont="1" applyFill="1" applyBorder="1" applyAlignment="1"/>
    <xf numFmtId="0" fontId="5" fillId="0" borderId="38" xfId="39" applyFont="1" applyFill="1" applyBorder="1" applyAlignment="1"/>
    <xf numFmtId="0" fontId="5" fillId="0" borderId="45" xfId="39" applyFont="1" applyFill="1" applyBorder="1" applyAlignment="1"/>
    <xf numFmtId="0" fontId="5" fillId="25" borderId="52" xfId="39" applyFont="1" applyFill="1" applyBorder="1"/>
    <xf numFmtId="3" fontId="5" fillId="25" borderId="34" xfId="39" applyNumberFormat="1" applyFont="1" applyFill="1" applyBorder="1"/>
    <xf numFmtId="0" fontId="5" fillId="0" borderId="52" xfId="43" applyFont="1" applyBorder="1"/>
    <xf numFmtId="3" fontId="6" fillId="0" borderId="34" xfId="39" applyNumberFormat="1" applyFont="1" applyBorder="1"/>
    <xf numFmtId="3" fontId="7" fillId="0" borderId="34" xfId="39" applyNumberFormat="1" applyFont="1" applyBorder="1"/>
    <xf numFmtId="3" fontId="4" fillId="0" borderId="34" xfId="39" applyNumberFormat="1" applyFont="1" applyBorder="1"/>
    <xf numFmtId="0" fontId="5" fillId="25" borderId="22" xfId="39" applyFont="1" applyFill="1" applyBorder="1"/>
    <xf numFmtId="3" fontId="5" fillId="25" borderId="60" xfId="39" applyNumberFormat="1" applyFont="1" applyFill="1" applyBorder="1"/>
    <xf numFmtId="0" fontId="4" fillId="0" borderId="59" xfId="39" applyFont="1" applyBorder="1"/>
    <xf numFmtId="0" fontId="7" fillId="25" borderId="22" xfId="39" applyFont="1" applyFill="1" applyBorder="1"/>
    <xf numFmtId="3" fontId="7" fillId="25" borderId="12" xfId="39" applyNumberFormat="1" applyFont="1" applyFill="1" applyBorder="1"/>
    <xf numFmtId="0" fontId="5" fillId="25" borderId="19" xfId="39" applyFont="1" applyFill="1" applyBorder="1"/>
    <xf numFmtId="3" fontId="5" fillId="25" borderId="14" xfId="39" applyNumberFormat="1" applyFont="1" applyFill="1" applyBorder="1"/>
    <xf numFmtId="0" fontId="5" fillId="0" borderId="62" xfId="39" applyFont="1" applyBorder="1"/>
    <xf numFmtId="3" fontId="6" fillId="0" borderId="61" xfId="39" applyNumberFormat="1" applyFont="1" applyBorder="1"/>
    <xf numFmtId="0" fontId="4" fillId="0" borderId="63" xfId="39" applyFont="1" applyBorder="1"/>
    <xf numFmtId="3" fontId="5" fillId="0" borderId="12" xfId="39" applyNumberFormat="1" applyFont="1" applyBorder="1"/>
    <xf numFmtId="0" fontId="5" fillId="24" borderId="15" xfId="39" applyFont="1" applyFill="1" applyBorder="1"/>
    <xf numFmtId="3" fontId="5" fillId="24" borderId="16" xfId="39" applyNumberFormat="1" applyFont="1" applyFill="1" applyBorder="1"/>
    <xf numFmtId="3" fontId="5" fillId="0" borderId="56" xfId="39" applyNumberFormat="1" applyFont="1" applyBorder="1"/>
    <xf numFmtId="0" fontId="5" fillId="0" borderId="19" xfId="39" applyFont="1" applyBorder="1"/>
    <xf numFmtId="3" fontId="6" fillId="0" borderId="56" xfId="39" applyNumberFormat="1" applyFont="1" applyBorder="1"/>
    <xf numFmtId="3" fontId="7" fillId="0" borderId="56" xfId="39" applyNumberFormat="1" applyFont="1" applyBorder="1"/>
    <xf numFmtId="3" fontId="5" fillId="25" borderId="56" xfId="39" applyNumberFormat="1" applyFont="1" applyFill="1" applyBorder="1"/>
    <xf numFmtId="3" fontId="5" fillId="0" borderId="14" xfId="39" applyNumberFormat="1" applyFont="1" applyBorder="1"/>
    <xf numFmtId="3" fontId="5" fillId="0" borderId="14" xfId="39" quotePrefix="1" applyNumberFormat="1" applyFont="1" applyBorder="1"/>
    <xf numFmtId="0" fontId="57" fillId="0" borderId="19" xfId="39" applyFont="1" applyBorder="1"/>
    <xf numFmtId="3" fontId="57" fillId="0" borderId="56" xfId="39" applyNumberFormat="1" applyFont="1" applyBorder="1"/>
    <xf numFmtId="3" fontId="5" fillId="0" borderId="56" xfId="39" quotePrefix="1" applyNumberFormat="1" applyFont="1" applyBorder="1"/>
    <xf numFmtId="0" fontId="5" fillId="24" borderId="19" xfId="39" applyFont="1" applyFill="1" applyBorder="1"/>
    <xf numFmtId="3" fontId="5" fillId="24" borderId="14" xfId="39" applyNumberFormat="1" applyFont="1" applyFill="1" applyBorder="1"/>
    <xf numFmtId="41" fontId="54" fillId="0" borderId="35" xfId="40" applyNumberFormat="1" applyFont="1" applyBorder="1"/>
    <xf numFmtId="41" fontId="5" fillId="0" borderId="34" xfId="40" applyNumberFormat="1" applyFont="1" applyBorder="1"/>
    <xf numFmtId="0" fontId="7" fillId="25" borderId="19" xfId="39" applyFont="1" applyFill="1" applyBorder="1"/>
    <xf numFmtId="3" fontId="7" fillId="25" borderId="14" xfId="39" applyNumberFormat="1" applyFont="1" applyFill="1" applyBorder="1"/>
    <xf numFmtId="3" fontId="6" fillId="0" borderId="56" xfId="39" quotePrefix="1" applyNumberFormat="1" applyFont="1" applyBorder="1"/>
    <xf numFmtId="41" fontId="43" fillId="0" borderId="10" xfId="42" applyNumberFormat="1" applyFont="1" applyFill="1" applyBorder="1"/>
    <xf numFmtId="37" fontId="60" fillId="0" borderId="22" xfId="42" applyFont="1" applyFill="1" applyBorder="1" applyAlignment="1"/>
    <xf numFmtId="41" fontId="43" fillId="0" borderId="58" xfId="42" applyNumberFormat="1" applyFont="1" applyFill="1" applyBorder="1"/>
    <xf numFmtId="37" fontId="30" fillId="0" borderId="0" xfId="42" applyFont="1" applyFill="1" applyBorder="1" applyAlignment="1" applyProtection="1">
      <alignment horizontal="left"/>
    </xf>
    <xf numFmtId="41" fontId="30" fillId="0" borderId="0" xfId="42" applyNumberFormat="1" applyFont="1" applyFill="1" applyAlignment="1"/>
    <xf numFmtId="41" fontId="30" fillId="0" borderId="0" xfId="42" applyNumberFormat="1" applyFont="1" applyFill="1"/>
    <xf numFmtId="41" fontId="30" fillId="0" borderId="22" xfId="42" applyNumberFormat="1" applyFont="1" applyFill="1" applyBorder="1"/>
    <xf numFmtId="0" fontId="30" fillId="0" borderId="0" xfId="42" applyNumberFormat="1" applyFont="1" applyFill="1" applyBorder="1" applyAlignment="1">
      <alignment horizontal="center"/>
    </xf>
    <xf numFmtId="0" fontId="30" fillId="0" borderId="0" xfId="42" applyNumberFormat="1" applyFont="1" applyFill="1" applyBorder="1" applyAlignment="1">
      <alignment horizontal="left"/>
    </xf>
    <xf numFmtId="0" fontId="30" fillId="0" borderId="0" xfId="42" applyNumberFormat="1" applyFont="1" applyFill="1" applyBorder="1" applyAlignment="1"/>
    <xf numFmtId="41" fontId="30" fillId="0" borderId="0" xfId="42" applyNumberFormat="1" applyFont="1" applyFill="1" applyBorder="1" applyAlignment="1"/>
    <xf numFmtId="41" fontId="30" fillId="0" borderId="12" xfId="42" applyNumberFormat="1" applyFont="1" applyFill="1" applyBorder="1" applyAlignment="1"/>
    <xf numFmtId="37" fontId="30" fillId="0" borderId="48" xfId="42" applyFont="1" applyFill="1" applyBorder="1" applyAlignment="1">
      <alignment horizontal="center"/>
    </xf>
    <xf numFmtId="37" fontId="30" fillId="0" borderId="69" xfId="42" applyFont="1" applyFill="1" applyBorder="1" applyAlignment="1">
      <alignment horizontal="center"/>
    </xf>
    <xf numFmtId="37" fontId="30" fillId="0" borderId="51" xfId="42" applyFont="1" applyFill="1" applyBorder="1" applyAlignment="1">
      <alignment horizontal="center"/>
    </xf>
    <xf numFmtId="37" fontId="30" fillId="0" borderId="67" xfId="42" applyFont="1" applyFill="1" applyBorder="1" applyAlignment="1">
      <alignment horizontal="center"/>
    </xf>
    <xf numFmtId="41" fontId="30" fillId="0" borderId="36" xfId="42" applyNumberFormat="1" applyFont="1" applyFill="1" applyBorder="1" applyAlignment="1"/>
    <xf numFmtId="41" fontId="30" fillId="0" borderId="34" xfId="42" applyNumberFormat="1" applyFont="1" applyFill="1" applyBorder="1" applyAlignment="1"/>
    <xf numFmtId="41" fontId="30" fillId="0" borderId="66" xfId="42" applyNumberFormat="1" applyFont="1" applyFill="1" applyBorder="1" applyProtection="1"/>
    <xf numFmtId="41" fontId="30" fillId="0" borderId="39" xfId="42" applyNumberFormat="1" applyFont="1" applyFill="1" applyBorder="1" applyAlignment="1" applyProtection="1">
      <alignment horizontal="left"/>
    </xf>
    <xf numFmtId="0" fontId="30" fillId="0" borderId="39" xfId="42" applyNumberFormat="1" applyFont="1" applyFill="1" applyBorder="1" applyAlignment="1">
      <alignment horizontal="center"/>
    </xf>
    <xf numFmtId="41" fontId="30" fillId="0" borderId="39" xfId="42" applyNumberFormat="1" applyFont="1" applyFill="1" applyBorder="1" applyAlignment="1">
      <alignment horizontal="center"/>
    </xf>
    <xf numFmtId="0" fontId="30" fillId="0" borderId="67" xfId="42" applyNumberFormat="1" applyFont="1" applyFill="1" applyBorder="1" applyAlignment="1">
      <alignment horizontal="left"/>
    </xf>
    <xf numFmtId="0" fontId="30" fillId="0" borderId="51" xfId="42" applyNumberFormat="1" applyFont="1" applyFill="1" applyBorder="1" applyAlignment="1" applyProtection="1">
      <alignment horizontal="center"/>
    </xf>
    <xf numFmtId="41" fontId="36" fillId="0" borderId="36" xfId="42" applyNumberFormat="1" applyFont="1" applyFill="1" applyBorder="1" applyAlignment="1"/>
    <xf numFmtId="41" fontId="36" fillId="0" borderId="34" xfId="42" applyNumberFormat="1" applyFont="1" applyFill="1" applyBorder="1" applyAlignment="1"/>
    <xf numFmtId="41" fontId="30" fillId="0" borderId="36" xfId="42" applyNumberFormat="1" applyFont="1" applyFill="1" applyBorder="1" applyAlignment="1" applyProtection="1">
      <alignment horizontal="left"/>
    </xf>
    <xf numFmtId="0" fontId="30" fillId="0" borderId="36" xfId="42" applyNumberFormat="1" applyFont="1" applyFill="1" applyBorder="1" applyAlignment="1">
      <alignment horizontal="center"/>
    </xf>
    <xf numFmtId="41" fontId="30" fillId="0" borderId="36" xfId="42" applyNumberFormat="1" applyFont="1" applyFill="1" applyBorder="1" applyAlignment="1">
      <alignment horizontal="center"/>
    </xf>
    <xf numFmtId="0" fontId="30" fillId="0" borderId="35" xfId="42" applyNumberFormat="1" applyFont="1" applyFill="1" applyBorder="1" applyAlignment="1">
      <alignment horizontal="left"/>
    </xf>
    <xf numFmtId="0" fontId="30" fillId="0" borderId="34" xfId="42" applyNumberFormat="1" applyFont="1" applyFill="1" applyBorder="1" applyAlignment="1" applyProtection="1">
      <alignment horizontal="center"/>
    </xf>
    <xf numFmtId="41" fontId="36" fillId="0" borderId="25" xfId="42" applyNumberFormat="1" applyFont="1" applyFill="1" applyBorder="1" applyAlignment="1"/>
    <xf numFmtId="41" fontId="30" fillId="0" borderId="77" xfId="42" applyNumberFormat="1" applyFont="1" applyFill="1" applyBorder="1" applyAlignment="1" applyProtection="1">
      <alignment horizontal="left"/>
    </xf>
    <xf numFmtId="0" fontId="30" fillId="0" borderId="77" xfId="42" applyNumberFormat="1" applyFont="1" applyFill="1" applyBorder="1" applyAlignment="1">
      <alignment horizontal="center"/>
    </xf>
    <xf numFmtId="41" fontId="30" fillId="0" borderId="77" xfId="42" applyNumberFormat="1" applyFont="1" applyFill="1" applyBorder="1" applyAlignment="1">
      <alignment horizontal="center"/>
    </xf>
    <xf numFmtId="0" fontId="30" fillId="0" borderId="78" xfId="42" applyNumberFormat="1" applyFont="1" applyFill="1" applyBorder="1" applyAlignment="1">
      <alignment horizontal="left"/>
    </xf>
    <xf numFmtId="0" fontId="30" fillId="0" borderId="46" xfId="42" applyNumberFormat="1" applyFont="1" applyFill="1" applyBorder="1" applyAlignment="1" applyProtection="1">
      <alignment horizontal="center"/>
    </xf>
    <xf numFmtId="41" fontId="36" fillId="0" borderId="46" xfId="42" applyNumberFormat="1" applyFont="1" applyFill="1" applyBorder="1" applyAlignment="1"/>
    <xf numFmtId="41" fontId="30" fillId="0" borderId="45" xfId="42" applyNumberFormat="1" applyFont="1" applyFill="1" applyBorder="1" applyAlignment="1" applyProtection="1">
      <alignment horizontal="left"/>
    </xf>
    <xf numFmtId="0" fontId="30" fillId="0" borderId="45" xfId="42" applyNumberFormat="1" applyFont="1" applyFill="1" applyBorder="1" applyAlignment="1" applyProtection="1">
      <alignment horizontal="center"/>
    </xf>
    <xf numFmtId="0" fontId="30" fillId="0" borderId="44" xfId="42" applyNumberFormat="1" applyFont="1" applyFill="1" applyBorder="1" applyAlignment="1">
      <alignment horizontal="left"/>
    </xf>
    <xf numFmtId="41" fontId="43" fillId="0" borderId="36" xfId="0" applyNumberFormat="1" applyFont="1" applyFill="1" applyBorder="1" applyAlignment="1"/>
    <xf numFmtId="41" fontId="43" fillId="0" borderId="34" xfId="0" applyNumberFormat="1" applyFont="1" applyFill="1" applyBorder="1" applyAlignment="1"/>
    <xf numFmtId="0" fontId="30" fillId="0" borderId="36" xfId="42" applyNumberFormat="1" applyFont="1" applyFill="1" applyBorder="1" applyAlignment="1" applyProtection="1">
      <alignment horizontal="center"/>
    </xf>
    <xf numFmtId="41" fontId="43" fillId="0" borderId="25" xfId="0" applyNumberFormat="1" applyFont="1" applyFill="1" applyBorder="1" applyAlignment="1"/>
    <xf numFmtId="41" fontId="30" fillId="0" borderId="35" xfId="0" applyNumberFormat="1" applyFont="1" applyFill="1" applyBorder="1" applyAlignment="1">
      <alignment horizontal="left"/>
    </xf>
    <xf numFmtId="41" fontId="30" fillId="0" borderId="34" xfId="0" applyNumberFormat="1" applyFont="1" applyFill="1" applyBorder="1" applyAlignment="1">
      <alignment horizontal="center"/>
    </xf>
    <xf numFmtId="41" fontId="43" fillId="0" borderId="34" xfId="0" applyNumberFormat="1" applyFont="1" applyFill="1" applyBorder="1"/>
    <xf numFmtId="41" fontId="43" fillId="0" borderId="25" xfId="0" applyNumberFormat="1" applyFont="1" applyFill="1" applyBorder="1" applyAlignment="1">
      <alignment horizontal="center"/>
    </xf>
    <xf numFmtId="41" fontId="30" fillId="0" borderId="42" xfId="42" applyNumberFormat="1" applyFont="1" applyFill="1" applyBorder="1" applyAlignment="1" applyProtection="1">
      <alignment horizontal="left"/>
    </xf>
    <xf numFmtId="0" fontId="30" fillId="0" borderId="42" xfId="42" applyNumberFormat="1" applyFont="1" applyFill="1" applyBorder="1" applyAlignment="1" applyProtection="1">
      <alignment horizontal="center"/>
    </xf>
    <xf numFmtId="0" fontId="30" fillId="0" borderId="41" xfId="42" applyNumberFormat="1" applyFont="1" applyFill="1" applyBorder="1" applyAlignment="1">
      <alignment horizontal="left"/>
    </xf>
    <xf numFmtId="49" fontId="30" fillId="0" borderId="36" xfId="42" applyNumberFormat="1" applyFont="1" applyFill="1" applyBorder="1" applyAlignment="1">
      <alignment horizontal="center"/>
    </xf>
    <xf numFmtId="41" fontId="30" fillId="0" borderId="25" xfId="42" applyNumberFormat="1" applyFont="1" applyFill="1" applyBorder="1" applyAlignment="1"/>
    <xf numFmtId="0" fontId="30" fillId="0" borderId="42" xfId="42" applyNumberFormat="1" applyFont="1" applyFill="1" applyBorder="1" applyAlignment="1">
      <alignment horizontal="center"/>
    </xf>
    <xf numFmtId="41" fontId="30" fillId="0" borderId="20" xfId="42" applyNumberFormat="1" applyFont="1" applyFill="1" applyBorder="1" applyAlignment="1" applyProtection="1">
      <alignment horizontal="left"/>
    </xf>
    <xf numFmtId="0" fontId="30" fillId="0" borderId="14" xfId="42" applyNumberFormat="1" applyFont="1" applyFill="1" applyBorder="1" applyAlignment="1" applyProtection="1">
      <alignment horizontal="center"/>
    </xf>
    <xf numFmtId="41" fontId="31" fillId="0" borderId="0" xfId="42" applyNumberFormat="1" applyFont="1" applyFill="1" applyAlignment="1"/>
    <xf numFmtId="41" fontId="30" fillId="0" borderId="40" xfId="42" applyNumberFormat="1" applyFont="1" applyFill="1" applyBorder="1" applyProtection="1"/>
    <xf numFmtId="41" fontId="30" fillId="0" borderId="66" xfId="42" applyNumberFormat="1" applyFont="1" applyFill="1" applyBorder="1" applyAlignment="1" applyProtection="1">
      <alignment horizontal="left"/>
    </xf>
    <xf numFmtId="0" fontId="30" fillId="0" borderId="66" xfId="42" applyNumberFormat="1" applyFont="1" applyFill="1" applyBorder="1" applyAlignment="1" applyProtection="1">
      <alignment horizontal="center"/>
    </xf>
    <xf numFmtId="49" fontId="30" fillId="0" borderId="39" xfId="42" applyNumberFormat="1" applyFont="1" applyFill="1" applyBorder="1" applyAlignment="1">
      <alignment horizontal="center"/>
    </xf>
    <xf numFmtId="0" fontId="30" fillId="0" borderId="39" xfId="42" applyNumberFormat="1" applyFont="1" applyFill="1" applyBorder="1" applyAlignment="1">
      <alignment horizontal="left"/>
    </xf>
    <xf numFmtId="0" fontId="30" fillId="0" borderId="39" xfId="42" applyNumberFormat="1" applyFont="1" applyFill="1" applyBorder="1" applyAlignment="1" applyProtection="1">
      <alignment horizontal="center"/>
    </xf>
    <xf numFmtId="41" fontId="40" fillId="0" borderId="82" xfId="42" applyNumberFormat="1" applyFont="1" applyFill="1" applyBorder="1" applyAlignment="1"/>
    <xf numFmtId="41" fontId="40" fillId="0" borderId="69" xfId="42" applyNumberFormat="1" applyFont="1" applyFill="1" applyBorder="1" applyAlignment="1"/>
    <xf numFmtId="41" fontId="30" fillId="0" borderId="37" xfId="42" applyNumberFormat="1" applyFont="1" applyFill="1" applyBorder="1" applyProtection="1"/>
    <xf numFmtId="41" fontId="30" fillId="0" borderId="75" xfId="42" applyNumberFormat="1" applyFont="1" applyFill="1" applyBorder="1" applyAlignment="1" applyProtection="1">
      <alignment horizontal="left"/>
    </xf>
    <xf numFmtId="0" fontId="30" fillId="0" borderId="75" xfId="42" applyNumberFormat="1" applyFont="1" applyFill="1" applyBorder="1" applyAlignment="1" applyProtection="1">
      <alignment horizontal="center"/>
    </xf>
    <xf numFmtId="0" fontId="30" fillId="0" borderId="36" xfId="42" applyNumberFormat="1" applyFont="1" applyFill="1" applyBorder="1" applyAlignment="1">
      <alignment horizontal="left"/>
    </xf>
    <xf numFmtId="0" fontId="40" fillId="0" borderId="36" xfId="42" applyNumberFormat="1" applyFont="1" applyFill="1" applyBorder="1" applyAlignment="1" applyProtection="1"/>
    <xf numFmtId="41" fontId="40" fillId="0" borderId="47" xfId="42" applyNumberFormat="1" applyFont="1" applyFill="1" applyBorder="1" applyAlignment="1"/>
    <xf numFmtId="41" fontId="40" fillId="0" borderId="25" xfId="42" applyNumberFormat="1" applyFont="1" applyFill="1" applyBorder="1" applyAlignment="1"/>
    <xf numFmtId="37" fontId="39" fillId="0" borderId="36" xfId="42" applyFont="1" applyFill="1" applyBorder="1" applyAlignment="1">
      <alignment horizontal="left" wrapText="1"/>
    </xf>
    <xf numFmtId="41" fontId="40" fillId="0" borderId="47" xfId="42" applyNumberFormat="1" applyFont="1" applyFill="1" applyBorder="1" applyAlignment="1">
      <alignment wrapText="1"/>
    </xf>
    <xf numFmtId="41" fontId="47" fillId="0" borderId="25" xfId="42" applyNumberFormat="1" applyFont="1" applyFill="1" applyBorder="1" applyAlignment="1"/>
    <xf numFmtId="41" fontId="30" fillId="0" borderId="75" xfId="42" applyNumberFormat="1" applyFont="1" applyFill="1" applyBorder="1"/>
    <xf numFmtId="0" fontId="39" fillId="0" borderId="75" xfId="42" applyNumberFormat="1" applyFont="1" applyFill="1" applyBorder="1" applyAlignment="1">
      <alignment horizontal="center" wrapText="1"/>
    </xf>
    <xf numFmtId="41" fontId="40" fillId="0" borderId="25" xfId="42" quotePrefix="1" applyNumberFormat="1" applyFont="1" applyFill="1" applyBorder="1" applyAlignment="1"/>
    <xf numFmtId="41" fontId="47" fillId="0" borderId="25" xfId="42" quotePrefix="1" applyNumberFormat="1" applyFont="1" applyFill="1" applyBorder="1" applyAlignment="1"/>
    <xf numFmtId="37" fontId="39" fillId="0" borderId="36" xfId="42" applyFont="1" applyFill="1" applyBorder="1" applyAlignment="1">
      <alignment horizontal="left"/>
    </xf>
    <xf numFmtId="41" fontId="31" fillId="0" borderId="34" xfId="42" applyNumberFormat="1" applyFont="1" applyFill="1" applyBorder="1" applyAlignment="1"/>
    <xf numFmtId="0" fontId="40" fillId="0" borderId="36" xfId="42" applyNumberFormat="1" applyFont="1" applyFill="1" applyBorder="1" applyAlignment="1"/>
    <xf numFmtId="0" fontId="30" fillId="0" borderId="75" xfId="42" applyNumberFormat="1" applyFont="1" applyFill="1" applyBorder="1" applyAlignment="1">
      <alignment horizontal="center" wrapText="1"/>
    </xf>
    <xf numFmtId="0" fontId="47" fillId="0" borderId="36" xfId="42" applyNumberFormat="1" applyFont="1" applyFill="1" applyBorder="1" applyAlignment="1"/>
    <xf numFmtId="41" fontId="47" fillId="0" borderId="47" xfId="42" applyNumberFormat="1" applyFont="1" applyFill="1" applyBorder="1" applyAlignment="1"/>
    <xf numFmtId="41" fontId="63" fillId="0" borderId="25" xfId="42" applyNumberFormat="1" applyFont="1" applyFill="1" applyBorder="1" applyAlignment="1"/>
    <xf numFmtId="41" fontId="47" fillId="0" borderId="34" xfId="42" applyNumberFormat="1" applyFont="1" applyFill="1" applyBorder="1" applyAlignment="1"/>
    <xf numFmtId="0" fontId="30" fillId="0" borderId="36" xfId="42" applyNumberFormat="1" applyFont="1" applyFill="1" applyBorder="1" applyAlignment="1">
      <alignment horizontal="left" wrapText="1"/>
    </xf>
    <xf numFmtId="0" fontId="30" fillId="0" borderId="75" xfId="42" applyNumberFormat="1" applyFont="1" applyFill="1" applyBorder="1" applyAlignment="1">
      <alignment horizontal="center"/>
    </xf>
    <xf numFmtId="0" fontId="30" fillId="0" borderId="70" xfId="42" applyNumberFormat="1" applyFont="1" applyFill="1" applyBorder="1" applyAlignment="1">
      <alignment horizontal="center"/>
    </xf>
    <xf numFmtId="37" fontId="30" fillId="0" borderId="36" xfId="42" applyFont="1" applyFill="1" applyBorder="1" applyAlignment="1">
      <alignment horizontal="center"/>
    </xf>
    <xf numFmtId="37" fontId="30" fillId="0" borderId="36" xfId="42" applyFont="1" applyFill="1" applyBorder="1" applyAlignment="1">
      <alignment wrapText="1"/>
    </xf>
    <xf numFmtId="37" fontId="30" fillId="0" borderId="88" xfId="42" applyFont="1" applyFill="1" applyBorder="1"/>
    <xf numFmtId="37" fontId="30" fillId="0" borderId="88" xfId="42" applyFont="1" applyFill="1" applyBorder="1" applyAlignment="1">
      <alignment horizontal="center"/>
    </xf>
    <xf numFmtId="41" fontId="64" fillId="0" borderId="17" xfId="42" applyNumberFormat="1" applyFont="1" applyFill="1" applyBorder="1" applyAlignment="1">
      <alignment horizontal="center"/>
    </xf>
    <xf numFmtId="41" fontId="47" fillId="0" borderId="17" xfId="42" applyNumberFormat="1" applyFont="1" applyFill="1" applyBorder="1"/>
    <xf numFmtId="41" fontId="30" fillId="0" borderId="89" xfId="42" applyNumberFormat="1" applyFont="1" applyFill="1" applyBorder="1" applyProtection="1"/>
    <xf numFmtId="41" fontId="30" fillId="0" borderId="76" xfId="42" applyNumberFormat="1" applyFont="1" applyFill="1" applyBorder="1" applyAlignment="1" applyProtection="1">
      <alignment horizontal="left"/>
    </xf>
    <xf numFmtId="0" fontId="30" fillId="0" borderId="76" xfId="42" applyNumberFormat="1" applyFont="1" applyFill="1" applyBorder="1" applyAlignment="1" applyProtection="1">
      <alignment horizontal="center"/>
    </xf>
    <xf numFmtId="0" fontId="30" fillId="0" borderId="77" xfId="42" applyNumberFormat="1" applyFont="1" applyFill="1" applyBorder="1" applyAlignment="1">
      <alignment horizontal="left"/>
    </xf>
    <xf numFmtId="0" fontId="30" fillId="0" borderId="77" xfId="42" applyNumberFormat="1" applyFont="1" applyFill="1" applyBorder="1" applyAlignment="1" applyProtection="1">
      <alignment horizontal="center"/>
    </xf>
    <xf numFmtId="0" fontId="40" fillId="0" borderId="77" xfId="42" applyNumberFormat="1" applyFont="1" applyFill="1" applyBorder="1" applyAlignment="1" applyProtection="1"/>
    <xf numFmtId="0" fontId="40" fillId="0" borderId="78" xfId="42" applyNumberFormat="1" applyFont="1" applyFill="1" applyBorder="1" applyAlignment="1"/>
    <xf numFmtId="41" fontId="40" fillId="0" borderId="90" xfId="42" applyNumberFormat="1" applyFont="1" applyFill="1" applyBorder="1" applyAlignment="1"/>
    <xf numFmtId="41" fontId="40" fillId="0" borderId="79" xfId="42" applyNumberFormat="1" applyFont="1" applyFill="1" applyBorder="1" applyAlignment="1"/>
    <xf numFmtId="41" fontId="40" fillId="0" borderId="46" xfId="42" applyNumberFormat="1" applyFont="1" applyFill="1" applyBorder="1" applyAlignment="1"/>
    <xf numFmtId="41" fontId="30" fillId="0" borderId="51" xfId="42" applyNumberFormat="1" applyFont="1" applyFill="1" applyBorder="1" applyAlignment="1"/>
    <xf numFmtId="41" fontId="30" fillId="0" borderId="19" xfId="42" applyNumberFormat="1" applyFont="1" applyFill="1" applyBorder="1"/>
    <xf numFmtId="0" fontId="30" fillId="0" borderId="0" xfId="42" applyNumberFormat="1" applyFont="1" applyFill="1" applyAlignment="1">
      <alignment horizontal="center"/>
    </xf>
    <xf numFmtId="0" fontId="30" fillId="0" borderId="0" xfId="42" applyNumberFormat="1" applyFont="1" applyFill="1" applyAlignment="1">
      <alignment horizontal="left"/>
    </xf>
    <xf numFmtId="0" fontId="30" fillId="0" borderId="0" xfId="42" applyNumberFormat="1" applyFont="1" applyFill="1" applyAlignment="1"/>
    <xf numFmtId="37" fontId="32" fillId="0" borderId="0" xfId="42" applyFont="1" applyFill="1" applyBorder="1" applyAlignment="1"/>
    <xf numFmtId="41" fontId="32" fillId="0" borderId="0" xfId="42" applyNumberFormat="1" applyFont="1" applyFill="1" applyAlignment="1"/>
    <xf numFmtId="41" fontId="36" fillId="0" borderId="0" xfId="42" applyNumberFormat="1" applyFont="1" applyFill="1" applyAlignment="1"/>
    <xf numFmtId="37" fontId="47" fillId="0" borderId="0" xfId="42" applyFont="1" applyFill="1" applyBorder="1" applyAlignment="1"/>
    <xf numFmtId="41" fontId="40" fillId="0" borderId="0" xfId="42" applyNumberFormat="1" applyFont="1" applyFill="1" applyAlignment="1"/>
    <xf numFmtId="37" fontId="39" fillId="0" borderId="0" xfId="42" applyFont="1" applyFill="1" applyBorder="1" applyAlignment="1"/>
    <xf numFmtId="41" fontId="30" fillId="0" borderId="24" xfId="42" applyNumberFormat="1" applyFont="1" applyFill="1" applyBorder="1" applyAlignment="1" applyProtection="1">
      <alignment horizontal="left"/>
    </xf>
    <xf numFmtId="0" fontId="30" fillId="0" borderId="11" xfId="42" applyNumberFormat="1" applyFont="1" applyFill="1" applyBorder="1" applyAlignment="1" applyProtection="1">
      <alignment horizontal="center"/>
    </xf>
    <xf numFmtId="41" fontId="36" fillId="0" borderId="45" xfId="42" applyNumberFormat="1" applyFont="1" applyFill="1" applyBorder="1" applyAlignment="1"/>
    <xf numFmtId="41" fontId="36" fillId="0" borderId="54" xfId="42" applyNumberFormat="1" applyFont="1" applyFill="1" applyBorder="1" applyAlignment="1"/>
    <xf numFmtId="41" fontId="36" fillId="0" borderId="77" xfId="42" applyNumberFormat="1" applyFont="1" applyFill="1" applyBorder="1" applyAlignment="1"/>
    <xf numFmtId="41" fontId="43" fillId="0" borderId="69" xfId="0" applyNumberFormat="1" applyFont="1" applyFill="1" applyBorder="1" applyAlignment="1"/>
    <xf numFmtId="41" fontId="43" fillId="0" borderId="51" xfId="0" applyNumberFormat="1" applyFont="1" applyFill="1" applyBorder="1" applyAlignment="1"/>
    <xf numFmtId="41" fontId="43" fillId="0" borderId="79" xfId="0" applyNumberFormat="1" applyFont="1" applyFill="1" applyBorder="1" applyAlignment="1"/>
    <xf numFmtId="41" fontId="43" fillId="0" borderId="77" xfId="0" applyNumberFormat="1" applyFont="1" applyFill="1" applyBorder="1" applyAlignment="1"/>
    <xf numFmtId="41" fontId="43" fillId="0" borderId="46" xfId="0" applyNumberFormat="1" applyFont="1" applyFill="1" applyBorder="1" applyAlignment="1"/>
    <xf numFmtId="0" fontId="30" fillId="0" borderId="10" xfId="42" applyNumberFormat="1" applyFont="1" applyFill="1" applyBorder="1" applyAlignment="1" applyProtection="1">
      <alignment horizontal="left"/>
    </xf>
    <xf numFmtId="37" fontId="45" fillId="0" borderId="0" xfId="42" applyFont="1" applyFill="1" applyBorder="1" applyAlignment="1"/>
    <xf numFmtId="41" fontId="30" fillId="0" borderId="52" xfId="42" applyNumberFormat="1" applyFont="1" applyFill="1" applyBorder="1" applyAlignment="1"/>
    <xf numFmtId="41" fontId="65" fillId="0" borderId="34" xfId="42" applyNumberFormat="1" applyFont="1" applyFill="1" applyBorder="1" applyAlignment="1"/>
    <xf numFmtId="41" fontId="40" fillId="0" borderId="59" xfId="42" applyNumberFormat="1" applyFont="1" applyFill="1" applyBorder="1" applyAlignment="1"/>
    <xf numFmtId="41" fontId="47" fillId="0" borderId="36" xfId="42" applyNumberFormat="1" applyFont="1" applyFill="1" applyBorder="1" applyAlignment="1"/>
    <xf numFmtId="41" fontId="63" fillId="0" borderId="34" xfId="42" applyNumberFormat="1" applyFont="1" applyFill="1" applyBorder="1" applyAlignment="1"/>
    <xf numFmtId="0" fontId="36" fillId="0" borderId="37" xfId="42" applyNumberFormat="1" applyFont="1" applyFill="1" applyBorder="1" applyAlignment="1" applyProtection="1"/>
    <xf numFmtId="0" fontId="36" fillId="0" borderId="89" xfId="42" applyNumberFormat="1" applyFont="1" applyFill="1" applyBorder="1" applyAlignment="1" applyProtection="1"/>
    <xf numFmtId="0" fontId="43" fillId="0" borderId="83" xfId="42" applyNumberFormat="1" applyFont="1" applyFill="1" applyBorder="1" applyAlignment="1" applyProtection="1"/>
    <xf numFmtId="0" fontId="43" fillId="0" borderId="84" xfId="42" applyNumberFormat="1" applyFont="1" applyFill="1" applyBorder="1" applyAlignment="1" applyProtection="1"/>
    <xf numFmtId="0" fontId="43" fillId="0" borderId="72" xfId="42" applyNumberFormat="1" applyFont="1" applyFill="1" applyBorder="1" applyAlignment="1" applyProtection="1"/>
    <xf numFmtId="0" fontId="36" fillId="0" borderId="52" xfId="42" quotePrefix="1" applyNumberFormat="1" applyFont="1" applyFill="1" applyBorder="1" applyAlignment="1"/>
    <xf numFmtId="41" fontId="43" fillId="0" borderId="52" xfId="42" applyNumberFormat="1" applyFont="1" applyFill="1" applyBorder="1" applyAlignment="1">
      <alignment horizontal="right"/>
    </xf>
    <xf numFmtId="0" fontId="43" fillId="0" borderId="52" xfId="0" applyNumberFormat="1" applyFont="1" applyFill="1" applyBorder="1" applyAlignment="1">
      <alignment horizontal="center"/>
    </xf>
    <xf numFmtId="0" fontId="30" fillId="0" borderId="65" xfId="42" applyNumberFormat="1" applyFont="1" applyFill="1" applyBorder="1" applyAlignment="1" applyProtection="1"/>
    <xf numFmtId="37" fontId="40" fillId="0" borderId="0" xfId="42" applyFont="1" applyFill="1" applyAlignment="1"/>
    <xf numFmtId="0" fontId="30" fillId="0" borderId="24" xfId="42" applyNumberFormat="1" applyFont="1" applyFill="1" applyBorder="1" applyAlignment="1" applyProtection="1">
      <alignment horizontal="center"/>
    </xf>
    <xf numFmtId="0" fontId="32" fillId="0" borderId="10" xfId="42" applyNumberFormat="1" applyFont="1" applyFill="1" applyBorder="1" applyAlignment="1" applyProtection="1"/>
    <xf numFmtId="41" fontId="43" fillId="0" borderId="95" xfId="42" applyNumberFormat="1" applyFont="1" applyFill="1" applyBorder="1" applyAlignment="1"/>
    <xf numFmtId="41" fontId="43" fillId="0" borderId="25" xfId="42" applyNumberFormat="1" applyFont="1" applyFill="1" applyBorder="1" applyAlignment="1"/>
    <xf numFmtId="41" fontId="43" fillId="0" borderId="69" xfId="42" applyNumberFormat="1" applyFont="1" applyFill="1" applyBorder="1" applyAlignment="1"/>
    <xf numFmtId="0" fontId="36" fillId="0" borderId="35" xfId="42" applyNumberFormat="1" applyFont="1" applyFill="1" applyBorder="1" applyAlignment="1" applyProtection="1"/>
    <xf numFmtId="0" fontId="32" fillId="0" borderId="36" xfId="42" applyNumberFormat="1" applyFont="1" applyFill="1" applyBorder="1" applyAlignment="1" applyProtection="1"/>
    <xf numFmtId="0" fontId="30" fillId="0" borderId="39" xfId="42" applyNumberFormat="1" applyFont="1" applyFill="1" applyBorder="1" applyAlignment="1" applyProtection="1">
      <alignment horizontal="left"/>
    </xf>
    <xf numFmtId="0" fontId="30" fillId="0" borderId="36" xfId="42" applyNumberFormat="1" applyFont="1" applyFill="1" applyBorder="1" applyAlignment="1" applyProtection="1">
      <alignment horizontal="left"/>
    </xf>
    <xf numFmtId="0" fontId="46" fillId="0" borderId="36" xfId="42" applyNumberFormat="1" applyFont="1" applyFill="1" applyBorder="1" applyAlignment="1" applyProtection="1"/>
    <xf numFmtId="0" fontId="45" fillId="0" borderId="35" xfId="42" applyNumberFormat="1" applyFont="1" applyFill="1" applyBorder="1" applyAlignment="1" applyProtection="1"/>
    <xf numFmtId="0" fontId="45" fillId="0" borderId="36" xfId="42" applyNumberFormat="1" applyFont="1" applyFill="1" applyBorder="1" applyAlignment="1" applyProtection="1"/>
    <xf numFmtId="0" fontId="67" fillId="0" borderId="25" xfId="0" applyFont="1" applyBorder="1"/>
    <xf numFmtId="0" fontId="30" fillId="0" borderId="25" xfId="0" applyFont="1" applyBorder="1"/>
    <xf numFmtId="0" fontId="30" fillId="0" borderId="33" xfId="0" applyFont="1" applyBorder="1"/>
    <xf numFmtId="0" fontId="30" fillId="0" borderId="33" xfId="0" applyFont="1" applyBorder="1" applyAlignment="1">
      <alignment horizontal="center"/>
    </xf>
    <xf numFmtId="0" fontId="43" fillId="0" borderId="50" xfId="0" applyFont="1" applyBorder="1"/>
    <xf numFmtId="0" fontId="43" fillId="0" borderId="53" xfId="0" applyFont="1" applyBorder="1"/>
    <xf numFmtId="0" fontId="41" fillId="0" borderId="0" xfId="0" applyFont="1"/>
    <xf numFmtId="0" fontId="30" fillId="0" borderId="25" xfId="0" applyFont="1" applyBorder="1" applyAlignment="1">
      <alignment horizontal="center"/>
    </xf>
    <xf numFmtId="0" fontId="43" fillId="0" borderId="47" xfId="0" applyFont="1" applyBorder="1"/>
    <xf numFmtId="0" fontId="43" fillId="0" borderId="52" xfId="0" applyFont="1" applyBorder="1"/>
    <xf numFmtId="41" fontId="43" fillId="0" borderId="34" xfId="0" applyNumberFormat="1" applyFont="1" applyBorder="1"/>
    <xf numFmtId="41" fontId="43" fillId="0" borderId="25" xfId="0" applyNumberFormat="1" applyFont="1" applyBorder="1"/>
    <xf numFmtId="41" fontId="45" fillId="0" borderId="34" xfId="0" applyNumberFormat="1" applyFont="1" applyBorder="1"/>
    <xf numFmtId="41" fontId="45" fillId="0" borderId="25" xfId="0" applyNumberFormat="1" applyFont="1" applyBorder="1"/>
    <xf numFmtId="0" fontId="41" fillId="0" borderId="0" xfId="0" applyFont="1" applyAlignment="1">
      <alignment horizontal="center"/>
    </xf>
    <xf numFmtId="41" fontId="53" fillId="0" borderId="25" xfId="40" applyNumberFormat="1" applyFont="1" applyBorder="1"/>
    <xf numFmtId="41" fontId="52" fillId="0" borderId="25" xfId="40" applyNumberFormat="1" applyFont="1" applyBorder="1"/>
    <xf numFmtId="41" fontId="54" fillId="0" borderId="25" xfId="44" applyNumberFormat="1" applyFont="1" applyBorder="1" applyAlignment="1">
      <alignment horizontal="left"/>
    </xf>
    <xf numFmtId="41" fontId="54" fillId="0" borderId="25" xfId="40" applyNumberFormat="1" applyFont="1" applyBorder="1"/>
    <xf numFmtId="41" fontId="55" fillId="0" borderId="25" xfId="40" applyNumberFormat="1" applyFont="1" applyBorder="1"/>
    <xf numFmtId="0" fontId="13" fillId="0" borderId="25" xfId="40" applyBorder="1"/>
    <xf numFmtId="0" fontId="53" fillId="0" borderId="25" xfId="40" applyFont="1" applyBorder="1"/>
    <xf numFmtId="0" fontId="54" fillId="0" borderId="25" xfId="40" applyFont="1" applyBorder="1"/>
    <xf numFmtId="41" fontId="54" fillId="26" borderId="25" xfId="40" applyNumberFormat="1" applyFont="1" applyFill="1" applyBorder="1"/>
    <xf numFmtId="0" fontId="54" fillId="26" borderId="25" xfId="40" applyFont="1" applyFill="1" applyBorder="1"/>
    <xf numFmtId="41" fontId="54" fillId="0" borderId="25" xfId="40" applyNumberFormat="1" applyFont="1" applyBorder="1" applyAlignment="1"/>
    <xf numFmtId="3" fontId="54" fillId="0" borderId="25" xfId="40" applyNumberFormat="1" applyFont="1" applyBorder="1"/>
    <xf numFmtId="3" fontId="54" fillId="0" borderId="25" xfId="40" applyNumberFormat="1" applyFont="1" applyFill="1" applyBorder="1"/>
    <xf numFmtId="41" fontId="70" fillId="0" borderId="97" xfId="0" applyNumberFormat="1" applyFont="1" applyFill="1" applyBorder="1" applyAlignment="1">
      <alignment horizontal="right" vertical="top" shrinkToFit="1"/>
    </xf>
    <xf numFmtId="41" fontId="70" fillId="0" borderId="100" xfId="0" applyNumberFormat="1" applyFont="1" applyFill="1" applyBorder="1" applyAlignment="1">
      <alignment horizontal="right" vertical="top" shrinkToFit="1"/>
    </xf>
    <xf numFmtId="41" fontId="73" fillId="0" borderId="59" xfId="0" applyNumberFormat="1" applyFont="1" applyFill="1" applyBorder="1" applyAlignment="1">
      <alignment horizontal="right" vertical="top" shrinkToFit="1"/>
    </xf>
    <xf numFmtId="41" fontId="73" fillId="0" borderId="46" xfId="0" applyNumberFormat="1" applyFont="1" applyFill="1" applyBorder="1" applyAlignment="1">
      <alignment horizontal="right" vertical="top" shrinkToFit="1"/>
    </xf>
    <xf numFmtId="41" fontId="30" fillId="0" borderId="80" xfId="42" applyNumberFormat="1" applyFont="1" applyFill="1" applyBorder="1" applyProtection="1"/>
    <xf numFmtId="41" fontId="45" fillId="0" borderId="46" xfId="0" applyNumberFormat="1" applyFont="1" applyBorder="1"/>
    <xf numFmtId="0" fontId="45" fillId="0" borderId="75" xfId="0" applyFont="1" applyBorder="1"/>
    <xf numFmtId="0" fontId="43" fillId="0" borderId="36" xfId="0" applyFont="1" applyBorder="1"/>
    <xf numFmtId="0" fontId="45" fillId="0" borderId="36" xfId="0" applyFont="1" applyBorder="1"/>
    <xf numFmtId="0" fontId="45" fillId="0" borderId="77" xfId="0" applyFont="1" applyBorder="1"/>
    <xf numFmtId="0" fontId="30" fillId="0" borderId="39" xfId="0" applyFont="1" applyBorder="1" applyAlignment="1">
      <alignment horizontal="center"/>
    </xf>
    <xf numFmtId="0" fontId="30" fillId="0" borderId="36" xfId="0" applyFont="1" applyBorder="1" applyAlignment="1">
      <alignment horizontal="center"/>
    </xf>
    <xf numFmtId="0" fontId="30" fillId="0" borderId="77" xfId="0" applyFont="1" applyBorder="1" applyAlignment="1">
      <alignment horizontal="center"/>
    </xf>
    <xf numFmtId="0" fontId="30" fillId="0" borderId="51" xfId="0" applyFont="1" applyBorder="1"/>
    <xf numFmtId="0" fontId="30" fillId="0" borderId="34" xfId="0" applyFont="1" applyBorder="1"/>
    <xf numFmtId="0" fontId="30" fillId="0" borderId="39" xfId="0" applyFont="1" applyBorder="1"/>
    <xf numFmtId="0" fontId="30" fillId="0" borderId="36" xfId="0" applyFont="1" applyBorder="1"/>
    <xf numFmtId="0" fontId="30" fillId="0" borderId="77" xfId="0" applyFont="1" applyBorder="1"/>
    <xf numFmtId="41" fontId="43" fillId="0" borderId="58" xfId="0" applyNumberFormat="1" applyFont="1" applyBorder="1"/>
    <xf numFmtId="41" fontId="45" fillId="0" borderId="39" xfId="0" applyNumberFormat="1" applyFont="1" applyBorder="1"/>
    <xf numFmtId="0" fontId="45" fillId="0" borderId="39" xfId="0" applyFont="1" applyBorder="1"/>
    <xf numFmtId="0" fontId="30" fillId="0" borderId="18" xfId="0" applyFont="1" applyBorder="1"/>
    <xf numFmtId="0" fontId="30" fillId="0" borderId="16" xfId="0" applyFont="1" applyBorder="1"/>
    <xf numFmtId="0" fontId="30" fillId="0" borderId="16" xfId="0" applyFont="1" applyBorder="1" applyAlignment="1">
      <alignment horizontal="center"/>
    </xf>
    <xf numFmtId="0" fontId="43" fillId="0" borderId="16" xfId="0" applyFont="1" applyBorder="1"/>
    <xf numFmtId="0" fontId="45" fillId="0" borderId="66" xfId="0" applyFont="1" applyBorder="1"/>
    <xf numFmtId="41" fontId="72" fillId="0" borderId="99" xfId="0" applyNumberFormat="1" applyFont="1" applyFill="1" applyBorder="1" applyAlignment="1">
      <alignment horizontal="right" vertical="top" shrinkToFit="1"/>
    </xf>
    <xf numFmtId="41" fontId="70" fillId="0" borderId="102" xfId="0" applyNumberFormat="1" applyFont="1" applyFill="1" applyBorder="1" applyAlignment="1">
      <alignment horizontal="right" vertical="top" shrinkToFit="1"/>
    </xf>
    <xf numFmtId="41" fontId="70" fillId="0" borderId="98" xfId="0" applyNumberFormat="1" applyFont="1" applyFill="1" applyBorder="1" applyAlignment="1">
      <alignment horizontal="right" vertical="top" shrinkToFit="1"/>
    </xf>
    <xf numFmtId="41" fontId="72" fillId="0" borderId="103" xfId="0" applyNumberFormat="1" applyFont="1" applyFill="1" applyBorder="1" applyAlignment="1">
      <alignment horizontal="right" vertical="top" shrinkToFit="1"/>
    </xf>
    <xf numFmtId="0" fontId="69" fillId="0" borderId="104" xfId="0" applyFont="1" applyFill="1" applyBorder="1" applyAlignment="1">
      <alignment horizontal="left" vertical="top" wrapText="1"/>
    </xf>
    <xf numFmtId="0" fontId="69" fillId="0" borderId="105" xfId="0" applyFont="1" applyFill="1" applyBorder="1" applyAlignment="1">
      <alignment horizontal="left" vertical="top" wrapText="1"/>
    </xf>
    <xf numFmtId="0" fontId="69" fillId="0" borderId="106" xfId="0" applyFont="1" applyFill="1" applyBorder="1" applyAlignment="1">
      <alignment horizontal="left" vertical="top" wrapText="1"/>
    </xf>
    <xf numFmtId="0" fontId="68" fillId="0" borderId="104" xfId="0" applyFont="1" applyFill="1" applyBorder="1" applyAlignment="1">
      <alignment horizontal="center" vertical="top" wrapText="1"/>
    </xf>
    <xf numFmtId="0" fontId="68" fillId="0" borderId="105" xfId="0" applyFont="1" applyFill="1" applyBorder="1" applyAlignment="1">
      <alignment horizontal="center" vertical="top" wrapText="1"/>
    </xf>
    <xf numFmtId="0" fontId="68" fillId="0" borderId="106" xfId="0" applyFont="1" applyFill="1" applyBorder="1" applyAlignment="1">
      <alignment horizontal="center" vertical="top" wrapText="1"/>
    </xf>
    <xf numFmtId="0" fontId="41" fillId="0" borderId="104" xfId="0" applyFont="1" applyFill="1" applyBorder="1" applyAlignment="1">
      <alignment horizontal="left" vertical="top" wrapText="1"/>
    </xf>
    <xf numFmtId="0" fontId="41" fillId="0" borderId="105" xfId="0" applyFont="1" applyFill="1" applyBorder="1" applyAlignment="1">
      <alignment horizontal="left" vertical="top" wrapText="1"/>
    </xf>
    <xf numFmtId="0" fontId="13" fillId="0" borderId="105" xfId="0" applyFont="1" applyFill="1" applyBorder="1" applyAlignment="1">
      <alignment horizontal="left" vertical="top" wrapText="1"/>
    </xf>
    <xf numFmtId="0" fontId="41" fillId="0" borderId="104" xfId="0" applyFont="1" applyFill="1" applyBorder="1" applyAlignment="1">
      <alignment horizontal="center" vertical="top" wrapText="1"/>
    </xf>
    <xf numFmtId="0" fontId="41" fillId="0" borderId="105" xfId="0" applyFont="1" applyFill="1" applyBorder="1" applyAlignment="1">
      <alignment horizontal="center" vertical="top" wrapText="1"/>
    </xf>
    <xf numFmtId="0" fontId="41" fillId="0" borderId="106" xfId="0" applyFont="1" applyFill="1" applyBorder="1" applyAlignment="1">
      <alignment horizontal="center" vertical="top" wrapText="1"/>
    </xf>
    <xf numFmtId="0" fontId="41" fillId="0" borderId="106" xfId="0" applyFont="1" applyFill="1" applyBorder="1" applyAlignment="1">
      <alignment horizontal="left" vertical="top" wrapText="1"/>
    </xf>
    <xf numFmtId="0" fontId="30" fillId="0" borderId="104" xfId="0" applyFont="1" applyFill="1" applyBorder="1" applyAlignment="1">
      <alignment horizontal="left" vertical="top" wrapText="1"/>
    </xf>
    <xf numFmtId="0" fontId="30" fillId="0" borderId="105" xfId="0" applyFont="1" applyFill="1" applyBorder="1" applyAlignment="1">
      <alignment horizontal="left" vertical="top" wrapText="1"/>
    </xf>
    <xf numFmtId="0" fontId="30" fillId="0" borderId="106" xfId="0" applyFont="1" applyFill="1" applyBorder="1" applyAlignment="1">
      <alignment horizontal="left" vertical="top" wrapText="1"/>
    </xf>
    <xf numFmtId="0" fontId="58" fillId="0" borderId="39" xfId="42" applyNumberFormat="1" applyFont="1" applyFill="1" applyBorder="1" applyAlignment="1" applyProtection="1"/>
    <xf numFmtId="41" fontId="58" fillId="0" borderId="0" xfId="42" applyNumberFormat="1" applyFont="1" applyFill="1" applyAlignment="1"/>
    <xf numFmtId="0" fontId="43" fillId="0" borderId="35" xfId="42" applyNumberFormat="1" applyFont="1" applyFill="1" applyBorder="1" applyAlignment="1" applyProtection="1"/>
    <xf numFmtId="37" fontId="36" fillId="0" borderId="0" xfId="42" applyFont="1" applyFill="1" applyAlignment="1"/>
    <xf numFmtId="37" fontId="5" fillId="0" borderId="0" xfId="38" applyFont="1"/>
    <xf numFmtId="37" fontId="76" fillId="0" borderId="0" xfId="38" applyFont="1" applyAlignment="1">
      <alignment horizontal="center"/>
    </xf>
    <xf numFmtId="41" fontId="77" fillId="0" borderId="0" xfId="38" applyNumberFormat="1" applyFont="1" applyFill="1" applyAlignment="1" applyProtection="1">
      <alignment horizontal="right"/>
    </xf>
    <xf numFmtId="41" fontId="77" fillId="0" borderId="0" xfId="38" applyNumberFormat="1" applyFont="1" applyAlignment="1" applyProtection="1">
      <alignment horizontal="right"/>
    </xf>
    <xf numFmtId="37" fontId="4" fillId="0" borderId="0" xfId="38" applyFont="1"/>
    <xf numFmtId="41" fontId="4" fillId="0" borderId="0" xfId="38" applyNumberFormat="1" applyFont="1" applyFill="1"/>
    <xf numFmtId="41" fontId="4" fillId="0" borderId="0" xfId="38" applyNumberFormat="1" applyFont="1"/>
    <xf numFmtId="37" fontId="4" fillId="0" borderId="0" xfId="38" applyFont="1" applyAlignment="1"/>
    <xf numFmtId="41" fontId="78" fillId="0" borderId="0" xfId="38" applyNumberFormat="1" applyFont="1" applyAlignment="1"/>
    <xf numFmtId="41" fontId="78" fillId="0" borderId="0" xfId="38" applyNumberFormat="1" applyFont="1"/>
    <xf numFmtId="37" fontId="5" fillId="0" borderId="0" xfId="38" applyFont="1" applyFill="1"/>
    <xf numFmtId="37" fontId="77" fillId="0" borderId="0" xfId="38" applyFont="1" applyAlignment="1">
      <alignment horizontal="right"/>
    </xf>
    <xf numFmtId="37" fontId="79" fillId="0" borderId="0" xfId="38" applyFont="1"/>
    <xf numFmtId="37" fontId="4" fillId="0" borderId="0" xfId="38" applyFont="1" applyAlignment="1">
      <alignment horizontal="left"/>
    </xf>
    <xf numFmtId="37" fontId="4" fillId="0" borderId="0" xfId="38" applyFont="1" applyFill="1"/>
    <xf numFmtId="37" fontId="80" fillId="0" borderId="0" xfId="38" applyFont="1"/>
    <xf numFmtId="37" fontId="81" fillId="0" borderId="0" xfId="38" applyFont="1"/>
    <xf numFmtId="41" fontId="78" fillId="0" borderId="0" xfId="38" applyNumberFormat="1" applyFont="1" applyFill="1"/>
    <xf numFmtId="37" fontId="82" fillId="0" borderId="0" xfId="38" applyFont="1"/>
    <xf numFmtId="37" fontId="83" fillId="0" borderId="0" xfId="38" applyFont="1"/>
    <xf numFmtId="41" fontId="5" fillId="0" borderId="0" xfId="38" applyNumberFormat="1" applyFont="1" applyBorder="1"/>
    <xf numFmtId="41" fontId="5" fillId="0" borderId="0" xfId="38" applyNumberFormat="1" applyFont="1" applyFill="1" applyBorder="1"/>
    <xf numFmtId="37" fontId="84" fillId="0" borderId="0" xfId="38" applyFont="1" applyAlignment="1">
      <alignment vertical="center"/>
    </xf>
    <xf numFmtId="41" fontId="77" fillId="0" borderId="0" xfId="38" applyNumberFormat="1" applyFont="1"/>
    <xf numFmtId="41" fontId="85" fillId="0" borderId="0" xfId="38" applyNumberFormat="1" applyFont="1"/>
    <xf numFmtId="41" fontId="85" fillId="0" borderId="0" xfId="38" applyNumberFormat="1" applyFont="1" applyAlignment="1">
      <alignment vertical="center"/>
    </xf>
    <xf numFmtId="41" fontId="78" fillId="0" borderId="0" xfId="38" applyNumberFormat="1" applyFont="1" applyAlignment="1">
      <alignment vertical="center"/>
    </xf>
    <xf numFmtId="41" fontId="78" fillId="0" borderId="0" xfId="38" applyNumberFormat="1" applyFont="1" applyFill="1" applyAlignment="1">
      <alignment vertical="center"/>
    </xf>
    <xf numFmtId="37" fontId="77" fillId="0" borderId="0" xfId="38" applyFont="1" applyAlignment="1">
      <alignment horizontal="center"/>
    </xf>
    <xf numFmtId="41" fontId="5" fillId="0" borderId="0" xfId="38" applyNumberFormat="1" applyFont="1"/>
    <xf numFmtId="37" fontId="77" fillId="0" borderId="0" xfId="38" applyFont="1"/>
    <xf numFmtId="41" fontId="77" fillId="0" borderId="0" xfId="38" applyNumberFormat="1" applyFont="1" applyFill="1"/>
    <xf numFmtId="41" fontId="84" fillId="0" borderId="0" xfId="38" applyNumberFormat="1" applyFont="1"/>
    <xf numFmtId="41" fontId="84" fillId="0" borderId="0" xfId="38" applyNumberFormat="1" applyFont="1" applyFill="1"/>
    <xf numFmtId="37" fontId="6" fillId="0" borderId="0" xfId="38" applyFont="1"/>
    <xf numFmtId="42" fontId="5" fillId="0" borderId="0" xfId="38" applyNumberFormat="1" applyFont="1"/>
    <xf numFmtId="37" fontId="5" fillId="0" borderId="0" xfId="38" applyFont="1" applyAlignment="1">
      <alignment horizontal="left"/>
    </xf>
    <xf numFmtId="41" fontId="5" fillId="0" borderId="0" xfId="38" applyNumberFormat="1" applyFont="1" applyFill="1"/>
    <xf numFmtId="37" fontId="7" fillId="0" borderId="0" xfId="38" applyFont="1"/>
    <xf numFmtId="41" fontId="86" fillId="0" borderId="0" xfId="38" applyNumberFormat="1" applyFont="1"/>
    <xf numFmtId="41" fontId="86" fillId="0" borderId="0" xfId="38" applyNumberFormat="1" applyFont="1" applyFill="1"/>
    <xf numFmtId="37" fontId="4" fillId="0" borderId="0" xfId="38" applyFont="1" applyAlignment="1">
      <alignment vertical="justify"/>
    </xf>
    <xf numFmtId="41" fontId="4" fillId="0" borderId="0" xfId="38" applyNumberFormat="1" applyFont="1" applyAlignment="1">
      <alignment vertical="justify"/>
    </xf>
    <xf numFmtId="41" fontId="4" fillId="0" borderId="0" xfId="38" applyNumberFormat="1" applyFont="1" applyFill="1" applyAlignment="1">
      <alignment vertical="justify"/>
    </xf>
    <xf numFmtId="37" fontId="76" fillId="0" borderId="0" xfId="38" applyFont="1" applyAlignment="1">
      <alignment horizontal="center" vertical="justify"/>
    </xf>
    <xf numFmtId="37" fontId="77" fillId="0" borderId="0" xfId="38" applyFont="1" applyAlignment="1">
      <alignment horizontal="right" vertical="justify"/>
    </xf>
    <xf numFmtId="41" fontId="77" fillId="0" borderId="0" xfId="38" applyNumberFormat="1" applyFont="1" applyAlignment="1" applyProtection="1">
      <alignment horizontal="right" vertical="justify"/>
    </xf>
    <xf numFmtId="41" fontId="77" fillId="0" borderId="0" xfId="38" applyNumberFormat="1" applyFont="1" applyFill="1" applyAlignment="1" applyProtection="1">
      <alignment horizontal="right" vertical="justify"/>
    </xf>
    <xf numFmtId="37" fontId="4" fillId="0" borderId="0" xfId="38" applyFont="1" applyAlignment="1">
      <alignment horizontal="left" vertical="justify"/>
    </xf>
    <xf numFmtId="37" fontId="4" fillId="0" borderId="0" xfId="38" applyFont="1" applyFill="1" applyAlignment="1">
      <alignment vertical="justify"/>
    </xf>
    <xf numFmtId="37" fontId="83" fillId="0" borderId="0" xfId="38" applyFont="1" applyAlignment="1">
      <alignment vertical="justify"/>
    </xf>
    <xf numFmtId="41" fontId="83" fillId="0" borderId="0" xfId="38" applyNumberFormat="1" applyFont="1" applyAlignment="1">
      <alignment vertical="justify"/>
    </xf>
    <xf numFmtId="41" fontId="7" fillId="0" borderId="0" xfId="38" applyNumberFormat="1" applyFont="1" applyBorder="1" applyAlignment="1">
      <alignment vertical="justify"/>
    </xf>
    <xf numFmtId="41" fontId="7" fillId="0" borderId="0" xfId="38" applyNumberFormat="1" applyFont="1" applyFill="1" applyBorder="1" applyAlignment="1">
      <alignment vertical="justify"/>
    </xf>
    <xf numFmtId="37" fontId="84" fillId="0" borderId="0" xfId="38" applyFont="1" applyAlignment="1">
      <alignment vertical="justify"/>
    </xf>
    <xf numFmtId="41" fontId="85" fillId="0" borderId="0" xfId="38" applyNumberFormat="1" applyFont="1" applyFill="1" applyAlignment="1">
      <alignment vertical="center"/>
    </xf>
    <xf numFmtId="37" fontId="77" fillId="0" borderId="0" xfId="38" applyFont="1" applyAlignment="1">
      <alignment horizontal="center" vertical="justify"/>
    </xf>
    <xf numFmtId="37" fontId="5" fillId="0" borderId="0" xfId="38" applyFont="1" applyAlignment="1">
      <alignment vertical="justify"/>
    </xf>
    <xf numFmtId="37" fontId="5" fillId="0" borderId="0" xfId="38" applyFont="1" applyFill="1" applyAlignment="1">
      <alignment vertical="justify"/>
    </xf>
    <xf numFmtId="41" fontId="5" fillId="0" borderId="0" xfId="38" applyNumberFormat="1" applyFont="1" applyAlignment="1">
      <alignment vertical="justify"/>
    </xf>
    <xf numFmtId="37" fontId="77" fillId="0" borderId="0" xfId="38" applyFont="1" applyAlignment="1">
      <alignment vertical="justify"/>
    </xf>
    <xf numFmtId="41" fontId="77" fillId="0" borderId="0" xfId="38" applyNumberFormat="1" applyFont="1" applyAlignment="1">
      <alignment vertical="justify"/>
    </xf>
    <xf numFmtId="41" fontId="77" fillId="0" borderId="0" xfId="38" applyNumberFormat="1" applyFont="1" applyFill="1" applyAlignment="1">
      <alignment vertical="justify"/>
    </xf>
    <xf numFmtId="0" fontId="5" fillId="0" borderId="0" xfId="39" applyFont="1" applyFill="1" applyBorder="1" applyAlignment="1">
      <alignment horizontal="left"/>
    </xf>
    <xf numFmtId="37" fontId="30" fillId="0" borderId="14" xfId="42" applyFont="1" applyFill="1" applyBorder="1" applyAlignment="1" applyProtection="1">
      <alignment horizontal="left" vertical="center"/>
    </xf>
    <xf numFmtId="37" fontId="30" fillId="0" borderId="19" xfId="42" applyFont="1" applyFill="1" applyBorder="1" applyAlignment="1">
      <alignment horizontal="center" vertical="center"/>
    </xf>
    <xf numFmtId="37" fontId="30" fillId="0" borderId="20" xfId="42" applyFont="1" applyFill="1" applyBorder="1" applyAlignment="1">
      <alignment horizontal="left" vertical="center"/>
    </xf>
    <xf numFmtId="37" fontId="30" fillId="0" borderId="22" xfId="42" applyFont="1" applyFill="1" applyBorder="1" applyAlignment="1">
      <alignment horizontal="center" vertical="center"/>
    </xf>
    <xf numFmtId="41" fontId="30" fillId="0" borderId="11" xfId="42" applyNumberFormat="1" applyFont="1" applyFill="1" applyBorder="1" applyAlignment="1">
      <alignment horizontal="center"/>
    </xf>
    <xf numFmtId="0" fontId="5" fillId="0" borderId="22" xfId="39" applyFont="1" applyFill="1" applyBorder="1" applyAlignment="1">
      <alignment horizontal="left"/>
    </xf>
    <xf numFmtId="0" fontId="5" fillId="25" borderId="89" xfId="39" applyFont="1" applyFill="1" applyBorder="1"/>
    <xf numFmtId="3" fontId="5" fillId="25" borderId="77" xfId="39" applyNumberFormat="1" applyFont="1" applyFill="1" applyBorder="1"/>
    <xf numFmtId="3" fontId="5" fillId="0" borderId="45" xfId="39" applyNumberFormat="1" applyFont="1" applyBorder="1"/>
    <xf numFmtId="3" fontId="5" fillId="0" borderId="36" xfId="39" applyNumberFormat="1" applyFont="1" applyBorder="1"/>
    <xf numFmtId="3" fontId="5" fillId="0" borderId="34" xfId="39" applyNumberFormat="1" applyFont="1" applyFill="1" applyBorder="1" applyAlignment="1">
      <alignment horizontal="left"/>
    </xf>
    <xf numFmtId="0" fontId="5" fillId="0" borderId="48" xfId="39" applyFont="1" applyBorder="1"/>
    <xf numFmtId="3" fontId="5" fillId="0" borderId="51" xfId="39" applyNumberFormat="1" applyFont="1" applyBorder="1"/>
    <xf numFmtId="0" fontId="4" fillId="0" borderId="92" xfId="39" applyFont="1" applyBorder="1"/>
    <xf numFmtId="0" fontId="4" fillId="0" borderId="48" xfId="39" applyFont="1" applyBorder="1"/>
    <xf numFmtId="0" fontId="5" fillId="0" borderId="37" xfId="39" applyFont="1" applyBorder="1"/>
    <xf numFmtId="0" fontId="67" fillId="0" borderId="79" xfId="0" applyFont="1" applyBorder="1"/>
    <xf numFmtId="0" fontId="45" fillId="0" borderId="77" xfId="42" applyNumberFormat="1" applyFont="1" applyFill="1" applyBorder="1" applyAlignment="1" applyProtection="1"/>
    <xf numFmtId="0" fontId="45" fillId="0" borderId="78" xfId="42" applyNumberFormat="1" applyFont="1" applyFill="1" applyBorder="1" applyAlignment="1" applyProtection="1"/>
    <xf numFmtId="41" fontId="45" fillId="0" borderId="79" xfId="42" applyNumberFormat="1" applyFont="1" applyFill="1" applyBorder="1" applyAlignment="1"/>
    <xf numFmtId="41" fontId="45" fillId="0" borderId="46" xfId="42" applyNumberFormat="1" applyFont="1" applyFill="1" applyBorder="1" applyAlignment="1"/>
    <xf numFmtId="0" fontId="36" fillId="0" borderId="40" xfId="42" applyNumberFormat="1" applyFont="1" applyFill="1" applyBorder="1" applyAlignment="1" applyProtection="1"/>
    <xf numFmtId="0" fontId="36" fillId="0" borderId="48" xfId="42" quotePrefix="1" applyNumberFormat="1" applyFont="1" applyFill="1" applyBorder="1" applyAlignment="1"/>
    <xf numFmtId="41" fontId="36" fillId="0" borderId="69" xfId="42" applyNumberFormat="1" applyFont="1" applyFill="1" applyBorder="1" applyAlignment="1"/>
    <xf numFmtId="0" fontId="5" fillId="24" borderId="22" xfId="39" applyFont="1" applyFill="1" applyBorder="1"/>
    <xf numFmtId="3" fontId="5" fillId="24" borderId="12" xfId="39" applyNumberFormat="1" applyFont="1" applyFill="1" applyBorder="1"/>
    <xf numFmtId="3" fontId="5" fillId="25" borderId="12" xfId="39" applyNumberFormat="1" applyFont="1" applyFill="1" applyBorder="1"/>
    <xf numFmtId="0" fontId="4" fillId="0" borderId="22" xfId="39" applyFont="1" applyBorder="1"/>
    <xf numFmtId="3" fontId="5" fillId="0" borderId="60" xfId="39" applyNumberFormat="1" applyFont="1" applyBorder="1"/>
    <xf numFmtId="0" fontId="5" fillId="0" borderId="22" xfId="39" applyFont="1" applyBorder="1"/>
    <xf numFmtId="3" fontId="7" fillId="0" borderId="60" xfId="39" applyNumberFormat="1" applyFont="1" applyBorder="1"/>
    <xf numFmtId="41" fontId="5" fillId="0" borderId="57" xfId="44" applyNumberFormat="1" applyFont="1" applyBorder="1"/>
    <xf numFmtId="0" fontId="5" fillId="0" borderId="57" xfId="39" applyFont="1" applyBorder="1"/>
    <xf numFmtId="0" fontId="5" fillId="0" borderId="107" xfId="39" applyFont="1" applyBorder="1"/>
    <xf numFmtId="3" fontId="5" fillId="0" borderId="54" xfId="39" applyNumberFormat="1" applyFont="1" applyBorder="1"/>
    <xf numFmtId="0" fontId="4" fillId="0" borderId="108" xfId="39" applyFont="1" applyBorder="1"/>
    <xf numFmtId="0" fontId="5" fillId="25" borderId="57" xfId="39" applyFont="1" applyFill="1" applyBorder="1"/>
    <xf numFmtId="3" fontId="5" fillId="0" borderId="52" xfId="39" applyNumberFormat="1" applyFont="1" applyFill="1" applyBorder="1" applyAlignment="1">
      <alignment horizontal="left"/>
    </xf>
    <xf numFmtId="0" fontId="5" fillId="26" borderId="37" xfId="39" applyFont="1" applyFill="1" applyBorder="1"/>
    <xf numFmtId="3" fontId="5" fillId="26" borderId="36" xfId="39" applyNumberFormat="1" applyFont="1" applyFill="1" applyBorder="1"/>
    <xf numFmtId="0" fontId="5" fillId="26" borderId="36" xfId="39" applyFont="1" applyFill="1" applyBorder="1"/>
    <xf numFmtId="0" fontId="4" fillId="0" borderId="53" xfId="39" applyFont="1" applyBorder="1"/>
    <xf numFmtId="0" fontId="5" fillId="0" borderId="34" xfId="39" applyFont="1" applyBorder="1"/>
    <xf numFmtId="3" fontId="6" fillId="0" borderId="60" xfId="39" applyNumberFormat="1" applyFont="1" applyBorder="1"/>
    <xf numFmtId="0" fontId="4" fillId="0" borderId="65" xfId="39" applyFont="1" applyBorder="1"/>
    <xf numFmtId="0" fontId="4" fillId="0" borderId="109" xfId="39" applyFont="1" applyBorder="1"/>
    <xf numFmtId="3" fontId="4" fillId="0" borderId="110" xfId="39" applyNumberFormat="1" applyFont="1" applyBorder="1"/>
    <xf numFmtId="0" fontId="4" fillId="0" borderId="111" xfId="39" applyFont="1" applyBorder="1"/>
    <xf numFmtId="3" fontId="4" fillId="0" borderId="112" xfId="39" applyNumberFormat="1" applyFont="1" applyBorder="1"/>
    <xf numFmtId="0" fontId="5" fillId="25" borderId="53" xfId="39" applyFont="1" applyFill="1" applyBorder="1"/>
    <xf numFmtId="3" fontId="5" fillId="25" borderId="54" xfId="39" applyNumberFormat="1" applyFont="1" applyFill="1" applyBorder="1"/>
    <xf numFmtId="3" fontId="5" fillId="0" borderId="71" xfId="39" applyNumberFormat="1" applyFont="1" applyBorder="1"/>
    <xf numFmtId="0" fontId="5" fillId="0" borderId="65" xfId="39" applyFont="1" applyBorder="1"/>
    <xf numFmtId="0" fontId="4" fillId="0" borderId="113" xfId="39" applyFont="1" applyBorder="1"/>
    <xf numFmtId="0" fontId="5" fillId="25" borderId="92" xfId="39" applyFont="1" applyFill="1" applyBorder="1"/>
    <xf numFmtId="37" fontId="31" fillId="0" borderId="24" xfId="42" applyFont="1" applyFill="1" applyBorder="1" applyAlignment="1">
      <alignment horizontal="center" vertical="center"/>
    </xf>
    <xf numFmtId="37" fontId="32" fillId="0" borderId="22" xfId="42" applyFont="1" applyFill="1" applyBorder="1" applyAlignment="1"/>
    <xf numFmtId="41" fontId="43" fillId="0" borderId="0" xfId="42" applyNumberFormat="1" applyFont="1" applyFill="1" applyBorder="1"/>
    <xf numFmtId="41" fontId="43" fillId="0" borderId="12" xfId="42" applyNumberFormat="1" applyFont="1" applyFill="1" applyBorder="1"/>
    <xf numFmtId="41" fontId="30" fillId="0" borderId="13" xfId="42" applyNumberFormat="1" applyFont="1" applyFill="1" applyBorder="1" applyAlignment="1" applyProtection="1"/>
    <xf numFmtId="3" fontId="43" fillId="0" borderId="0" xfId="42" applyNumberFormat="1" applyFont="1" applyFill="1" applyBorder="1" applyAlignment="1">
      <alignment horizontal="right"/>
    </xf>
    <xf numFmtId="37" fontId="30" fillId="0" borderId="14" xfId="42" applyFont="1" applyFill="1" applyBorder="1" applyAlignment="1" applyProtection="1">
      <alignment vertical="center"/>
    </xf>
    <xf numFmtId="37" fontId="30" fillId="0" borderId="20" xfId="42" applyFont="1" applyFill="1" applyBorder="1" applyAlignment="1">
      <alignment vertical="center"/>
    </xf>
    <xf numFmtId="41" fontId="59" fillId="0" borderId="13" xfId="42" applyNumberFormat="1" applyFont="1" applyFill="1" applyBorder="1"/>
    <xf numFmtId="0" fontId="0" fillId="0" borderId="0" xfId="0" applyFill="1" applyBorder="1" applyAlignment="1">
      <alignment horizontal="left" wrapText="1"/>
    </xf>
    <xf numFmtId="0" fontId="5" fillId="25" borderId="64" xfId="39" applyFont="1" applyFill="1" applyBorder="1"/>
    <xf numFmtId="41" fontId="74" fillId="0" borderId="34" xfId="40" applyNumberFormat="1" applyFont="1" applyBorder="1"/>
    <xf numFmtId="0" fontId="5" fillId="0" borderId="53" xfId="39" applyFont="1" applyBorder="1"/>
    <xf numFmtId="0" fontId="5" fillId="25" borderId="23" xfId="39" applyFont="1" applyFill="1" applyBorder="1"/>
    <xf numFmtId="3" fontId="5" fillId="25" borderId="94" xfId="39" applyNumberFormat="1" applyFont="1" applyFill="1" applyBorder="1"/>
    <xf numFmtId="0" fontId="4" fillId="0" borderId="64" xfId="39" applyFont="1" applyBorder="1"/>
    <xf numFmtId="3" fontId="5" fillId="0" borderId="11" xfId="39" applyNumberFormat="1" applyFont="1" applyBorder="1"/>
    <xf numFmtId="3" fontId="5" fillId="0" borderId="39" xfId="39" applyNumberFormat="1" applyFont="1" applyBorder="1"/>
    <xf numFmtId="3" fontId="4" fillId="0" borderId="45" xfId="39" applyNumberFormat="1" applyFont="1" applyBorder="1"/>
    <xf numFmtId="3" fontId="7" fillId="0" borderId="77" xfId="39" applyNumberFormat="1" applyFont="1" applyBorder="1"/>
    <xf numFmtId="3" fontId="4" fillId="0" borderId="12" xfId="39" applyNumberFormat="1" applyFont="1" applyBorder="1"/>
    <xf numFmtId="3" fontId="4" fillId="0" borderId="14" xfId="39" applyNumberFormat="1" applyFont="1" applyBorder="1"/>
    <xf numFmtId="0" fontId="5" fillId="0" borderId="59" xfId="39" applyFont="1" applyBorder="1"/>
    <xf numFmtId="3" fontId="7" fillId="0" borderId="14" xfId="39" applyNumberFormat="1" applyFont="1" applyBorder="1"/>
    <xf numFmtId="3" fontId="7" fillId="0" borderId="46" xfId="39" applyNumberFormat="1" applyFont="1" applyBorder="1"/>
    <xf numFmtId="37" fontId="29" fillId="0" borderId="0" xfId="42" applyFont="1" applyFill="1" applyBorder="1" applyAlignment="1">
      <alignment horizontal="center"/>
    </xf>
    <xf numFmtId="37" fontId="30" fillId="0" borderId="0" xfId="42" applyFont="1" applyFill="1" applyBorder="1" applyAlignment="1">
      <alignment horizontal="center"/>
    </xf>
    <xf numFmtId="0" fontId="5" fillId="0" borderId="0" xfId="39" applyFont="1" applyFill="1" applyAlignment="1">
      <alignment horizontal="left"/>
    </xf>
    <xf numFmtId="0" fontId="5" fillId="0" borderId="85" xfId="39" applyFont="1" applyBorder="1"/>
    <xf numFmtId="0" fontId="5" fillId="0" borderId="114" xfId="39" applyFont="1" applyBorder="1"/>
    <xf numFmtId="3" fontId="5" fillId="0" borderId="87" xfId="39" applyNumberFormat="1" applyFont="1" applyBorder="1"/>
    <xf numFmtId="37" fontId="30" fillId="0" borderId="0" xfId="42" applyFont="1" applyFill="1" applyBorder="1" applyAlignment="1" applyProtection="1">
      <alignment horizontal="left"/>
    </xf>
    <xf numFmtId="37" fontId="30" fillId="0" borderId="20" xfId="42" applyFont="1" applyFill="1" applyBorder="1" applyAlignment="1">
      <alignment horizontal="left" vertical="center"/>
    </xf>
    <xf numFmtId="37" fontId="30" fillId="0" borderId="19" xfId="42" applyFont="1" applyFill="1" applyBorder="1" applyAlignment="1">
      <alignment horizontal="center" vertical="center"/>
    </xf>
    <xf numFmtId="37" fontId="30" fillId="0" borderId="14" xfId="42" applyFont="1" applyFill="1" applyBorder="1" applyAlignment="1" applyProtection="1">
      <alignment horizontal="left" vertical="center"/>
    </xf>
    <xf numFmtId="0" fontId="5" fillId="0" borderId="22" xfId="39" applyFont="1" applyFill="1" applyBorder="1" applyAlignment="1">
      <alignment horizontal="left"/>
    </xf>
    <xf numFmtId="0" fontId="5" fillId="0" borderId="22" xfId="43" applyFont="1" applyFill="1" applyBorder="1" applyAlignment="1">
      <alignment horizontal="left"/>
    </xf>
    <xf numFmtId="41" fontId="43" fillId="0" borderId="0" xfId="42" applyNumberFormat="1" applyFont="1" applyFill="1" applyBorder="1" applyAlignment="1">
      <alignment horizontal="center"/>
    </xf>
    <xf numFmtId="41" fontId="58" fillId="0" borderId="13" xfId="42" applyNumberFormat="1" applyFont="1" applyFill="1" applyBorder="1" applyAlignment="1">
      <alignment horizontal="center"/>
    </xf>
    <xf numFmtId="37" fontId="30" fillId="29" borderId="20" xfId="42" applyFont="1" applyFill="1" applyBorder="1" applyAlignment="1">
      <alignment horizontal="left" vertical="center" wrapText="1"/>
    </xf>
    <xf numFmtId="37" fontId="30" fillId="29" borderId="18" xfId="42" applyFont="1" applyFill="1" applyBorder="1" applyAlignment="1">
      <alignment horizontal="center" vertical="center"/>
    </xf>
    <xf numFmtId="37" fontId="30" fillId="29" borderId="58" xfId="41" applyFont="1" applyFill="1" applyBorder="1" applyAlignment="1" applyProtection="1">
      <alignment horizontal="left" vertical="center"/>
    </xf>
    <xf numFmtId="37" fontId="30" fillId="29" borderId="18" xfId="42" applyFont="1" applyFill="1" applyBorder="1" applyAlignment="1">
      <alignment horizontal="left" vertical="center" wrapText="1"/>
    </xf>
    <xf numFmtId="37" fontId="30" fillId="29" borderId="58" xfId="42" applyFont="1" applyFill="1" applyBorder="1" applyAlignment="1">
      <alignment horizontal="center" vertical="center"/>
    </xf>
    <xf numFmtId="41" fontId="47" fillId="29" borderId="18" xfId="42" applyNumberFormat="1" applyFont="1" applyFill="1" applyBorder="1" applyAlignment="1">
      <alignment horizontal="left" vertical="center"/>
    </xf>
    <xf numFmtId="41" fontId="50" fillId="29" borderId="58" xfId="42" applyNumberFormat="1" applyFont="1" applyFill="1" applyBorder="1" applyAlignment="1">
      <alignment horizontal="center" vertical="center"/>
    </xf>
    <xf numFmtId="41" fontId="47" fillId="29" borderId="18" xfId="42" quotePrefix="1" applyNumberFormat="1" applyFont="1" applyFill="1" applyBorder="1" applyAlignment="1">
      <alignment horizontal="left" vertical="center"/>
    </xf>
    <xf numFmtId="41" fontId="47" fillId="29" borderId="58" xfId="42" applyNumberFormat="1" applyFont="1" applyFill="1" applyBorder="1" applyAlignment="1">
      <alignment horizontal="center" vertical="center"/>
    </xf>
    <xf numFmtId="41" fontId="50" fillId="29" borderId="18" xfId="42" applyNumberFormat="1" applyFont="1" applyFill="1" applyBorder="1" applyAlignment="1">
      <alignment horizontal="center" vertical="center"/>
    </xf>
    <xf numFmtId="41" fontId="50" fillId="29" borderId="21" xfId="42" applyNumberFormat="1" applyFont="1" applyFill="1" applyBorder="1"/>
    <xf numFmtId="41" fontId="50" fillId="29" borderId="0" xfId="42" applyNumberFormat="1" applyFont="1" applyFill="1" applyBorder="1" applyAlignment="1">
      <alignment horizontal="center" vertical="center"/>
    </xf>
    <xf numFmtId="41" fontId="50" fillId="29" borderId="21" xfId="42" applyNumberFormat="1" applyFont="1" applyFill="1" applyBorder="1" applyAlignment="1">
      <alignment horizontal="center" vertical="center"/>
    </xf>
    <xf numFmtId="41" fontId="50" fillId="29" borderId="24" xfId="42" applyNumberFormat="1" applyFont="1" applyFill="1" applyBorder="1" applyAlignment="1">
      <alignment horizontal="center" vertical="center"/>
    </xf>
    <xf numFmtId="41" fontId="50" fillId="29" borderId="10" xfId="42" applyNumberFormat="1" applyFont="1" applyFill="1" applyBorder="1" applyAlignment="1">
      <alignment horizontal="center" vertical="center"/>
    </xf>
    <xf numFmtId="41" fontId="50" fillId="29" borderId="20" xfId="42" applyNumberFormat="1" applyFont="1" applyFill="1" applyBorder="1" applyAlignment="1">
      <alignment horizontal="center" vertical="center"/>
    </xf>
    <xf numFmtId="41" fontId="50" fillId="29" borderId="0" xfId="42" quotePrefix="1" applyNumberFormat="1" applyFont="1" applyFill="1" applyBorder="1" applyAlignment="1">
      <alignment horizontal="center" vertical="center"/>
    </xf>
    <xf numFmtId="41" fontId="47" fillId="29" borderId="21" xfId="42" applyNumberFormat="1" applyFont="1" applyFill="1" applyBorder="1" applyAlignment="1">
      <alignment horizontal="left" vertical="center"/>
    </xf>
    <xf numFmtId="41" fontId="47" fillId="29" borderId="21" xfId="42" quotePrefix="1" applyNumberFormat="1" applyFont="1" applyFill="1" applyBorder="1" applyAlignment="1">
      <alignment horizontal="center" vertical="center"/>
    </xf>
    <xf numFmtId="41" fontId="47" fillId="29" borderId="24" xfId="42" applyNumberFormat="1" applyFont="1" applyFill="1" applyBorder="1" applyAlignment="1">
      <alignment horizontal="left" vertical="center"/>
    </xf>
    <xf numFmtId="41" fontId="50" fillId="29" borderId="24" xfId="42" applyNumberFormat="1" applyFont="1" applyFill="1" applyBorder="1" applyAlignment="1">
      <alignment horizontal="left" vertical="center"/>
    </xf>
    <xf numFmtId="41" fontId="50" fillId="29" borderId="10" xfId="42" applyNumberFormat="1" applyFont="1" applyFill="1" applyBorder="1" applyAlignment="1">
      <alignment horizontal="left" vertical="center"/>
    </xf>
    <xf numFmtId="41" fontId="58" fillId="29" borderId="20" xfId="42" applyNumberFormat="1" applyFont="1" applyFill="1" applyBorder="1" applyAlignment="1">
      <alignment horizontal="left" vertical="center"/>
    </xf>
    <xf numFmtId="41" fontId="50" fillId="29" borderId="20" xfId="42" applyNumberFormat="1" applyFont="1" applyFill="1" applyBorder="1" applyAlignment="1">
      <alignment horizontal="left" vertical="center"/>
    </xf>
    <xf numFmtId="41" fontId="58" fillId="29" borderId="20" xfId="42" applyNumberFormat="1" applyFont="1" applyFill="1" applyBorder="1" applyAlignment="1">
      <alignment horizontal="center"/>
    </xf>
    <xf numFmtId="41" fontId="50" fillId="29" borderId="21" xfId="42" quotePrefix="1" applyNumberFormat="1" applyFont="1" applyFill="1" applyBorder="1"/>
    <xf numFmtId="37" fontId="30" fillId="29" borderId="18" xfId="42" applyFont="1" applyFill="1" applyBorder="1" applyAlignment="1">
      <alignment horizontal="left" vertical="center"/>
    </xf>
    <xf numFmtId="41" fontId="50" fillId="29" borderId="18" xfId="42" applyNumberFormat="1" applyFont="1" applyFill="1" applyBorder="1"/>
    <xf numFmtId="41" fontId="50" fillId="29" borderId="58" xfId="42" applyNumberFormat="1" applyFont="1" applyFill="1" applyBorder="1"/>
    <xf numFmtId="0" fontId="13" fillId="29" borderId="58" xfId="0" applyFont="1" applyFill="1" applyBorder="1" applyAlignment="1">
      <alignment horizontal="center" vertical="center"/>
    </xf>
    <xf numFmtId="41" fontId="50" fillId="29" borderId="58" xfId="42" applyNumberFormat="1" applyFont="1" applyFill="1" applyBorder="1" applyAlignment="1">
      <alignment horizontal="left" vertical="center"/>
    </xf>
    <xf numFmtId="41" fontId="58" fillId="29" borderId="18" xfId="42" applyNumberFormat="1" applyFont="1" applyFill="1" applyBorder="1" applyAlignment="1">
      <alignment horizontal="center"/>
    </xf>
    <xf numFmtId="41" fontId="50" fillId="29" borderId="18" xfId="42" applyNumberFormat="1" applyFont="1" applyFill="1" applyBorder="1" applyAlignment="1">
      <alignment horizontal="left" vertical="center"/>
    </xf>
    <xf numFmtId="37" fontId="30" fillId="29" borderId="21" xfId="42" quotePrefix="1" applyFont="1" applyFill="1" applyBorder="1" applyAlignment="1">
      <alignment horizontal="left" vertical="center"/>
    </xf>
    <xf numFmtId="41" fontId="50" fillId="29" borderId="0" xfId="42" quotePrefix="1" applyNumberFormat="1" applyFont="1" applyFill="1" applyBorder="1"/>
    <xf numFmtId="0" fontId="30" fillId="29" borderId="18" xfId="42" quotePrefix="1" applyNumberFormat="1" applyFont="1" applyFill="1" applyBorder="1" applyAlignment="1">
      <alignment horizontal="center" vertical="center"/>
    </xf>
    <xf numFmtId="3" fontId="7" fillId="0" borderId="87" xfId="39" applyNumberFormat="1" applyFont="1" applyBorder="1"/>
    <xf numFmtId="3" fontId="7" fillId="0" borderId="88" xfId="39" applyNumberFormat="1" applyFont="1" applyBorder="1"/>
    <xf numFmtId="3" fontId="5" fillId="0" borderId="86" xfId="39" applyNumberFormat="1" applyFont="1" applyBorder="1"/>
    <xf numFmtId="0" fontId="4" fillId="0" borderId="91" xfId="39" applyFont="1" applyBorder="1"/>
    <xf numFmtId="3" fontId="4" fillId="0" borderId="73" xfId="39" applyNumberFormat="1" applyFont="1" applyBorder="1"/>
    <xf numFmtId="0" fontId="7" fillId="25" borderId="15" xfId="39" applyFont="1" applyFill="1" applyBorder="1" applyAlignment="1"/>
    <xf numFmtId="0" fontId="7" fillId="25" borderId="12" xfId="39" applyFont="1" applyFill="1" applyBorder="1" applyAlignment="1"/>
    <xf numFmtId="3" fontId="5" fillId="0" borderId="88" xfId="39" applyNumberFormat="1" applyFont="1" applyBorder="1"/>
    <xf numFmtId="0" fontId="4" fillId="0" borderId="116" xfId="39" applyFont="1" applyBorder="1"/>
    <xf numFmtId="0" fontId="5" fillId="0" borderId="83" xfId="39" applyFont="1" applyBorder="1"/>
    <xf numFmtId="0" fontId="87" fillId="0" borderId="38" xfId="39" applyFont="1" applyBorder="1"/>
    <xf numFmtId="0" fontId="4" fillId="0" borderId="15" xfId="39" applyFont="1" applyBorder="1"/>
    <xf numFmtId="0" fontId="4" fillId="0" borderId="52" xfId="43" applyFont="1" applyBorder="1"/>
    <xf numFmtId="3" fontId="5" fillId="0" borderId="34" xfId="39" quotePrefix="1" applyNumberFormat="1" applyFont="1" applyBorder="1"/>
    <xf numFmtId="0" fontId="4" fillId="0" borderId="15" xfId="43" applyFont="1" applyBorder="1"/>
    <xf numFmtId="3" fontId="4" fillId="0" borderId="71" xfId="39" applyNumberFormat="1" applyFont="1" applyBorder="1"/>
    <xf numFmtId="41" fontId="47" fillId="0" borderId="34" xfId="42" quotePrefix="1" applyNumberFormat="1" applyFont="1" applyFill="1" applyBorder="1" applyAlignment="1"/>
    <xf numFmtId="37" fontId="30" fillId="0" borderId="75" xfId="42" applyFont="1" applyFill="1" applyBorder="1"/>
    <xf numFmtId="37" fontId="30" fillId="0" borderId="75" xfId="42" applyFont="1" applyFill="1" applyBorder="1" applyAlignment="1">
      <alignment horizontal="center"/>
    </xf>
    <xf numFmtId="0" fontId="30" fillId="0" borderId="117" xfId="42" applyNumberFormat="1" applyFont="1" applyFill="1" applyBorder="1" applyAlignment="1">
      <alignment horizontal="center"/>
    </xf>
    <xf numFmtId="0" fontId="30" fillId="0" borderId="88" xfId="42" applyNumberFormat="1" applyFont="1" applyFill="1" applyBorder="1" applyAlignment="1">
      <alignment horizontal="center"/>
    </xf>
    <xf numFmtId="37" fontId="30" fillId="0" borderId="117" xfId="42" applyFont="1" applyFill="1" applyBorder="1" applyAlignment="1">
      <alignment wrapText="1"/>
    </xf>
    <xf numFmtId="37" fontId="30" fillId="0" borderId="117" xfId="42" applyFont="1" applyFill="1" applyBorder="1" applyAlignment="1">
      <alignment horizontal="center"/>
    </xf>
    <xf numFmtId="41" fontId="30" fillId="0" borderId="61" xfId="42" applyNumberFormat="1" applyFont="1" applyFill="1" applyBorder="1" applyAlignment="1"/>
    <xf numFmtId="41" fontId="41" fillId="0" borderId="34" xfId="42" applyNumberFormat="1" applyFont="1" applyFill="1" applyBorder="1" applyAlignment="1"/>
    <xf numFmtId="41" fontId="43" fillId="0" borderId="46" xfId="0" applyNumberFormat="1" applyFont="1" applyBorder="1"/>
    <xf numFmtId="0" fontId="3" fillId="0" borderId="0" xfId="51"/>
    <xf numFmtId="0" fontId="3" fillId="28" borderId="0" xfId="51" applyFill="1"/>
    <xf numFmtId="41" fontId="52" fillId="29" borderId="25" xfId="40" applyNumberFormat="1" applyFont="1" applyFill="1" applyBorder="1"/>
    <xf numFmtId="0" fontId="3" fillId="0" borderId="0" xfId="51" applyFill="1"/>
    <xf numFmtId="0" fontId="5" fillId="0" borderId="12" xfId="39" applyFont="1" applyFill="1" applyBorder="1" applyAlignment="1"/>
    <xf numFmtId="0" fontId="5" fillId="0" borderId="22" xfId="39" applyFont="1" applyFill="1" applyBorder="1" applyAlignment="1">
      <alignment horizontal="left"/>
    </xf>
    <xf numFmtId="0" fontId="5" fillId="0" borderId="52" xfId="39" applyFont="1" applyFill="1" applyBorder="1" applyAlignment="1">
      <alignment horizontal="left"/>
    </xf>
    <xf numFmtId="0" fontId="5" fillId="0" borderId="22" xfId="43" applyFont="1" applyFill="1" applyBorder="1" applyAlignment="1">
      <alignment horizontal="left"/>
    </xf>
    <xf numFmtId="0" fontId="30" fillId="0" borderId="39" xfId="0" applyFont="1" applyFill="1" applyBorder="1"/>
    <xf numFmtId="0" fontId="30" fillId="0" borderId="39" xfId="0" applyFont="1" applyFill="1" applyBorder="1" applyAlignment="1">
      <alignment horizontal="center"/>
    </xf>
    <xf numFmtId="0" fontId="43" fillId="0" borderId="39" xfId="0" applyFont="1" applyFill="1" applyBorder="1"/>
    <xf numFmtId="0" fontId="43" fillId="0" borderId="66" xfId="0" applyFont="1" applyFill="1" applyBorder="1"/>
    <xf numFmtId="41" fontId="43" fillId="0" borderId="39" xfId="0" applyNumberFormat="1" applyFont="1" applyFill="1" applyBorder="1"/>
    <xf numFmtId="41" fontId="43" fillId="0" borderId="69" xfId="0" applyNumberFormat="1" applyFont="1" applyFill="1" applyBorder="1"/>
    <xf numFmtId="41" fontId="43" fillId="0" borderId="67" xfId="0" applyNumberFormat="1" applyFont="1" applyFill="1" applyBorder="1"/>
    <xf numFmtId="41" fontId="43" fillId="0" borderId="51" xfId="0" applyNumberFormat="1" applyFont="1" applyFill="1" applyBorder="1"/>
    <xf numFmtId="0" fontId="30" fillId="0" borderId="36" xfId="0" applyFont="1" applyFill="1" applyBorder="1"/>
    <xf numFmtId="0" fontId="30" fillId="0" borderId="36" xfId="0" applyFont="1" applyFill="1" applyBorder="1" applyAlignment="1">
      <alignment horizontal="center"/>
    </xf>
    <xf numFmtId="0" fontId="43" fillId="0" borderId="36" xfId="0" applyFont="1" applyFill="1" applyBorder="1"/>
    <xf numFmtId="0" fontId="43" fillId="0" borderId="75" xfId="0" applyFont="1" applyFill="1" applyBorder="1"/>
    <xf numFmtId="41" fontId="43" fillId="0" borderId="25" xfId="0" applyNumberFormat="1" applyFont="1" applyFill="1" applyBorder="1"/>
    <xf numFmtId="41" fontId="43" fillId="0" borderId="35" xfId="0" applyNumberFormat="1" applyFont="1" applyFill="1" applyBorder="1"/>
    <xf numFmtId="0" fontId="45" fillId="0" borderId="36" xfId="0" applyFont="1" applyFill="1" applyBorder="1"/>
    <xf numFmtId="0" fontId="45" fillId="0" borderId="75" xfId="0" applyFont="1" applyFill="1" applyBorder="1"/>
    <xf numFmtId="41" fontId="45" fillId="0" borderId="25" xfId="0" applyNumberFormat="1" applyFont="1" applyFill="1" applyBorder="1"/>
    <xf numFmtId="41" fontId="45" fillId="0" borderId="35" xfId="0" applyNumberFormat="1" applyFont="1" applyFill="1" applyBorder="1"/>
    <xf numFmtId="41" fontId="45" fillId="0" borderId="34" xfId="0" applyNumberFormat="1" applyFont="1" applyFill="1" applyBorder="1"/>
    <xf numFmtId="0" fontId="30" fillId="0" borderId="77" xfId="0" applyFont="1" applyFill="1" applyBorder="1"/>
    <xf numFmtId="0" fontId="30" fillId="0" borderId="77" xfId="0" applyFont="1" applyFill="1" applyBorder="1" applyAlignment="1">
      <alignment horizontal="center"/>
    </xf>
    <xf numFmtId="0" fontId="45" fillId="0" borderId="77" xfId="0" applyFont="1" applyFill="1" applyBorder="1"/>
    <xf numFmtId="41" fontId="45" fillId="0" borderId="79" xfId="0" applyNumberFormat="1" applyFont="1" applyFill="1" applyBorder="1"/>
    <xf numFmtId="41" fontId="45" fillId="0" borderId="78" xfId="0" applyNumberFormat="1" applyFont="1" applyFill="1" applyBorder="1"/>
    <xf numFmtId="41" fontId="45" fillId="0" borderId="46" xfId="0" applyNumberFormat="1" applyFont="1" applyFill="1" applyBorder="1"/>
    <xf numFmtId="0" fontId="30" fillId="0" borderId="66" xfId="0" applyFont="1" applyFill="1" applyBorder="1"/>
    <xf numFmtId="0" fontId="30" fillId="0" borderId="67" xfId="0" applyFont="1" applyFill="1" applyBorder="1"/>
    <xf numFmtId="0" fontId="30" fillId="0" borderId="51" xfId="0" applyFont="1" applyFill="1" applyBorder="1" applyAlignment="1">
      <alignment horizontal="center"/>
    </xf>
    <xf numFmtId="0" fontId="43" fillId="0" borderId="68" xfId="0" applyFont="1" applyFill="1" applyBorder="1"/>
    <xf numFmtId="0" fontId="30" fillId="0" borderId="75" xfId="0" applyFont="1" applyFill="1" applyBorder="1"/>
    <xf numFmtId="0" fontId="30" fillId="0" borderId="35" xfId="0" applyFont="1" applyFill="1" applyBorder="1"/>
    <xf numFmtId="0" fontId="30" fillId="0" borderId="34" xfId="0" applyFont="1" applyFill="1" applyBorder="1" applyAlignment="1">
      <alignment horizontal="center"/>
    </xf>
    <xf numFmtId="0" fontId="43" fillId="0" borderId="84" xfId="0" applyFont="1" applyFill="1" applyBorder="1"/>
    <xf numFmtId="0" fontId="30" fillId="0" borderId="76" xfId="0" applyFont="1" applyFill="1" applyBorder="1"/>
    <xf numFmtId="0" fontId="30" fillId="0" borderId="78" xfId="0" applyFont="1" applyFill="1" applyBorder="1"/>
    <xf numFmtId="0" fontId="30" fillId="0" borderId="46" xfId="0" applyFont="1" applyFill="1" applyBorder="1" applyAlignment="1">
      <alignment horizontal="center"/>
    </xf>
    <xf numFmtId="0" fontId="43" fillId="0" borderId="93" xfId="0" applyFont="1" applyFill="1" applyBorder="1"/>
    <xf numFmtId="0" fontId="43" fillId="0" borderId="76" xfId="0" applyFont="1" applyFill="1" applyBorder="1"/>
    <xf numFmtId="41" fontId="43" fillId="0" borderId="79" xfId="0" applyNumberFormat="1" applyFont="1" applyFill="1" applyBorder="1"/>
    <xf numFmtId="41" fontId="43" fillId="0" borderId="78" xfId="0" applyNumberFormat="1" applyFont="1" applyFill="1" applyBorder="1"/>
    <xf numFmtId="41" fontId="43" fillId="0" borderId="46" xfId="0" applyNumberFormat="1" applyFont="1" applyFill="1" applyBorder="1"/>
    <xf numFmtId="0" fontId="89" fillId="0" borderId="76" xfId="0" applyFont="1" applyFill="1" applyBorder="1"/>
    <xf numFmtId="41" fontId="89" fillId="0" borderId="77" xfId="0" applyNumberFormat="1" applyFont="1" applyFill="1" applyBorder="1"/>
    <xf numFmtId="41" fontId="46" fillId="0" borderId="0" xfId="42" applyNumberFormat="1" applyFont="1" applyFill="1" applyAlignment="1"/>
    <xf numFmtId="37" fontId="30" fillId="29" borderId="24" xfId="42" quotePrefix="1" applyFont="1" applyFill="1" applyBorder="1" applyAlignment="1">
      <alignment horizontal="center" vertical="center"/>
    </xf>
    <xf numFmtId="37" fontId="31" fillId="29" borderId="0" xfId="42" applyFont="1" applyFill="1" applyBorder="1" applyAlignment="1">
      <alignment horizontal="left" vertical="center"/>
    </xf>
    <xf numFmtId="41" fontId="91" fillId="29" borderId="20" xfId="42" applyNumberFormat="1" applyFont="1" applyFill="1" applyBorder="1" applyAlignment="1">
      <alignment horizontal="center" vertical="center"/>
    </xf>
    <xf numFmtId="41" fontId="47" fillId="29" borderId="18" xfId="42" applyNumberFormat="1" applyFont="1" applyFill="1" applyBorder="1"/>
    <xf numFmtId="41" fontId="58" fillId="0" borderId="13" xfId="42" applyNumberFormat="1" applyFont="1" applyFill="1" applyBorder="1" applyAlignment="1" applyProtection="1"/>
    <xf numFmtId="0" fontId="88" fillId="25" borderId="89" xfId="39" applyFont="1" applyFill="1" applyBorder="1"/>
    <xf numFmtId="0" fontId="94" fillId="0" borderId="0" xfId="0" applyFont="1"/>
    <xf numFmtId="164" fontId="0" fillId="0" borderId="0" xfId="0" applyNumberFormat="1"/>
    <xf numFmtId="0" fontId="0" fillId="0" borderId="25" xfId="0" applyBorder="1" applyAlignment="1">
      <alignment horizontal="center"/>
    </xf>
    <xf numFmtId="164" fontId="94" fillId="0" borderId="25" xfId="0" applyNumberFormat="1" applyFont="1" applyBorder="1" applyAlignment="1">
      <alignment horizontal="center" wrapText="1"/>
    </xf>
    <xf numFmtId="0" fontId="95" fillId="0" borderId="25" xfId="0" applyFont="1" applyBorder="1"/>
    <xf numFmtId="164" fontId="0" fillId="0" borderId="25" xfId="0" applyNumberFormat="1" applyBorder="1"/>
    <xf numFmtId="0" fontId="0" fillId="0" borderId="25" xfId="0" applyBorder="1"/>
    <xf numFmtId="0" fontId="94" fillId="0" borderId="25" xfId="0" applyFont="1" applyBorder="1" applyAlignment="1">
      <alignment horizontal="right"/>
    </xf>
    <xf numFmtId="164" fontId="94" fillId="0" borderId="25" xfId="0" applyNumberFormat="1" applyFont="1" applyBorder="1"/>
    <xf numFmtId="0" fontId="0" fillId="30" borderId="25" xfId="0" applyFill="1" applyBorder="1"/>
    <xf numFmtId="164" fontId="0" fillId="30" borderId="25" xfId="0" applyNumberFormat="1" applyFill="1" applyBorder="1"/>
    <xf numFmtId="0" fontId="5" fillId="0" borderId="52" xfId="39" applyFont="1" applyBorder="1" applyAlignment="1">
      <alignment wrapText="1"/>
    </xf>
    <xf numFmtId="0" fontId="94" fillId="30" borderId="0" xfId="0" applyFont="1" applyFill="1" applyAlignment="1">
      <alignment horizontal="right"/>
    </xf>
    <xf numFmtId="164" fontId="94" fillId="30" borderId="0" xfId="0" applyNumberFormat="1" applyFont="1" applyFill="1" applyBorder="1"/>
    <xf numFmtId="0" fontId="94" fillId="0" borderId="25" xfId="0" applyFont="1" applyFill="1" applyBorder="1" applyAlignment="1">
      <alignment horizontal="right"/>
    </xf>
    <xf numFmtId="3" fontId="5" fillId="0" borderId="34" xfId="43" quotePrefix="1" applyNumberFormat="1" applyFont="1" applyBorder="1"/>
    <xf numFmtId="0" fontId="61" fillId="0" borderId="39" xfId="42" applyNumberFormat="1" applyFont="1" applyFill="1" applyBorder="1" applyAlignment="1">
      <alignment horizontal="center" vertical="center" wrapText="1"/>
    </xf>
    <xf numFmtId="0" fontId="5" fillId="0" borderId="22" xfId="39" applyFont="1" applyFill="1" applyBorder="1" applyAlignment="1">
      <alignment horizontal="left"/>
    </xf>
    <xf numFmtId="0" fontId="43" fillId="0" borderId="0" xfId="0" applyFont="1"/>
    <xf numFmtId="41" fontId="43" fillId="0" borderId="0" xfId="0" applyNumberFormat="1" applyFont="1"/>
    <xf numFmtId="37" fontId="30" fillId="0" borderId="46" xfId="42" quotePrefix="1" applyFont="1" applyFill="1" applyBorder="1" applyAlignment="1">
      <alignment horizontal="center"/>
    </xf>
    <xf numFmtId="0" fontId="30" fillId="0" borderId="56" xfId="42" applyNumberFormat="1" applyFont="1" applyFill="1" applyBorder="1" applyAlignment="1" applyProtection="1">
      <alignment horizontal="center"/>
    </xf>
    <xf numFmtId="0" fontId="32" fillId="0" borderId="19" xfId="42" applyNumberFormat="1" applyFont="1" applyFill="1" applyBorder="1" applyAlignment="1" applyProtection="1"/>
    <xf numFmtId="0" fontId="32" fillId="0" borderId="65" xfId="42" applyNumberFormat="1" applyFont="1" applyFill="1" applyBorder="1" applyAlignment="1" applyProtection="1"/>
    <xf numFmtId="41" fontId="43" fillId="0" borderId="14" xfId="42" applyNumberFormat="1" applyFont="1" applyFill="1" applyBorder="1" applyAlignment="1"/>
    <xf numFmtId="41" fontId="30" fillId="0" borderId="56" xfId="42" applyNumberFormat="1" applyFont="1" applyFill="1" applyBorder="1" applyAlignment="1"/>
    <xf numFmtId="41" fontId="30" fillId="0" borderId="20" xfId="42" applyNumberFormat="1" applyFont="1" applyFill="1" applyBorder="1" applyProtection="1"/>
    <xf numFmtId="41" fontId="30" fillId="0" borderId="14" xfId="42" applyNumberFormat="1" applyFont="1" applyFill="1" applyBorder="1" applyAlignment="1" applyProtection="1">
      <alignment horizontal="left"/>
    </xf>
    <xf numFmtId="0" fontId="30" fillId="0" borderId="81" xfId="42" applyNumberFormat="1" applyFont="1" applyFill="1" applyBorder="1" applyAlignment="1" applyProtection="1">
      <alignment horizontal="left"/>
    </xf>
    <xf numFmtId="41" fontId="30" fillId="0" borderId="66" xfId="42" applyNumberFormat="1" applyFont="1" applyFill="1" applyBorder="1" applyAlignment="1" applyProtection="1">
      <alignment horizontal="center"/>
    </xf>
    <xf numFmtId="0" fontId="39" fillId="0" borderId="39" xfId="42" applyNumberFormat="1" applyFont="1" applyFill="1" applyBorder="1" applyAlignment="1">
      <alignment horizontal="center" vertical="center" wrapText="1"/>
    </xf>
    <xf numFmtId="37" fontId="30" fillId="0" borderId="18" xfId="42" applyFont="1" applyFill="1" applyBorder="1" applyAlignment="1">
      <alignment horizontal="center" vertical="center"/>
    </xf>
    <xf numFmtId="37" fontId="30" fillId="0" borderId="18" xfId="42" applyFont="1" applyFill="1" applyBorder="1" applyAlignment="1" applyProtection="1">
      <alignment horizontal="left" vertical="center" wrapText="1"/>
    </xf>
    <xf numFmtId="37" fontId="30" fillId="0" borderId="18" xfId="42" applyFont="1" applyFill="1" applyBorder="1" applyAlignment="1">
      <alignment horizontal="left" vertical="center"/>
    </xf>
    <xf numFmtId="0" fontId="30" fillId="0" borderId="18" xfId="42" quotePrefix="1" applyNumberFormat="1" applyFont="1" applyFill="1" applyBorder="1" applyAlignment="1">
      <alignment horizontal="center" vertical="center"/>
    </xf>
    <xf numFmtId="3" fontId="32" fillId="0" borderId="16" xfId="42" applyNumberFormat="1" applyFont="1" applyFill="1" applyBorder="1" applyAlignment="1">
      <alignment horizontal="right"/>
    </xf>
    <xf numFmtId="3" fontId="32" fillId="0" borderId="74" xfId="42" applyNumberFormat="1" applyFont="1" applyFill="1" applyBorder="1" applyAlignment="1">
      <alignment horizontal="right"/>
    </xf>
    <xf numFmtId="37" fontId="32" fillId="0" borderId="91" xfId="42" applyFont="1" applyFill="1" applyBorder="1" applyAlignment="1"/>
    <xf numFmtId="41" fontId="46" fillId="29" borderId="20" xfId="42" applyNumberFormat="1" applyFont="1" applyFill="1" applyBorder="1" applyAlignment="1">
      <alignment horizontal="center" vertical="center"/>
    </xf>
    <xf numFmtId="37" fontId="58" fillId="0" borderId="0" xfId="42" applyFont="1" applyFill="1" applyBorder="1"/>
    <xf numFmtId="41" fontId="58" fillId="0" borderId="0" xfId="42" applyNumberFormat="1" applyFont="1" applyFill="1" applyBorder="1"/>
    <xf numFmtId="41" fontId="43" fillId="0" borderId="45" xfId="0" applyNumberFormat="1" applyFont="1" applyFill="1" applyBorder="1" applyAlignment="1"/>
    <xf numFmtId="41" fontId="43" fillId="0" borderId="54" xfId="0" applyNumberFormat="1" applyFont="1" applyFill="1" applyBorder="1" applyAlignment="1"/>
    <xf numFmtId="37" fontId="30" fillId="0" borderId="0" xfId="42" applyFont="1" applyFill="1" applyBorder="1" applyAlignment="1">
      <alignment horizontal="center"/>
    </xf>
    <xf numFmtId="0" fontId="96" fillId="0" borderId="0" xfId="39" applyFont="1" applyAlignment="1">
      <alignment horizontal="center"/>
    </xf>
    <xf numFmtId="37" fontId="31" fillId="0" borderId="18" xfId="42" applyFont="1" applyFill="1" applyBorder="1" applyAlignment="1">
      <alignment horizontal="center" vertical="center" wrapText="1"/>
    </xf>
    <xf numFmtId="37" fontId="30" fillId="29" borderId="0" xfId="41" applyFont="1" applyFill="1" applyBorder="1" applyAlignment="1" applyProtection="1">
      <alignment horizontal="left" vertical="center"/>
    </xf>
    <xf numFmtId="37" fontId="30" fillId="29" borderId="20" xfId="42" applyFont="1" applyFill="1" applyBorder="1" applyAlignment="1">
      <alignment horizontal="center" vertical="center"/>
    </xf>
    <xf numFmtId="37" fontId="30" fillId="29" borderId="21" xfId="42" applyFont="1" applyFill="1" applyBorder="1" applyAlignment="1">
      <alignment horizontal="center" vertical="center"/>
    </xf>
    <xf numFmtId="0" fontId="30" fillId="29" borderId="21" xfId="42" quotePrefix="1" applyNumberFormat="1" applyFont="1" applyFill="1" applyBorder="1" applyAlignment="1">
      <alignment horizontal="center" vertical="center"/>
    </xf>
    <xf numFmtId="0" fontId="30" fillId="29" borderId="24" xfId="42" quotePrefix="1" applyNumberFormat="1" applyFont="1" applyFill="1" applyBorder="1" applyAlignment="1">
      <alignment horizontal="center" vertical="center"/>
    </xf>
    <xf numFmtId="0" fontId="30" fillId="29" borderId="20" xfId="42" quotePrefix="1" applyNumberFormat="1" applyFont="1" applyFill="1" applyBorder="1" applyAlignment="1">
      <alignment horizontal="center" vertical="center"/>
    </xf>
    <xf numFmtId="37" fontId="30" fillId="0" borderId="20" xfId="42" applyFont="1" applyFill="1" applyBorder="1" applyAlignment="1">
      <alignment horizontal="center" vertical="center"/>
    </xf>
    <xf numFmtId="37" fontId="30" fillId="0" borderId="23" xfId="42" applyFont="1" applyFill="1" applyBorder="1" applyAlignment="1">
      <alignment horizontal="center" vertical="center"/>
    </xf>
    <xf numFmtId="37" fontId="30" fillId="0" borderId="20" xfId="42" applyFont="1" applyFill="1" applyBorder="1" applyAlignment="1">
      <alignment horizontal="left" vertical="center"/>
    </xf>
    <xf numFmtId="37" fontId="30" fillId="0" borderId="0" xfId="42" applyFont="1" applyFill="1" applyBorder="1" applyAlignment="1">
      <alignment horizontal="center"/>
    </xf>
    <xf numFmtId="37" fontId="30" fillId="0" borderId="0" xfId="42" applyFont="1" applyFill="1" applyBorder="1" applyAlignment="1" applyProtection="1">
      <alignment horizontal="left"/>
    </xf>
    <xf numFmtId="37" fontId="30" fillId="0" borderId="24" xfId="42" applyFont="1" applyFill="1" applyBorder="1" applyAlignment="1">
      <alignment horizontal="left" vertical="center"/>
    </xf>
    <xf numFmtId="37" fontId="30" fillId="29" borderId="0" xfId="42" applyFont="1" applyFill="1" applyBorder="1" applyAlignment="1">
      <alignment horizontal="center" vertical="center"/>
    </xf>
    <xf numFmtId="0" fontId="5" fillId="0" borderId="12" xfId="39" applyFont="1" applyFill="1" applyBorder="1" applyAlignment="1"/>
    <xf numFmtId="0" fontId="5" fillId="0" borderId="22" xfId="39" applyFont="1" applyFill="1" applyBorder="1" applyAlignment="1">
      <alignment horizontal="left"/>
    </xf>
    <xf numFmtId="0" fontId="5" fillId="0" borderId="52" xfId="39" applyFont="1" applyFill="1" applyBorder="1" applyAlignment="1">
      <alignment horizontal="left"/>
    </xf>
    <xf numFmtId="41" fontId="91" fillId="29" borderId="120" xfId="42" applyNumberFormat="1" applyFont="1" applyFill="1" applyBorder="1" applyAlignment="1">
      <alignment horizontal="center" vertical="center"/>
    </xf>
    <xf numFmtId="41" fontId="46" fillId="29" borderId="118" xfId="42" applyNumberFormat="1" applyFont="1" applyFill="1" applyBorder="1" applyAlignment="1">
      <alignment horizontal="center" vertical="center"/>
    </xf>
    <xf numFmtId="41" fontId="50" fillId="29" borderId="118" xfId="42" applyNumberFormat="1" applyFont="1" applyFill="1" applyBorder="1" applyAlignment="1">
      <alignment horizontal="center" vertical="center"/>
    </xf>
    <xf numFmtId="41" fontId="50" fillId="29" borderId="118" xfId="42" applyNumberFormat="1" applyFont="1" applyFill="1" applyBorder="1" applyAlignment="1">
      <alignment horizontal="left" vertical="center"/>
    </xf>
    <xf numFmtId="41" fontId="47" fillId="29" borderId="18" xfId="42" quotePrefix="1" applyNumberFormat="1" applyFont="1" applyFill="1" applyBorder="1"/>
    <xf numFmtId="41" fontId="46" fillId="0" borderId="118" xfId="42" applyNumberFormat="1" applyFont="1" applyFill="1" applyBorder="1"/>
    <xf numFmtId="41" fontId="93" fillId="0" borderId="118" xfId="42" applyNumberFormat="1" applyFont="1" applyFill="1" applyBorder="1"/>
    <xf numFmtId="41" fontId="43" fillId="0" borderId="118" xfId="42" applyNumberFormat="1" applyFont="1" applyFill="1" applyBorder="1"/>
    <xf numFmtId="41" fontId="30" fillId="0" borderId="118" xfId="42" applyNumberFormat="1" applyFont="1" applyFill="1" applyBorder="1" applyAlignment="1">
      <alignment horizontal="center"/>
    </xf>
    <xf numFmtId="41" fontId="32" fillId="29" borderId="118" xfId="42" applyNumberFormat="1" applyFont="1" applyFill="1" applyBorder="1" applyAlignment="1">
      <alignment horizontal="center"/>
    </xf>
    <xf numFmtId="41" fontId="43" fillId="0" borderId="118" xfId="42" applyNumberFormat="1" applyFont="1" applyFill="1" applyBorder="1" applyAlignment="1">
      <alignment horizontal="right"/>
    </xf>
    <xf numFmtId="3" fontId="32" fillId="0" borderId="121" xfId="42" applyNumberFormat="1" applyFont="1" applyFill="1" applyBorder="1" applyAlignment="1">
      <alignment horizontal="right"/>
    </xf>
    <xf numFmtId="37" fontId="31" fillId="0" borderId="0" xfId="42" applyFont="1" applyFill="1" applyBorder="1" applyAlignment="1">
      <alignment horizontal="center" wrapText="1"/>
    </xf>
    <xf numFmtId="0" fontId="4" fillId="0" borderId="119" xfId="39" applyFont="1" applyBorder="1"/>
    <xf numFmtId="0" fontId="5" fillId="0" borderId="92" xfId="39" applyFont="1" applyBorder="1"/>
    <xf numFmtId="3" fontId="5" fillId="0" borderId="42" xfId="39" applyNumberFormat="1" applyFont="1" applyBorder="1"/>
    <xf numFmtId="3" fontId="5" fillId="0" borderId="87" xfId="43" applyNumberFormat="1" applyFont="1" applyBorder="1"/>
    <xf numFmtId="3" fontId="4" fillId="0" borderId="122" xfId="39" applyNumberFormat="1" applyFont="1" applyBorder="1"/>
    <xf numFmtId="3" fontId="6" fillId="0" borderId="87" xfId="43" applyNumberFormat="1" applyFont="1" applyBorder="1"/>
    <xf numFmtId="0" fontId="4" fillId="0" borderId="119" xfId="43" applyFont="1" applyBorder="1"/>
    <xf numFmtId="0" fontId="5" fillId="0" borderId="0" xfId="39" applyFont="1" applyFill="1" applyBorder="1" applyAlignment="1">
      <alignment horizontal="left"/>
    </xf>
    <xf numFmtId="41" fontId="99" fillId="0" borderId="25" xfId="40" applyNumberFormat="1" applyFont="1" applyBorder="1"/>
    <xf numFmtId="37" fontId="30" fillId="0" borderId="14" xfId="41" applyFont="1" applyFill="1" applyBorder="1" applyAlignment="1" applyProtection="1">
      <alignment vertical="center"/>
    </xf>
    <xf numFmtId="37" fontId="30" fillId="0" borderId="19" xfId="42" applyFont="1" applyFill="1" applyBorder="1" applyAlignment="1">
      <alignment vertical="center"/>
    </xf>
    <xf numFmtId="37" fontId="30" fillId="0" borderId="18" xfId="42" applyFont="1" applyFill="1" applyBorder="1" applyAlignment="1">
      <alignment vertical="center"/>
    </xf>
    <xf numFmtId="37" fontId="30" fillId="0" borderId="16" xfId="41" applyFont="1" applyFill="1" applyBorder="1" applyAlignment="1" applyProtection="1">
      <alignment vertical="center"/>
    </xf>
    <xf numFmtId="37" fontId="30" fillId="0" borderId="15" xfId="42" applyFont="1" applyFill="1" applyBorder="1" applyAlignment="1">
      <alignment horizontal="center" vertical="center"/>
    </xf>
    <xf numFmtId="37" fontId="33" fillId="0" borderId="15" xfId="42" applyFont="1" applyFill="1" applyBorder="1"/>
    <xf numFmtId="41" fontId="100" fillId="0" borderId="58" xfId="42" applyNumberFormat="1" applyFont="1" applyFill="1" applyBorder="1"/>
    <xf numFmtId="41" fontId="59" fillId="0" borderId="58" xfId="42" applyNumberFormat="1" applyFont="1" applyFill="1" applyBorder="1"/>
    <xf numFmtId="37" fontId="30" fillId="0" borderId="16" xfId="42" applyFont="1" applyFill="1" applyBorder="1" applyAlignment="1" applyProtection="1">
      <alignment horizontal="left" vertical="center"/>
    </xf>
    <xf numFmtId="37" fontId="30" fillId="0" borderId="16" xfId="42" applyFont="1" applyFill="1" applyBorder="1" applyAlignment="1">
      <alignment horizontal="center" vertical="center"/>
    </xf>
    <xf numFmtId="37" fontId="45" fillId="0" borderId="58" xfId="42" applyFont="1" applyFill="1" applyBorder="1"/>
    <xf numFmtId="41" fontId="45" fillId="0" borderId="58" xfId="42" applyNumberFormat="1" applyFont="1" applyFill="1" applyBorder="1"/>
    <xf numFmtId="0" fontId="2" fillId="0" borderId="0" xfId="54"/>
    <xf numFmtId="0" fontId="2" fillId="0" borderId="0" xfId="54" applyFill="1"/>
    <xf numFmtId="41" fontId="45" fillId="0" borderId="44" xfId="0" applyNumberFormat="1" applyFont="1" applyFill="1" applyBorder="1"/>
    <xf numFmtId="41" fontId="45" fillId="0" borderId="54" xfId="0" applyNumberFormat="1" applyFont="1" applyFill="1" applyBorder="1"/>
    <xf numFmtId="41" fontId="45" fillId="0" borderId="54" xfId="0" applyNumberFormat="1" applyFont="1" applyBorder="1"/>
    <xf numFmtId="41" fontId="43" fillId="0" borderId="44" xfId="0" applyNumberFormat="1" applyFont="1" applyFill="1" applyBorder="1"/>
    <xf numFmtId="41" fontId="43" fillId="0" borderId="54" xfId="0" applyNumberFormat="1" applyFont="1" applyFill="1" applyBorder="1"/>
    <xf numFmtId="165" fontId="43" fillId="0" borderId="74" xfId="53" applyNumberFormat="1" applyFont="1" applyFill="1" applyBorder="1" applyAlignment="1">
      <alignment horizontal="right"/>
    </xf>
    <xf numFmtId="0" fontId="5" fillId="25" borderId="119" xfId="39" applyFont="1" applyFill="1" applyBorder="1"/>
    <xf numFmtId="3" fontId="5" fillId="25" borderId="120" xfId="39" applyNumberFormat="1" applyFont="1" applyFill="1" applyBorder="1"/>
    <xf numFmtId="0" fontId="30" fillId="0" borderId="80" xfId="0" applyFont="1" applyFill="1" applyBorder="1"/>
    <xf numFmtId="0" fontId="30" fillId="0" borderId="45" xfId="0" applyFont="1" applyFill="1" applyBorder="1"/>
    <xf numFmtId="0" fontId="30" fillId="0" borderId="45" xfId="0" applyFont="1" applyFill="1" applyBorder="1" applyAlignment="1">
      <alignment horizontal="center"/>
    </xf>
    <xf numFmtId="0" fontId="30" fillId="0" borderId="12" xfId="42" applyNumberFormat="1" applyFont="1" applyFill="1" applyBorder="1" applyAlignment="1" applyProtection="1">
      <alignment horizontal="center"/>
    </xf>
    <xf numFmtId="0" fontId="43" fillId="0" borderId="45" xfId="0" applyFont="1" applyFill="1" applyBorder="1"/>
    <xf numFmtId="0" fontId="30" fillId="0" borderId="51" xfId="0" applyFont="1" applyFill="1" applyBorder="1"/>
    <xf numFmtId="0" fontId="30" fillId="0" borderId="34" xfId="0" applyFont="1" applyFill="1" applyBorder="1"/>
    <xf numFmtId="0" fontId="30" fillId="0" borderId="46" xfId="0" applyFont="1" applyFill="1" applyBorder="1"/>
    <xf numFmtId="0" fontId="40" fillId="0" borderId="67" xfId="42" applyNumberFormat="1" applyFont="1" applyFill="1" applyBorder="1" applyAlignment="1">
      <alignment horizontal="left"/>
    </xf>
    <xf numFmtId="41" fontId="47" fillId="0" borderId="51" xfId="42" applyNumberFormat="1" applyFont="1" applyFill="1" applyBorder="1" applyAlignment="1"/>
    <xf numFmtId="0" fontId="40" fillId="0" borderId="35" xfId="42" applyNumberFormat="1" applyFont="1" applyFill="1" applyBorder="1" applyAlignment="1">
      <alignment horizontal="left"/>
    </xf>
    <xf numFmtId="0" fontId="47" fillId="0" borderId="35" xfId="42" applyNumberFormat="1" applyFont="1" applyFill="1" applyBorder="1" applyAlignment="1">
      <alignment horizontal="left"/>
    </xf>
    <xf numFmtId="0" fontId="40" fillId="0" borderId="35" xfId="42" applyNumberFormat="1" applyFont="1" applyFill="1" applyBorder="1" applyAlignment="1">
      <alignment horizontal="left" wrapText="1"/>
    </xf>
    <xf numFmtId="0" fontId="40" fillId="0" borderId="35" xfId="42" quotePrefix="1" applyNumberFormat="1" applyFont="1" applyFill="1" applyBorder="1" applyAlignment="1">
      <alignment horizontal="left"/>
    </xf>
    <xf numFmtId="0" fontId="47" fillId="0" borderId="84" xfId="42" applyNumberFormat="1" applyFont="1" applyFill="1" applyBorder="1" applyAlignment="1">
      <alignment horizontal="left"/>
    </xf>
    <xf numFmtId="41" fontId="64" fillId="0" borderId="84" xfId="42" applyNumberFormat="1" applyFont="1" applyFill="1" applyBorder="1" applyAlignment="1">
      <alignment horizontal="left"/>
    </xf>
    <xf numFmtId="41" fontId="64" fillId="0" borderId="17" xfId="42" applyNumberFormat="1" applyFont="1" applyFill="1" applyBorder="1" applyAlignment="1">
      <alignment horizontal="left"/>
    </xf>
    <xf numFmtId="37" fontId="30" fillId="0" borderId="120" xfId="42" applyFont="1" applyFill="1" applyBorder="1" applyAlignment="1">
      <alignment horizontal="left" vertical="center" wrapText="1"/>
    </xf>
    <xf numFmtId="41" fontId="33" fillId="0" borderId="118" xfId="42" applyNumberFormat="1" applyFont="1" applyFill="1" applyBorder="1"/>
    <xf numFmtId="41" fontId="30" fillId="0" borderId="120" xfId="42" applyNumberFormat="1" applyFont="1" applyFill="1" applyBorder="1" applyAlignment="1">
      <alignment horizontal="center"/>
    </xf>
    <xf numFmtId="37" fontId="30" fillId="0" borderId="120" xfId="42" applyFont="1" applyFill="1" applyBorder="1" applyAlignment="1" applyProtection="1">
      <alignment horizontal="left" vertical="center" wrapText="1"/>
    </xf>
    <xf numFmtId="37" fontId="30" fillId="0" borderId="119" xfId="42" applyFont="1" applyFill="1" applyBorder="1" applyAlignment="1">
      <alignment horizontal="center" vertical="center"/>
    </xf>
    <xf numFmtId="37" fontId="32" fillId="0" borderId="119" xfId="42" applyFont="1" applyFill="1" applyBorder="1"/>
    <xf numFmtId="3" fontId="32" fillId="0" borderId="118" xfId="42" applyNumberFormat="1" applyFont="1" applyFill="1" applyBorder="1" applyAlignment="1">
      <alignment horizontal="right"/>
    </xf>
    <xf numFmtId="0" fontId="45" fillId="0" borderId="119" xfId="42" applyNumberFormat="1" applyFont="1" applyFill="1" applyBorder="1"/>
    <xf numFmtId="3" fontId="36" fillId="0" borderId="118" xfId="42" applyNumberFormat="1" applyFont="1" applyFill="1" applyBorder="1" applyAlignment="1">
      <alignment horizontal="right"/>
    </xf>
    <xf numFmtId="3" fontId="90" fillId="0" borderId="118" xfId="42" applyNumberFormat="1" applyFont="1" applyFill="1" applyBorder="1" applyAlignment="1">
      <alignment horizontal="right"/>
    </xf>
    <xf numFmtId="37" fontId="33" fillId="0" borderId="119" xfId="42" applyFont="1" applyFill="1" applyBorder="1"/>
    <xf numFmtId="41" fontId="46" fillId="0" borderId="118" xfId="42" applyNumberFormat="1" applyFont="1" applyFill="1" applyBorder="1" applyAlignment="1">
      <alignment horizontal="right"/>
    </xf>
    <xf numFmtId="3" fontId="43" fillId="0" borderId="118" xfId="42" applyNumberFormat="1" applyFont="1" applyFill="1" applyBorder="1" applyAlignment="1">
      <alignment horizontal="right"/>
    </xf>
    <xf numFmtId="37" fontId="30" fillId="0" borderId="120" xfId="42" applyFont="1" applyFill="1" applyBorder="1" applyAlignment="1">
      <alignment horizontal="left" vertical="center"/>
    </xf>
    <xf numFmtId="41" fontId="44" fillId="0" borderId="118" xfId="42" applyNumberFormat="1" applyFont="1" applyFill="1" applyBorder="1"/>
    <xf numFmtId="41" fontId="43" fillId="0" borderId="118" xfId="42" applyNumberFormat="1" applyFont="1" applyFill="1" applyBorder="1" applyAlignment="1">
      <alignment horizontal="center"/>
    </xf>
    <xf numFmtId="41" fontId="32" fillId="0" borderId="118" xfId="42" applyNumberFormat="1" applyFont="1" applyFill="1" applyBorder="1" applyAlignment="1">
      <alignment horizontal="center"/>
    </xf>
    <xf numFmtId="37" fontId="48" fillId="0" borderId="119" xfId="42" applyFont="1" applyFill="1" applyBorder="1"/>
    <xf numFmtId="41" fontId="48" fillId="0" borderId="118" xfId="42" applyNumberFormat="1" applyFont="1" applyFill="1" applyBorder="1" applyAlignment="1">
      <alignment horizontal="center"/>
    </xf>
    <xf numFmtId="41" fontId="101" fillId="0" borderId="118" xfId="42" applyNumberFormat="1" applyFont="1" applyFill="1" applyBorder="1" applyAlignment="1">
      <alignment horizontal="center"/>
    </xf>
    <xf numFmtId="41" fontId="46" fillId="0" borderId="118" xfId="42" applyNumberFormat="1" applyFont="1" applyFill="1" applyBorder="1" applyAlignment="1">
      <alignment horizontal="center"/>
    </xf>
    <xf numFmtId="37" fontId="101" fillId="0" borderId="119" xfId="42" applyFont="1" applyFill="1" applyBorder="1"/>
    <xf numFmtId="41" fontId="101" fillId="0" borderId="118" xfId="42" applyNumberFormat="1" applyFont="1" applyFill="1" applyBorder="1"/>
    <xf numFmtId="0" fontId="30" fillId="29" borderId="120" xfId="0" applyFont="1" applyFill="1" applyBorder="1" applyAlignment="1">
      <alignment horizontal="left" vertical="center" wrapText="1"/>
    </xf>
    <xf numFmtId="0" fontId="0" fillId="29" borderId="119" xfId="0" applyFill="1" applyBorder="1" applyAlignment="1">
      <alignment horizontal="center" vertical="center"/>
    </xf>
    <xf numFmtId="37" fontId="89" fillId="29" borderId="119" xfId="42" applyFont="1" applyFill="1" applyBorder="1"/>
    <xf numFmtId="41" fontId="43" fillId="29" borderId="118" xfId="42" applyNumberFormat="1" applyFont="1" applyFill="1" applyBorder="1"/>
    <xf numFmtId="41" fontId="89" fillId="29" borderId="118" xfId="42" applyNumberFormat="1" applyFont="1" applyFill="1" applyBorder="1"/>
    <xf numFmtId="37" fontId="30" fillId="29" borderId="11" xfId="41" applyFont="1" applyFill="1" applyBorder="1" applyAlignment="1" applyProtection="1">
      <alignment horizontal="left" vertical="center"/>
    </xf>
    <xf numFmtId="37" fontId="30" fillId="29" borderId="12" xfId="41" applyFont="1" applyFill="1" applyBorder="1" applyAlignment="1" applyProtection="1">
      <alignment horizontal="left" vertical="center"/>
    </xf>
    <xf numFmtId="41" fontId="47" fillId="29" borderId="20" xfId="42" applyNumberFormat="1" applyFont="1" applyFill="1" applyBorder="1" applyAlignment="1">
      <alignment horizontal="center" vertical="center"/>
    </xf>
    <xf numFmtId="41" fontId="91" fillId="29" borderId="118" xfId="42" applyNumberFormat="1" applyFont="1" applyFill="1" applyBorder="1" applyAlignment="1">
      <alignment horizontal="center" vertical="center"/>
    </xf>
    <xf numFmtId="37" fontId="58" fillId="29" borderId="120" xfId="41" applyFont="1" applyFill="1" applyBorder="1" applyAlignment="1" applyProtection="1">
      <alignment horizontal="left" vertical="center" wrapText="1"/>
    </xf>
    <xf numFmtId="37" fontId="31" fillId="29" borderId="118" xfId="42" applyFont="1" applyFill="1" applyBorder="1" applyAlignment="1">
      <alignment horizontal="left" vertical="center" wrapText="1"/>
    </xf>
    <xf numFmtId="41" fontId="90" fillId="29" borderId="18" xfId="42" applyNumberFormat="1" applyFont="1" applyFill="1" applyBorder="1" applyAlignment="1">
      <alignment horizontal="left" vertical="top" wrapText="1"/>
    </xf>
    <xf numFmtId="41" fontId="90" fillId="29" borderId="18" xfId="42" applyNumberFormat="1" applyFont="1" applyFill="1" applyBorder="1" applyAlignment="1">
      <alignment horizontal="left"/>
    </xf>
    <xf numFmtId="41" fontId="58" fillId="29" borderId="118" xfId="42" applyNumberFormat="1" applyFont="1" applyFill="1" applyBorder="1" applyAlignment="1">
      <alignment horizontal="left" vertical="center"/>
    </xf>
    <xf numFmtId="41" fontId="50" fillId="29" borderId="20" xfId="42" quotePrefix="1" applyNumberFormat="1" applyFont="1" applyFill="1" applyBorder="1"/>
    <xf numFmtId="41" fontId="47" fillId="29" borderId="18" xfId="42" quotePrefix="1" applyNumberFormat="1" applyFont="1" applyFill="1" applyBorder="1" applyAlignment="1">
      <alignment horizontal="center" vertical="center"/>
    </xf>
    <xf numFmtId="41" fontId="47" fillId="29" borderId="16" xfId="42" quotePrefix="1" applyNumberFormat="1" applyFont="1" applyFill="1" applyBorder="1"/>
    <xf numFmtId="41" fontId="90" fillId="29" borderId="24" xfId="42" applyNumberFormat="1" applyFont="1" applyFill="1" applyBorder="1" applyAlignment="1">
      <alignment horizontal="left"/>
    </xf>
    <xf numFmtId="41" fontId="90" fillId="29" borderId="20" xfId="42" applyNumberFormat="1" applyFont="1" applyFill="1" applyBorder="1" applyAlignment="1">
      <alignment horizontal="left"/>
    </xf>
    <xf numFmtId="41" fontId="43" fillId="0" borderId="73" xfId="42" applyNumberFormat="1" applyFont="1" applyFill="1" applyBorder="1" applyAlignment="1"/>
    <xf numFmtId="0" fontId="43" fillId="0" borderId="44" xfId="42" applyNumberFormat="1" applyFont="1" applyFill="1" applyBorder="1" applyAlignment="1" applyProtection="1"/>
    <xf numFmtId="41" fontId="45" fillId="0" borderId="73" xfId="0" applyNumberFormat="1" applyFont="1" applyFill="1" applyBorder="1"/>
    <xf numFmtId="0" fontId="30" fillId="0" borderId="119" xfId="42" applyNumberFormat="1" applyFont="1" applyFill="1" applyBorder="1" applyAlignment="1" applyProtection="1">
      <alignment horizontal="left"/>
    </xf>
    <xf numFmtId="0" fontId="30" fillId="0" borderId="120" xfId="42" applyNumberFormat="1" applyFont="1" applyFill="1" applyBorder="1" applyAlignment="1" applyProtection="1">
      <alignment horizontal="center"/>
    </xf>
    <xf numFmtId="41" fontId="30" fillId="0" borderId="120" xfId="42" applyNumberFormat="1" applyFont="1" applyFill="1" applyBorder="1"/>
    <xf numFmtId="0" fontId="32" fillId="0" borderId="118" xfId="42" applyNumberFormat="1" applyFont="1" applyFill="1" applyBorder="1" applyAlignment="1" applyProtection="1"/>
    <xf numFmtId="41" fontId="32" fillId="0" borderId="122" xfId="42" applyNumberFormat="1" applyFont="1" applyFill="1" applyBorder="1" applyAlignment="1" applyProtection="1"/>
    <xf numFmtId="41" fontId="30" fillId="0" borderId="123" xfId="42" applyNumberFormat="1" applyFont="1" applyFill="1" applyBorder="1" applyAlignment="1" applyProtection="1"/>
    <xf numFmtId="41" fontId="30" fillId="0" borderId="122" xfId="42" applyNumberFormat="1" applyFont="1" applyFill="1" applyBorder="1" applyAlignment="1" applyProtection="1"/>
    <xf numFmtId="41" fontId="30" fillId="0" borderId="125" xfId="42" applyNumberFormat="1" applyFont="1" applyFill="1" applyBorder="1" applyAlignment="1" applyProtection="1"/>
    <xf numFmtId="0" fontId="30" fillId="0" borderId="79" xfId="0" applyFont="1" applyBorder="1"/>
    <xf numFmtId="0" fontId="30" fillId="0" borderId="79" xfId="0" applyFont="1" applyBorder="1" applyAlignment="1">
      <alignment horizontal="center"/>
    </xf>
    <xf numFmtId="0" fontId="43" fillId="0" borderId="90" xfId="0" applyFont="1" applyBorder="1"/>
    <xf numFmtId="0" fontId="43" fillId="0" borderId="59" xfId="0" applyFont="1" applyBorder="1"/>
    <xf numFmtId="41" fontId="43" fillId="0" borderId="79" xfId="0" applyNumberFormat="1" applyFont="1" applyBorder="1"/>
    <xf numFmtId="37" fontId="30" fillId="0" borderId="18" xfId="42" applyFont="1" applyFill="1" applyBorder="1" applyAlignment="1">
      <alignment horizontal="center" vertical="center" wrapText="1"/>
    </xf>
    <xf numFmtId="41" fontId="47" fillId="29" borderId="24" xfId="42" quotePrefix="1" applyNumberFormat="1" applyFont="1" applyFill="1" applyBorder="1" applyAlignment="1">
      <alignment horizontal="center" vertical="center"/>
    </xf>
    <xf numFmtId="41" fontId="58" fillId="29" borderId="24" xfId="42" applyNumberFormat="1" applyFont="1" applyFill="1" applyBorder="1" applyAlignment="1">
      <alignment horizontal="center"/>
    </xf>
    <xf numFmtId="41" fontId="47" fillId="29" borderId="20" xfId="42" quotePrefix="1" applyNumberFormat="1" applyFont="1" applyFill="1" applyBorder="1" applyAlignment="1">
      <alignment horizontal="center" vertical="center"/>
    </xf>
    <xf numFmtId="41" fontId="47" fillId="29" borderId="24" xfId="42" applyNumberFormat="1" applyFont="1" applyFill="1" applyBorder="1" applyAlignment="1">
      <alignment horizontal="center" vertical="center"/>
    </xf>
    <xf numFmtId="41" fontId="50" fillId="29" borderId="24" xfId="42" quotePrefix="1" applyNumberFormat="1" applyFont="1" applyFill="1" applyBorder="1" applyAlignment="1">
      <alignment horizontal="center" vertical="center"/>
    </xf>
    <xf numFmtId="41" fontId="50" fillId="29" borderId="20" xfId="42" quotePrefix="1" applyNumberFormat="1" applyFont="1" applyFill="1" applyBorder="1" applyAlignment="1">
      <alignment horizontal="center" vertical="center"/>
    </xf>
    <xf numFmtId="165" fontId="32" fillId="0" borderId="0" xfId="42" applyNumberFormat="1" applyFont="1" applyFill="1" applyBorder="1"/>
    <xf numFmtId="3" fontId="5" fillId="24" borderId="31" xfId="39" applyNumberFormat="1" applyFont="1" applyFill="1" applyBorder="1"/>
    <xf numFmtId="0" fontId="5" fillId="25" borderId="0" xfId="39" applyFont="1" applyFill="1" applyBorder="1"/>
    <xf numFmtId="3" fontId="5" fillId="25" borderId="31" xfId="39" applyNumberFormat="1" applyFont="1" applyFill="1" applyBorder="1"/>
    <xf numFmtId="3" fontId="5" fillId="0" borderId="31" xfId="39" applyNumberFormat="1" applyFont="1" applyFill="1" applyBorder="1" applyAlignment="1">
      <alignment horizontal="left"/>
    </xf>
    <xf numFmtId="0" fontId="7" fillId="25" borderId="0" xfId="39" applyFont="1" applyFill="1" applyBorder="1"/>
    <xf numFmtId="3" fontId="7" fillId="25" borderId="31" xfId="39" applyNumberFormat="1" applyFont="1" applyFill="1" applyBorder="1"/>
    <xf numFmtId="0" fontId="5" fillId="0" borderId="0" xfId="39" applyFont="1" applyFill="1" applyBorder="1" applyAlignment="1"/>
    <xf numFmtId="0" fontId="5" fillId="0" borderId="31" xfId="39" applyFont="1" applyFill="1" applyBorder="1" applyAlignment="1"/>
    <xf numFmtId="0" fontId="5" fillId="25" borderId="118" xfId="39" applyFont="1" applyFill="1" applyBorder="1"/>
    <xf numFmtId="3" fontId="5" fillId="25" borderId="125" xfId="39" applyNumberFormat="1" applyFont="1" applyFill="1" applyBorder="1"/>
    <xf numFmtId="3" fontId="5" fillId="0" borderId="32" xfId="39" applyNumberFormat="1" applyFont="1" applyBorder="1"/>
    <xf numFmtId="3" fontId="6" fillId="0" borderId="49" xfId="39" applyNumberFormat="1" applyFont="1" applyBorder="1"/>
    <xf numFmtId="0" fontId="4" fillId="0" borderId="118" xfId="39" applyFont="1" applyBorder="1"/>
    <xf numFmtId="3" fontId="4" fillId="0" borderId="123" xfId="39" applyNumberFormat="1" applyFont="1" applyBorder="1"/>
    <xf numFmtId="3" fontId="5" fillId="25" borderId="32" xfId="39" applyNumberFormat="1" applyFont="1" applyFill="1" applyBorder="1"/>
    <xf numFmtId="3" fontId="5" fillId="0" borderId="49" xfId="39" applyNumberFormat="1" applyFont="1" applyBorder="1"/>
    <xf numFmtId="3" fontId="4" fillId="0" borderId="115" xfId="39" applyNumberFormat="1" applyFont="1" applyBorder="1"/>
    <xf numFmtId="3" fontId="5" fillId="0" borderId="32" xfId="39" applyNumberFormat="1" applyFont="1" applyFill="1" applyBorder="1"/>
    <xf numFmtId="3" fontId="5" fillId="0" borderId="31" xfId="39" applyNumberFormat="1" applyFont="1" applyBorder="1"/>
    <xf numFmtId="3" fontId="4" fillId="0" borderId="49" xfId="39" applyNumberFormat="1" applyFont="1" applyBorder="1"/>
    <xf numFmtId="0" fontId="1" fillId="0" borderId="0" xfId="55"/>
    <xf numFmtId="37" fontId="30" fillId="0" borderId="20" xfId="42" applyFont="1" applyFill="1" applyBorder="1" applyAlignment="1">
      <alignment horizontal="center" vertical="center"/>
    </xf>
    <xf numFmtId="37" fontId="30" fillId="0" borderId="20" xfId="42" applyFont="1" applyFill="1" applyBorder="1" applyAlignment="1">
      <alignment horizontal="center" vertical="center" wrapText="1"/>
    </xf>
    <xf numFmtId="0" fontId="5" fillId="0" borderId="22" xfId="39" applyFont="1" applyFill="1" applyBorder="1" applyAlignment="1">
      <alignment horizontal="left"/>
    </xf>
    <xf numFmtId="37" fontId="4" fillId="0" borderId="31" xfId="38" applyFont="1" applyBorder="1"/>
    <xf numFmtId="0" fontId="13" fillId="0" borderId="127" xfId="0" applyFont="1" applyFill="1" applyBorder="1" applyAlignment="1">
      <alignment horizontal="left" vertical="top" wrapText="1"/>
    </xf>
    <xf numFmtId="0" fontId="13" fillId="0" borderId="127" xfId="0" applyFont="1" applyFill="1" applyBorder="1" applyAlignment="1">
      <alignment horizontal="left" vertical="center" wrapText="1"/>
    </xf>
    <xf numFmtId="0" fontId="13" fillId="0" borderId="127" xfId="0" applyFont="1" applyFill="1" applyBorder="1" applyAlignment="1">
      <alignment horizontal="center" vertical="center" wrapText="1"/>
    </xf>
    <xf numFmtId="3" fontId="73" fillId="0" borderId="127" xfId="0" applyNumberFormat="1" applyFont="1" applyFill="1" applyBorder="1" applyAlignment="1">
      <alignment horizontal="right" vertical="top" shrinkToFit="1"/>
    </xf>
    <xf numFmtId="41" fontId="73" fillId="0" borderId="127" xfId="0" applyNumberFormat="1" applyFont="1" applyFill="1" applyBorder="1" applyAlignment="1">
      <alignment horizontal="right" vertical="top" shrinkToFit="1"/>
    </xf>
    <xf numFmtId="41" fontId="73" fillId="0" borderId="126" xfId="0" applyNumberFormat="1" applyFont="1" applyFill="1" applyBorder="1" applyAlignment="1">
      <alignment horizontal="right" vertical="top" shrinkToFit="1"/>
    </xf>
    <xf numFmtId="37" fontId="30" fillId="0" borderId="119" xfId="42" applyFont="1" applyFill="1" applyBorder="1"/>
    <xf numFmtId="41" fontId="58" fillId="0" borderId="118" xfId="42" applyNumberFormat="1" applyFont="1" applyFill="1" applyBorder="1" applyAlignment="1">
      <alignment horizontal="center"/>
    </xf>
    <xf numFmtId="0" fontId="5" fillId="0" borderId="119" xfId="39" applyFont="1" applyFill="1" applyBorder="1"/>
    <xf numFmtId="3" fontId="5" fillId="0" borderId="120" xfId="39" applyNumberFormat="1" applyFont="1" applyFill="1" applyBorder="1"/>
    <xf numFmtId="3" fontId="5" fillId="0" borderId="120" xfId="39" applyNumberFormat="1" applyFont="1" applyBorder="1"/>
    <xf numFmtId="0" fontId="5" fillId="0" borderId="12" xfId="39" applyFont="1" applyFill="1" applyBorder="1" applyAlignment="1"/>
    <xf numFmtId="0" fontId="5" fillId="0" borderId="22" xfId="39" applyFont="1" applyFill="1" applyBorder="1" applyAlignment="1">
      <alignment horizontal="left"/>
    </xf>
    <xf numFmtId="0" fontId="30" fillId="0" borderId="11" xfId="42" quotePrefix="1" applyNumberFormat="1" applyFont="1" applyFill="1" applyBorder="1" applyAlignment="1">
      <alignment horizontal="center" vertical="center"/>
    </xf>
    <xf numFmtId="0" fontId="30" fillId="0" borderId="120" xfId="42" quotePrefix="1" applyNumberFormat="1" applyFont="1" applyFill="1" applyBorder="1" applyAlignment="1">
      <alignment horizontal="center" vertical="center"/>
    </xf>
    <xf numFmtId="0" fontId="30" fillId="0" borderId="120" xfId="42" applyNumberFormat="1" applyFont="1" applyFill="1" applyBorder="1" applyAlignment="1">
      <alignment horizontal="center" vertical="center"/>
    </xf>
    <xf numFmtId="37" fontId="30" fillId="0" borderId="22" xfId="42" applyFont="1" applyFill="1" applyBorder="1"/>
    <xf numFmtId="41" fontId="30" fillId="0" borderId="0" xfId="42" applyNumberFormat="1" applyFont="1" applyFill="1" applyBorder="1" applyAlignment="1">
      <alignment horizontal="center"/>
    </xf>
    <xf numFmtId="41" fontId="30" fillId="0" borderId="118" xfId="42" applyNumberFormat="1" applyFont="1" applyFill="1" applyBorder="1"/>
    <xf numFmtId="41" fontId="47" fillId="0" borderId="18" xfId="42" applyNumberFormat="1" applyFont="1" applyFill="1" applyBorder="1" applyAlignment="1">
      <alignment horizontal="center" vertical="center"/>
    </xf>
    <xf numFmtId="0" fontId="30" fillId="0" borderId="16" xfId="42" quotePrefix="1" applyNumberFormat="1" applyFont="1" applyFill="1" applyBorder="1" applyAlignment="1">
      <alignment horizontal="center" vertical="center"/>
    </xf>
    <xf numFmtId="0" fontId="30" fillId="0" borderId="120" xfId="42" quotePrefix="1" applyNumberFormat="1" applyFont="1" applyFill="1" applyBorder="1" applyAlignment="1">
      <alignment vertical="center"/>
    </xf>
    <xf numFmtId="41" fontId="32" fillId="0" borderId="11" xfId="42" applyNumberFormat="1" applyFont="1" applyFill="1" applyBorder="1" applyAlignment="1">
      <alignment horizontal="center"/>
    </xf>
    <xf numFmtId="41" fontId="45" fillId="0" borderId="12" xfId="42" applyNumberFormat="1" applyFont="1" applyFill="1" applyBorder="1" applyAlignment="1">
      <alignment horizontal="center"/>
    </xf>
    <xf numFmtId="41" fontId="33" fillId="0" borderId="12" xfId="42" applyNumberFormat="1" applyFont="1" applyFill="1" applyBorder="1" applyAlignment="1" applyProtection="1"/>
    <xf numFmtId="41" fontId="30" fillId="0" borderId="120" xfId="42" applyNumberFormat="1" applyFont="1" applyFill="1" applyBorder="1" applyAlignment="1" applyProtection="1"/>
    <xf numFmtId="41" fontId="43" fillId="0" borderId="120" xfId="42" applyNumberFormat="1" applyFont="1" applyFill="1" applyBorder="1"/>
    <xf numFmtId="41" fontId="43" fillId="0" borderId="12" xfId="42" applyNumberFormat="1" applyFont="1" applyFill="1" applyBorder="1" applyAlignment="1">
      <alignment horizontal="center"/>
    </xf>
    <xf numFmtId="41" fontId="32" fillId="0" borderId="12" xfId="42" applyNumberFormat="1" applyFont="1" applyFill="1" applyBorder="1" applyAlignment="1">
      <alignment horizontal="center"/>
    </xf>
    <xf numFmtId="3" fontId="32" fillId="0" borderId="120" xfId="42" applyNumberFormat="1" applyFont="1" applyFill="1" applyBorder="1" applyAlignment="1">
      <alignment horizontal="right"/>
    </xf>
    <xf numFmtId="3" fontId="43" fillId="0" borderId="12" xfId="42" applyNumberFormat="1" applyFont="1" applyFill="1" applyBorder="1" applyAlignment="1">
      <alignment horizontal="right"/>
    </xf>
    <xf numFmtId="3" fontId="35" fillId="0" borderId="12" xfId="42" applyNumberFormat="1" applyFont="1" applyFill="1" applyBorder="1" applyAlignment="1">
      <alignment horizontal="right"/>
    </xf>
    <xf numFmtId="3" fontId="36" fillId="0" borderId="120" xfId="42" applyNumberFormat="1" applyFont="1" applyFill="1" applyBorder="1" applyAlignment="1">
      <alignment horizontal="right"/>
    </xf>
    <xf numFmtId="41" fontId="32" fillId="0" borderId="120" xfId="42" applyNumberFormat="1" applyFont="1" applyFill="1" applyBorder="1" applyAlignment="1">
      <alignment horizontal="center"/>
    </xf>
    <xf numFmtId="3" fontId="32" fillId="0" borderId="11" xfId="42" applyNumberFormat="1" applyFont="1" applyFill="1" applyBorder="1" applyAlignment="1">
      <alignment horizontal="right"/>
    </xf>
    <xf numFmtId="41" fontId="43" fillId="0" borderId="11" xfId="42" applyNumberFormat="1" applyFont="1" applyFill="1" applyBorder="1"/>
    <xf numFmtId="41" fontId="93" fillId="0" borderId="120" xfId="42" applyNumberFormat="1" applyFont="1" applyFill="1" applyBorder="1"/>
    <xf numFmtId="41" fontId="33" fillId="0" borderId="120" xfId="42" applyNumberFormat="1" applyFont="1" applyFill="1" applyBorder="1"/>
    <xf numFmtId="41" fontId="43" fillId="0" borderId="16" xfId="42" applyNumberFormat="1" applyFont="1" applyFill="1" applyBorder="1"/>
    <xf numFmtId="41" fontId="101" fillId="0" borderId="120" xfId="42" applyNumberFormat="1" applyFont="1" applyFill="1" applyBorder="1" applyAlignment="1">
      <alignment horizontal="center"/>
    </xf>
    <xf numFmtId="41" fontId="32" fillId="29" borderId="16" xfId="42" applyNumberFormat="1" applyFont="1" applyFill="1" applyBorder="1" applyAlignment="1">
      <alignment horizontal="center"/>
    </xf>
    <xf numFmtId="41" fontId="46" fillId="0" borderId="120" xfId="42" applyNumberFormat="1" applyFont="1" applyFill="1" applyBorder="1"/>
    <xf numFmtId="41" fontId="45" fillId="0" borderId="16" xfId="42" applyNumberFormat="1" applyFont="1" applyFill="1" applyBorder="1"/>
    <xf numFmtId="41" fontId="100" fillId="0" borderId="16" xfId="42" applyNumberFormat="1" applyFont="1" applyFill="1" applyBorder="1"/>
    <xf numFmtId="41" fontId="59" fillId="0" borderId="120" xfId="42" applyNumberFormat="1" applyFont="1" applyFill="1" applyBorder="1"/>
    <xf numFmtId="41" fontId="5" fillId="0" borderId="87" xfId="40" applyNumberFormat="1" applyFont="1" applyBorder="1"/>
    <xf numFmtId="37" fontId="58" fillId="0" borderId="19" xfId="42" applyFont="1" applyFill="1" applyBorder="1"/>
    <xf numFmtId="41" fontId="58" fillId="0" borderId="13" xfId="42" applyNumberFormat="1" applyFont="1" applyFill="1" applyBorder="1"/>
    <xf numFmtId="41" fontId="4" fillId="0" borderId="0" xfId="38" applyNumberFormat="1" applyFont="1" applyAlignment="1">
      <alignment horizontal="center"/>
    </xf>
    <xf numFmtId="0" fontId="43" fillId="0" borderId="119" xfId="42" applyNumberFormat="1" applyFont="1" applyFill="1" applyBorder="1"/>
    <xf numFmtId="41" fontId="45" fillId="0" borderId="35" xfId="0" applyNumberFormat="1" applyFont="1" applyBorder="1"/>
    <xf numFmtId="41" fontId="30" fillId="0" borderId="120" xfId="42" applyNumberFormat="1" applyFont="1" applyFill="1" applyBorder="1" applyAlignment="1"/>
    <xf numFmtId="41" fontId="45" fillId="0" borderId="48" xfId="0" applyNumberFormat="1" applyFont="1" applyBorder="1"/>
    <xf numFmtId="41" fontId="45" fillId="0" borderId="69" xfId="0" applyNumberFormat="1" applyFont="1" applyBorder="1"/>
    <xf numFmtId="37" fontId="30" fillId="0" borderId="42" xfId="42" quotePrefix="1" applyFont="1" applyFill="1" applyBorder="1" applyAlignment="1">
      <alignment horizontal="center"/>
    </xf>
    <xf numFmtId="37" fontId="30" fillId="0" borderId="71" xfId="42" quotePrefix="1" applyFont="1" applyFill="1" applyBorder="1" applyAlignment="1">
      <alignment horizontal="center"/>
    </xf>
    <xf numFmtId="37" fontId="30" fillId="0" borderId="128" xfId="42" quotePrefix="1" applyFont="1" applyFill="1" applyBorder="1" applyAlignment="1">
      <alignment horizontal="center"/>
    </xf>
    <xf numFmtId="41" fontId="36" fillId="0" borderId="82" xfId="42" applyNumberFormat="1" applyFont="1" applyFill="1" applyBorder="1" applyAlignment="1">
      <alignment wrapText="1"/>
    </xf>
    <xf numFmtId="41" fontId="36" fillId="0" borderId="47" xfId="42" applyNumberFormat="1" applyFont="1" applyFill="1" applyBorder="1" applyAlignment="1">
      <alignment wrapText="1"/>
    </xf>
    <xf numFmtId="41" fontId="36" fillId="0" borderId="48" xfId="42" applyNumberFormat="1" applyFont="1" applyFill="1" applyBorder="1" applyAlignment="1"/>
    <xf numFmtId="41" fontId="36" fillId="0" borderId="51" xfId="42" applyNumberFormat="1" applyFont="1" applyFill="1" applyBorder="1" applyAlignment="1"/>
    <xf numFmtId="41" fontId="36" fillId="0" borderId="52" xfId="42" applyNumberFormat="1" applyFont="1" applyFill="1" applyBorder="1" applyAlignment="1"/>
    <xf numFmtId="0" fontId="5" fillId="0" borderId="22" xfId="39" applyFont="1" applyFill="1" applyBorder="1" applyAlignment="1">
      <alignment horizontal="left"/>
    </xf>
    <xf numFmtId="9" fontId="5" fillId="0" borderId="0" xfId="38" applyNumberFormat="1" applyFont="1"/>
    <xf numFmtId="10" fontId="5" fillId="0" borderId="0" xfId="38" applyNumberFormat="1" applyFont="1"/>
    <xf numFmtId="37" fontId="30" fillId="29" borderId="24" xfId="42" applyFont="1" applyFill="1" applyBorder="1" applyAlignment="1">
      <alignment horizontal="center" vertical="center"/>
    </xf>
    <xf numFmtId="41" fontId="30" fillId="0" borderId="36" xfId="42" quotePrefix="1" applyNumberFormat="1" applyFont="1" applyFill="1" applyBorder="1" applyAlignment="1">
      <alignment horizontal="center"/>
    </xf>
    <xf numFmtId="41" fontId="30" fillId="0" borderId="54" xfId="0" applyNumberFormat="1" applyFont="1" applyFill="1" applyBorder="1" applyAlignment="1">
      <alignment horizontal="center"/>
    </xf>
    <xf numFmtId="41" fontId="30" fillId="0" borderId="71" xfId="0" applyNumberFormat="1" applyFont="1" applyFill="1" applyBorder="1" applyAlignment="1">
      <alignment horizontal="center"/>
    </xf>
    <xf numFmtId="0" fontId="43" fillId="0" borderId="92" xfId="0" applyNumberFormat="1" applyFont="1" applyFill="1" applyBorder="1" applyAlignment="1">
      <alignment horizontal="center"/>
    </xf>
    <xf numFmtId="41" fontId="43" fillId="0" borderId="71" xfId="0" applyNumberFormat="1" applyFont="1" applyFill="1" applyBorder="1"/>
    <xf numFmtId="0" fontId="67" fillId="0" borderId="36" xfId="0" applyFont="1" applyBorder="1"/>
    <xf numFmtId="0" fontId="30" fillId="0" borderId="25" xfId="42" applyNumberFormat="1" applyFont="1" applyFill="1" applyBorder="1" applyAlignment="1" applyProtection="1">
      <alignment horizontal="left"/>
    </xf>
    <xf numFmtId="41" fontId="30" fillId="0" borderId="65" xfId="42" applyNumberFormat="1" applyFont="1" applyFill="1" applyBorder="1" applyAlignment="1"/>
    <xf numFmtId="41" fontId="30" fillId="0" borderId="123" xfId="42" applyNumberFormat="1" applyFont="1" applyFill="1" applyBorder="1" applyAlignment="1"/>
    <xf numFmtId="41" fontId="43" fillId="0" borderId="79" xfId="42" applyNumberFormat="1" applyFont="1" applyFill="1" applyBorder="1" applyAlignment="1"/>
    <xf numFmtId="41" fontId="30" fillId="0" borderId="79" xfId="42" applyNumberFormat="1" applyFont="1" applyFill="1" applyBorder="1" applyAlignment="1"/>
    <xf numFmtId="0" fontId="43" fillId="0" borderId="48" xfId="0" applyNumberFormat="1" applyFont="1" applyFill="1" applyBorder="1" applyAlignment="1">
      <alignment horizontal="center"/>
    </xf>
    <xf numFmtId="41" fontId="43" fillId="0" borderId="69" xfId="0" applyNumberFormat="1" applyFont="1" applyFill="1" applyBorder="1" applyAlignment="1">
      <alignment horizontal="center"/>
    </xf>
    <xf numFmtId="41" fontId="43" fillId="0" borderId="39" xfId="0" applyNumberFormat="1" applyFont="1" applyFill="1" applyBorder="1" applyAlignment="1"/>
    <xf numFmtId="0" fontId="36" fillId="0" borderId="92" xfId="42" quotePrefix="1" applyNumberFormat="1" applyFont="1" applyFill="1" applyBorder="1" applyAlignment="1"/>
    <xf numFmtId="41" fontId="36" fillId="0" borderId="96" xfId="42" applyNumberFormat="1" applyFont="1" applyFill="1" applyBorder="1" applyAlignment="1">
      <alignment wrapText="1"/>
    </xf>
    <xf numFmtId="41" fontId="36" fillId="0" borderId="92" xfId="42" applyNumberFormat="1" applyFont="1" applyFill="1" applyBorder="1" applyAlignment="1"/>
    <xf numFmtId="41" fontId="36" fillId="0" borderId="128" xfId="42" applyNumberFormat="1" applyFont="1" applyFill="1" applyBorder="1" applyAlignment="1"/>
    <xf numFmtId="41" fontId="36" fillId="0" borderId="71" xfId="42" applyNumberFormat="1" applyFont="1" applyFill="1" applyBorder="1" applyAlignment="1"/>
    <xf numFmtId="41" fontId="43" fillId="0" borderId="25" xfId="42" applyNumberFormat="1" applyFont="1" applyFill="1" applyBorder="1" applyAlignment="1">
      <alignment horizontal="right"/>
    </xf>
    <xf numFmtId="41" fontId="43" fillId="0" borderId="16" xfId="42" applyNumberFormat="1" applyFont="1" applyFill="1" applyBorder="1" applyAlignment="1"/>
    <xf numFmtId="41" fontId="43" fillId="0" borderId="128" xfId="0" applyNumberFormat="1" applyFont="1" applyFill="1" applyBorder="1"/>
    <xf numFmtId="41" fontId="45" fillId="0" borderId="128" xfId="0" applyNumberFormat="1" applyFont="1" applyFill="1" applyBorder="1" applyAlignment="1">
      <alignment horizontal="center"/>
    </xf>
    <xf numFmtId="41" fontId="43" fillId="0" borderId="128" xfId="0" applyNumberFormat="1" applyFont="1" applyFill="1" applyBorder="1" applyAlignment="1"/>
    <xf numFmtId="41" fontId="43" fillId="0" borderId="71" xfId="0" applyNumberFormat="1" applyFont="1" applyFill="1" applyBorder="1" applyAlignment="1"/>
    <xf numFmtId="0" fontId="43" fillId="0" borderId="53" xfId="42" applyNumberFormat="1" applyFont="1" applyFill="1" applyBorder="1" applyAlignment="1" applyProtection="1"/>
    <xf numFmtId="0" fontId="36" fillId="0" borderId="91" xfId="42" applyNumberFormat="1" applyFont="1" applyFill="1" applyBorder="1" applyAlignment="1" applyProtection="1"/>
    <xf numFmtId="41" fontId="36" fillId="0" borderId="74" xfId="42" applyNumberFormat="1" applyFont="1" applyFill="1" applyBorder="1" applyAlignment="1" applyProtection="1"/>
    <xf numFmtId="41" fontId="43" fillId="0" borderId="50" xfId="42" applyNumberFormat="1" applyFont="1" applyFill="1" applyBorder="1" applyAlignment="1" applyProtection="1"/>
    <xf numFmtId="41" fontId="43" fillId="0" borderId="47" xfId="42" applyNumberFormat="1" applyFont="1" applyFill="1" applyBorder="1" applyAlignment="1" applyProtection="1"/>
    <xf numFmtId="41" fontId="36" fillId="0" borderId="47" xfId="42" applyNumberFormat="1" applyFont="1" applyFill="1" applyBorder="1" applyAlignment="1" applyProtection="1"/>
    <xf numFmtId="41" fontId="45" fillId="0" borderId="90" xfId="42" applyNumberFormat="1" applyFont="1" applyFill="1" applyBorder="1" applyAlignment="1" applyProtection="1"/>
    <xf numFmtId="41" fontId="45" fillId="0" borderId="77" xfId="42" applyNumberFormat="1" applyFont="1" applyFill="1" applyBorder="1" applyAlignment="1"/>
    <xf numFmtId="41" fontId="43" fillId="0" borderId="94" xfId="42" applyNumberFormat="1" applyFont="1" applyFill="1" applyBorder="1" applyAlignment="1"/>
    <xf numFmtId="41" fontId="43" fillId="0" borderId="48" xfId="42" applyNumberFormat="1" applyFont="1" applyFill="1" applyBorder="1" applyAlignment="1"/>
    <xf numFmtId="41" fontId="58" fillId="0" borderId="69" xfId="42" applyNumberFormat="1" applyFont="1" applyFill="1" applyBorder="1" applyAlignment="1"/>
    <xf numFmtId="41" fontId="43" fillId="0" borderId="52" xfId="42" applyNumberFormat="1" applyFont="1" applyFill="1" applyBorder="1" applyAlignment="1"/>
    <xf numFmtId="41" fontId="46" fillId="0" borderId="52" xfId="42" applyNumberFormat="1" applyFont="1" applyFill="1" applyBorder="1" applyAlignment="1"/>
    <xf numFmtId="41" fontId="45" fillId="0" borderId="59" xfId="42" applyNumberFormat="1" applyFont="1" applyFill="1" applyBorder="1" applyAlignment="1"/>
    <xf numFmtId="0" fontId="30" fillId="0" borderId="42" xfId="0" applyFont="1" applyFill="1" applyBorder="1" applyAlignment="1">
      <alignment horizontal="center"/>
    </xf>
    <xf numFmtId="0" fontId="43" fillId="0" borderId="77" xfId="0" applyFont="1" applyFill="1" applyBorder="1"/>
    <xf numFmtId="41" fontId="43" fillId="0" borderId="76" xfId="0" applyNumberFormat="1" applyFont="1" applyFill="1" applyBorder="1"/>
    <xf numFmtId="41" fontId="43" fillId="0" borderId="83" xfId="0" applyNumberFormat="1" applyFont="1" applyFill="1" applyBorder="1"/>
    <xf numFmtId="41" fontId="43" fillId="0" borderId="84" xfId="0" applyNumberFormat="1" applyFont="1" applyFill="1" applyBorder="1"/>
    <xf numFmtId="41" fontId="45" fillId="0" borderId="84" xfId="0" applyNumberFormat="1" applyFont="1" applyFill="1" applyBorder="1"/>
    <xf numFmtId="41" fontId="43" fillId="0" borderId="32" xfId="0" applyNumberFormat="1" applyFont="1" applyFill="1" applyBorder="1"/>
    <xf numFmtId="41" fontId="43" fillId="0" borderId="12" xfId="0" applyNumberFormat="1" applyFont="1" applyFill="1" applyBorder="1"/>
    <xf numFmtId="41" fontId="43" fillId="0" borderId="31" xfId="0" applyNumberFormat="1" applyFont="1" applyFill="1" applyBorder="1"/>
    <xf numFmtId="41" fontId="43" fillId="0" borderId="48" xfId="0" applyNumberFormat="1" applyFont="1" applyFill="1" applyBorder="1"/>
    <xf numFmtId="41" fontId="43" fillId="0" borderId="52" xfId="0" applyNumberFormat="1" applyFont="1" applyFill="1" applyBorder="1"/>
    <xf numFmtId="41" fontId="45" fillId="0" borderId="52" xfId="0" applyNumberFormat="1" applyFont="1" applyFill="1" applyBorder="1"/>
    <xf numFmtId="41" fontId="43" fillId="0" borderId="59" xfId="0" applyNumberFormat="1" applyFont="1" applyFill="1" applyBorder="1"/>
    <xf numFmtId="41" fontId="43" fillId="0" borderId="92" xfId="0" applyNumberFormat="1" applyFont="1" applyFill="1" applyBorder="1"/>
    <xf numFmtId="41" fontId="45" fillId="0" borderId="68" xfId="0" applyNumberFormat="1" applyFont="1" applyBorder="1"/>
    <xf numFmtId="41" fontId="45" fillId="0" borderId="84" xfId="0" applyNumberFormat="1" applyFont="1" applyBorder="1"/>
    <xf numFmtId="41" fontId="43" fillId="0" borderId="84" xfId="0" applyNumberFormat="1" applyFont="1" applyBorder="1"/>
    <xf numFmtId="41" fontId="45" fillId="0" borderId="93" xfId="0" applyNumberFormat="1" applyFont="1" applyBorder="1"/>
    <xf numFmtId="41" fontId="43" fillId="0" borderId="64" xfId="0" applyNumberFormat="1" applyFont="1" applyBorder="1"/>
    <xf numFmtId="41" fontId="43" fillId="0" borderId="95" xfId="0" applyNumberFormat="1" applyFont="1" applyBorder="1"/>
    <xf numFmtId="41" fontId="45" fillId="0" borderId="95" xfId="0" applyNumberFormat="1" applyFont="1" applyBorder="1"/>
    <xf numFmtId="41" fontId="45" fillId="0" borderId="95" xfId="0" applyNumberFormat="1" applyFont="1" applyFill="1" applyBorder="1"/>
    <xf numFmtId="41" fontId="43" fillId="0" borderId="94" xfId="0" applyNumberFormat="1" applyFont="1" applyBorder="1"/>
    <xf numFmtId="41" fontId="45" fillId="0" borderId="48" xfId="0" applyNumberFormat="1" applyFont="1" applyFill="1" applyBorder="1"/>
    <xf numFmtId="41" fontId="45" fillId="0" borderId="69" xfId="0" applyNumberFormat="1" applyFont="1" applyFill="1" applyBorder="1"/>
    <xf numFmtId="41" fontId="45" fillId="0" borderId="51" xfId="0" applyNumberFormat="1" applyFont="1" applyFill="1" applyBorder="1"/>
    <xf numFmtId="41" fontId="45" fillId="0" borderId="59" xfId="0" applyNumberFormat="1" applyFont="1" applyFill="1" applyBorder="1"/>
    <xf numFmtId="41" fontId="45" fillId="0" borderId="92" xfId="0" applyNumberFormat="1" applyFont="1" applyFill="1" applyBorder="1"/>
    <xf numFmtId="41" fontId="45" fillId="0" borderId="128" xfId="0" applyNumberFormat="1" applyFont="1" applyFill="1" applyBorder="1"/>
    <xf numFmtId="41" fontId="45" fillId="0" borderId="71" xfId="0" applyNumberFormat="1" applyFont="1" applyFill="1" applyBorder="1"/>
    <xf numFmtId="41" fontId="43" fillId="0" borderId="68" xfId="0" applyNumberFormat="1" applyFont="1" applyFill="1" applyBorder="1"/>
    <xf numFmtId="41" fontId="43" fillId="0" borderId="93" xfId="0" applyNumberFormat="1" applyFont="1" applyFill="1" applyBorder="1"/>
    <xf numFmtId="41" fontId="43" fillId="0" borderId="50" xfId="0" applyNumberFormat="1" applyFont="1" applyBorder="1"/>
    <xf numFmtId="41" fontId="43" fillId="0" borderId="47" xfId="0" applyNumberFormat="1" applyFont="1" applyBorder="1"/>
    <xf numFmtId="41" fontId="43" fillId="0" borderId="90" xfId="0" applyNumberFormat="1" applyFont="1" applyBorder="1"/>
    <xf numFmtId="41" fontId="43" fillId="0" borderId="48" xfId="0" applyNumberFormat="1" applyFont="1" applyBorder="1"/>
    <xf numFmtId="41" fontId="43" fillId="0" borderId="69" xfId="0" applyNumberFormat="1" applyFont="1" applyBorder="1"/>
    <xf numFmtId="41" fontId="43" fillId="0" borderId="51" xfId="0" applyNumberFormat="1" applyFont="1" applyBorder="1"/>
    <xf numFmtId="41" fontId="43" fillId="0" borderId="52" xfId="0" applyNumberFormat="1" applyFont="1" applyBorder="1"/>
    <xf numFmtId="41" fontId="43" fillId="0" borderId="59" xfId="0" applyNumberFormat="1" applyFont="1" applyBorder="1"/>
    <xf numFmtId="41" fontId="89" fillId="0" borderId="91" xfId="0" applyNumberFormat="1" applyFont="1" applyFill="1" applyBorder="1"/>
    <xf numFmtId="41" fontId="89" fillId="0" borderId="74" xfId="0" applyNumberFormat="1" applyFont="1" applyFill="1" applyBorder="1"/>
    <xf numFmtId="41" fontId="43" fillId="0" borderId="74" xfId="0" applyNumberFormat="1" applyFont="1" applyFill="1" applyBorder="1"/>
    <xf numFmtId="41" fontId="43" fillId="0" borderId="129" xfId="0" applyNumberFormat="1" applyFont="1" applyFill="1" applyBorder="1"/>
    <xf numFmtId="41" fontId="43" fillId="0" borderId="73" xfId="0" applyNumberFormat="1" applyFont="1" applyFill="1" applyBorder="1"/>
    <xf numFmtId="41" fontId="47" fillId="0" borderId="39" xfId="42" applyNumberFormat="1" applyFont="1" applyFill="1" applyBorder="1" applyAlignment="1"/>
    <xf numFmtId="41" fontId="47" fillId="0" borderId="36" xfId="42" quotePrefix="1" applyNumberFormat="1" applyFont="1" applyFill="1" applyBorder="1" applyAlignment="1"/>
    <xf numFmtId="41" fontId="31" fillId="0" borderId="36" xfId="42" applyNumberFormat="1" applyFont="1" applyFill="1" applyBorder="1" applyAlignment="1"/>
    <xf numFmtId="41" fontId="63" fillId="0" borderId="36" xfId="42" applyNumberFormat="1" applyFont="1" applyFill="1" applyBorder="1" applyAlignment="1"/>
    <xf numFmtId="41" fontId="30" fillId="0" borderId="88" xfId="42" applyNumberFormat="1" applyFont="1" applyFill="1" applyBorder="1" applyAlignment="1"/>
    <xf numFmtId="41" fontId="66" fillId="0" borderId="53" xfId="42" applyNumberFormat="1" applyFont="1" applyFill="1" applyBorder="1"/>
    <xf numFmtId="41" fontId="66" fillId="0" borderId="33" xfId="42" applyNumberFormat="1" applyFont="1" applyFill="1" applyBorder="1"/>
    <xf numFmtId="41" fontId="62" fillId="0" borderId="33" xfId="42" applyNumberFormat="1" applyFont="1" applyFill="1" applyBorder="1" applyAlignment="1"/>
    <xf numFmtId="41" fontId="66" fillId="0" borderId="33" xfId="42" applyNumberFormat="1" applyFont="1" applyFill="1" applyBorder="1" applyAlignment="1"/>
    <xf numFmtId="41" fontId="65" fillId="0" borderId="54" xfId="42" applyNumberFormat="1" applyFont="1" applyFill="1" applyBorder="1" applyAlignment="1"/>
    <xf numFmtId="0" fontId="41" fillId="0" borderId="25" xfId="0" applyFont="1" applyFill="1" applyBorder="1"/>
    <xf numFmtId="41" fontId="31" fillId="0" borderId="25" xfId="42" applyNumberFormat="1" applyFont="1" applyFill="1" applyBorder="1" applyAlignment="1"/>
    <xf numFmtId="0" fontId="47" fillId="0" borderId="25" xfId="42" applyNumberFormat="1" applyFont="1" applyFill="1" applyBorder="1" applyAlignment="1"/>
    <xf numFmtId="41" fontId="65" fillId="0" borderId="25" xfId="42" applyNumberFormat="1" applyFont="1" applyFill="1" applyBorder="1" applyAlignment="1"/>
    <xf numFmtId="41" fontId="47" fillId="0" borderId="124" xfId="42" applyNumberFormat="1" applyFont="1" applyFill="1" applyBorder="1"/>
    <xf numFmtId="41" fontId="40" fillId="0" borderId="48" xfId="42" applyNumberFormat="1" applyFont="1" applyFill="1" applyBorder="1" applyAlignment="1"/>
    <xf numFmtId="41" fontId="47" fillId="0" borderId="69" xfId="42" applyNumberFormat="1" applyFont="1" applyFill="1" applyBorder="1" applyAlignment="1"/>
    <xf numFmtId="41" fontId="40" fillId="0" borderId="52" xfId="42" applyNumberFormat="1" applyFont="1" applyFill="1" applyBorder="1" applyAlignment="1"/>
    <xf numFmtId="41" fontId="47" fillId="0" borderId="52" xfId="42" applyNumberFormat="1" applyFont="1" applyFill="1" applyBorder="1" applyAlignment="1"/>
    <xf numFmtId="41" fontId="40" fillId="0" borderId="52" xfId="42" quotePrefix="1" applyNumberFormat="1" applyFont="1" applyFill="1" applyBorder="1" applyAlignment="1"/>
    <xf numFmtId="41" fontId="63" fillId="0" borderId="52" xfId="42" applyNumberFormat="1" applyFont="1" applyFill="1" applyBorder="1" applyAlignment="1"/>
    <xf numFmtId="41" fontId="62" fillId="0" borderId="52" xfId="42" applyNumberFormat="1" applyFont="1" applyFill="1" applyBorder="1" applyAlignment="1"/>
    <xf numFmtId="41" fontId="47" fillId="0" borderId="52" xfId="42" quotePrefix="1" applyNumberFormat="1" applyFont="1" applyFill="1" applyBorder="1" applyAlignment="1"/>
    <xf numFmtId="41" fontId="47" fillId="0" borderId="52" xfId="42" quotePrefix="1" applyNumberFormat="1" applyFont="1" applyFill="1" applyBorder="1" applyAlignment="1">
      <alignment wrapText="1"/>
    </xf>
    <xf numFmtId="41" fontId="30" fillId="0" borderId="46" xfId="42" applyNumberFormat="1" applyFont="1" applyFill="1" applyBorder="1" applyAlignment="1"/>
    <xf numFmtId="41" fontId="72" fillId="0" borderId="101" xfId="0" applyNumberFormat="1" applyFont="1" applyFill="1" applyBorder="1" applyAlignment="1">
      <alignment horizontal="right" vertical="top" shrinkToFit="1"/>
    </xf>
    <xf numFmtId="41" fontId="30" fillId="0" borderId="39" xfId="42" applyNumberFormat="1" applyFont="1" applyFill="1" applyBorder="1" applyAlignment="1"/>
    <xf numFmtId="41" fontId="41" fillId="0" borderId="36" xfId="42" applyNumberFormat="1" applyFont="1" applyFill="1" applyBorder="1" applyAlignment="1"/>
    <xf numFmtId="41" fontId="72" fillId="0" borderId="106" xfId="0" applyNumberFormat="1" applyFont="1" applyFill="1" applyBorder="1" applyAlignment="1">
      <alignment horizontal="right" vertical="top" shrinkToFit="1"/>
    </xf>
    <xf numFmtId="41" fontId="73" fillId="0" borderId="130" xfId="0" applyNumberFormat="1" applyFont="1" applyFill="1" applyBorder="1" applyAlignment="1">
      <alignment horizontal="right" vertical="top" shrinkToFit="1"/>
    </xf>
    <xf numFmtId="41" fontId="73" fillId="0" borderId="131" xfId="0" applyNumberFormat="1" applyFont="1" applyFill="1" applyBorder="1" applyAlignment="1">
      <alignment horizontal="right" vertical="top" shrinkToFit="1"/>
    </xf>
    <xf numFmtId="41" fontId="73" fillId="0" borderId="132" xfId="0" applyNumberFormat="1" applyFont="1" applyFill="1" applyBorder="1" applyAlignment="1">
      <alignment horizontal="right" vertical="top" shrinkToFit="1"/>
    </xf>
    <xf numFmtId="41" fontId="70" fillId="0" borderId="25" xfId="0" applyNumberFormat="1" applyFont="1" applyFill="1" applyBorder="1" applyAlignment="1">
      <alignment horizontal="right" vertical="top" shrinkToFit="1"/>
    </xf>
    <xf numFmtId="41" fontId="71" fillId="0" borderId="25" xfId="0" applyNumberFormat="1" applyFont="1" applyFill="1" applyBorder="1" applyAlignment="1">
      <alignment horizontal="right" vertical="top" shrinkToFit="1"/>
    </xf>
    <xf numFmtId="41" fontId="70" fillId="0" borderId="48" xfId="0" applyNumberFormat="1" applyFont="1" applyFill="1" applyBorder="1" applyAlignment="1">
      <alignment horizontal="right" vertical="top" shrinkToFit="1"/>
    </xf>
    <xf numFmtId="41" fontId="70" fillId="0" borderId="69" xfId="0" applyNumberFormat="1" applyFont="1" applyFill="1" applyBorder="1" applyAlignment="1">
      <alignment horizontal="right" vertical="top" shrinkToFit="1"/>
    </xf>
    <xf numFmtId="41" fontId="70" fillId="0" borderId="52" xfId="0" applyNumberFormat="1" applyFont="1" applyFill="1" applyBorder="1" applyAlignment="1">
      <alignment horizontal="right" vertical="top" shrinkToFit="1"/>
    </xf>
    <xf numFmtId="41" fontId="102" fillId="0" borderId="59" xfId="0" applyNumberFormat="1" applyFont="1" applyFill="1" applyBorder="1" applyAlignment="1">
      <alignment horizontal="right" vertical="top" shrinkToFit="1"/>
    </xf>
    <xf numFmtId="41" fontId="102" fillId="0" borderId="79" xfId="0" applyNumberFormat="1" applyFont="1" applyFill="1" applyBorder="1" applyAlignment="1">
      <alignment horizontal="right" vertical="top" shrinkToFit="1"/>
    </xf>
    <xf numFmtId="41" fontId="102" fillId="0" borderId="46" xfId="0" applyNumberFormat="1" applyFont="1" applyFill="1" applyBorder="1" applyAlignment="1">
      <alignment horizontal="right" vertical="top" shrinkToFit="1"/>
    </xf>
    <xf numFmtId="41" fontId="45" fillId="0" borderId="57" xfId="0" applyNumberFormat="1" applyFont="1" applyFill="1" applyBorder="1"/>
    <xf numFmtId="41" fontId="45" fillId="0" borderId="32" xfId="0" applyNumberFormat="1" applyFont="1" applyFill="1" applyBorder="1"/>
    <xf numFmtId="41" fontId="45" fillId="0" borderId="60" xfId="0" applyNumberFormat="1" applyFont="1" applyFill="1" applyBorder="1"/>
    <xf numFmtId="41" fontId="43" fillId="0" borderId="64" xfId="0" applyNumberFormat="1" applyFont="1" applyFill="1" applyBorder="1"/>
    <xf numFmtId="41" fontId="43" fillId="0" borderId="95" xfId="0" applyNumberFormat="1" applyFont="1" applyFill="1" applyBorder="1"/>
    <xf numFmtId="41" fontId="43" fillId="0" borderId="94" xfId="0" applyNumberFormat="1" applyFont="1" applyFill="1" applyBorder="1"/>
    <xf numFmtId="0" fontId="58" fillId="0" borderId="15" xfId="0" applyFont="1" applyFill="1" applyBorder="1" applyAlignment="1">
      <alignment horizontal="center" vertical="top" wrapText="1"/>
    </xf>
    <xf numFmtId="0" fontId="58" fillId="0" borderId="118" xfId="0" applyFont="1" applyFill="1" applyBorder="1" applyAlignment="1">
      <alignment horizontal="center" vertical="top" wrapText="1"/>
    </xf>
    <xf numFmtId="0" fontId="58" fillId="0" borderId="10" xfId="0" applyFont="1" applyFill="1" applyBorder="1" applyAlignment="1">
      <alignment horizontal="center" vertical="top" wrapText="1"/>
    </xf>
    <xf numFmtId="0" fontId="58" fillId="0" borderId="119" xfId="42" quotePrefix="1" applyNumberFormat="1" applyFont="1" applyFill="1" applyBorder="1" applyAlignment="1">
      <alignment horizontal="center" vertical="center"/>
    </xf>
    <xf numFmtId="0" fontId="58" fillId="0" borderId="119" xfId="42" applyNumberFormat="1" applyFont="1" applyFill="1" applyBorder="1" applyAlignment="1">
      <alignment vertical="center"/>
    </xf>
    <xf numFmtId="0" fontId="30" fillId="29" borderId="15" xfId="42" quotePrefix="1" applyNumberFormat="1" applyFont="1" applyFill="1" applyBorder="1" applyAlignment="1">
      <alignment horizontal="center" vertical="center"/>
    </xf>
    <xf numFmtId="0" fontId="30" fillId="29" borderId="22" xfId="42" quotePrefix="1" applyNumberFormat="1" applyFont="1" applyFill="1" applyBorder="1" applyAlignment="1">
      <alignment horizontal="center" vertical="center"/>
    </xf>
    <xf numFmtId="37" fontId="30" fillId="29" borderId="15" xfId="42" quotePrefix="1" applyFont="1" applyFill="1" applyBorder="1" applyAlignment="1">
      <alignment horizontal="center"/>
    </xf>
    <xf numFmtId="37" fontId="30" fillId="0" borderId="73" xfId="42" applyFont="1" applyFill="1" applyBorder="1"/>
    <xf numFmtId="37" fontId="30" fillId="0" borderId="122" xfId="42" applyFont="1" applyFill="1" applyBorder="1"/>
    <xf numFmtId="3" fontId="4" fillId="0" borderId="120" xfId="39" applyNumberFormat="1" applyFont="1" applyBorder="1"/>
    <xf numFmtId="0" fontId="5" fillId="24" borderId="119" xfId="39" applyFont="1" applyFill="1" applyBorder="1"/>
    <xf numFmtId="3" fontId="5" fillId="24" borderId="120" xfId="39" applyNumberFormat="1" applyFont="1" applyFill="1" applyBorder="1"/>
    <xf numFmtId="3" fontId="5" fillId="0" borderId="122" xfId="39" applyNumberFormat="1" applyFont="1" applyBorder="1"/>
    <xf numFmtId="0" fontId="5" fillId="0" borderId="119" xfId="39" applyFont="1" applyBorder="1"/>
    <xf numFmtId="3" fontId="5" fillId="0" borderId="122" xfId="39" quotePrefix="1" applyNumberFormat="1" applyFont="1" applyBorder="1"/>
    <xf numFmtId="3" fontId="7" fillId="0" borderId="122" xfId="39" applyNumberFormat="1" applyFont="1" applyBorder="1"/>
    <xf numFmtId="0" fontId="57" fillId="0" borderId="119" xfId="39" applyFont="1" applyBorder="1"/>
    <xf numFmtId="3" fontId="57" fillId="0" borderId="122" xfId="39" applyNumberFormat="1" applyFont="1" applyBorder="1"/>
    <xf numFmtId="3" fontId="5" fillId="25" borderId="122" xfId="39" applyNumberFormat="1" applyFont="1" applyFill="1" applyBorder="1"/>
    <xf numFmtId="3" fontId="5" fillId="0" borderId="120" xfId="39" quotePrefix="1" applyNumberFormat="1" applyFont="1" applyBorder="1"/>
    <xf numFmtId="0" fontId="30" fillId="0" borderId="0" xfId="42" applyNumberFormat="1" applyFont="1" applyFill="1" applyBorder="1" applyAlignment="1">
      <alignment horizontal="right"/>
    </xf>
    <xf numFmtId="0" fontId="31" fillId="0" borderId="24" xfId="42" applyNumberFormat="1" applyFont="1" applyFill="1" applyBorder="1" applyAlignment="1">
      <alignment horizontal="right" vertical="center"/>
    </xf>
    <xf numFmtId="0" fontId="30" fillId="0" borderId="91" xfId="42" applyNumberFormat="1" applyFont="1" applyFill="1" applyBorder="1" applyAlignment="1">
      <alignment horizontal="right"/>
    </xf>
    <xf numFmtId="0" fontId="30" fillId="0" borderId="65" xfId="42" quotePrefix="1" applyNumberFormat="1" applyFont="1" applyFill="1" applyBorder="1" applyAlignment="1">
      <alignment horizontal="right"/>
    </xf>
    <xf numFmtId="0" fontId="30" fillId="0" borderId="65" xfId="42" applyNumberFormat="1" applyFont="1" applyFill="1" applyBorder="1" applyAlignment="1">
      <alignment horizontal="right"/>
    </xf>
    <xf numFmtId="0" fontId="30" fillId="0" borderId="91" xfId="42" quotePrefix="1" applyNumberFormat="1" applyFont="1" applyFill="1" applyBorder="1" applyAlignment="1">
      <alignment horizontal="right"/>
    </xf>
    <xf numFmtId="0" fontId="30" fillId="29" borderId="65" xfId="0" quotePrefix="1" applyNumberFormat="1" applyFont="1" applyFill="1" applyBorder="1" applyAlignment="1">
      <alignment horizontal="right" vertical="top" wrapText="1"/>
    </xf>
    <xf numFmtId="0" fontId="30" fillId="0" borderId="65" xfId="0" quotePrefix="1" applyNumberFormat="1" applyFont="1" applyFill="1" applyBorder="1" applyAlignment="1">
      <alignment horizontal="right" vertical="top" wrapText="1"/>
    </xf>
    <xf numFmtId="37" fontId="4" fillId="0" borderId="0" xfId="38" applyFont="1" applyAlignment="1">
      <alignment horizontal="center"/>
    </xf>
    <xf numFmtId="37" fontId="75" fillId="0" borderId="0" xfId="38" applyFont="1" applyAlignment="1">
      <alignment horizontal="center"/>
    </xf>
    <xf numFmtId="37" fontId="4" fillId="0" borderId="0" xfId="38" applyFont="1" applyAlignment="1"/>
    <xf numFmtId="37" fontId="5" fillId="0" borderId="0" xfId="38" applyFont="1" applyAlignment="1"/>
    <xf numFmtId="41" fontId="4" fillId="0" borderId="0" xfId="38" applyNumberFormat="1" applyFont="1" applyAlignment="1">
      <alignment horizontal="center"/>
    </xf>
    <xf numFmtId="37" fontId="4" fillId="0" borderId="0" xfId="38" applyFont="1" applyAlignment="1">
      <alignment horizontal="center" vertical="justify"/>
    </xf>
    <xf numFmtId="41" fontId="4" fillId="0" borderId="0" xfId="38" applyNumberFormat="1" applyFont="1" applyAlignment="1">
      <alignment horizontal="center" vertical="justify"/>
    </xf>
    <xf numFmtId="37" fontId="4" fillId="31" borderId="26" xfId="38" applyFont="1" applyFill="1" applyBorder="1" applyAlignment="1">
      <alignment horizontal="center"/>
    </xf>
    <xf numFmtId="37" fontId="4" fillId="31" borderId="0" xfId="38" applyFont="1" applyFill="1" applyBorder="1" applyAlignment="1">
      <alignment horizontal="center"/>
    </xf>
    <xf numFmtId="37" fontId="4" fillId="31" borderId="31" xfId="38" applyFont="1" applyFill="1" applyBorder="1" applyAlignment="1">
      <alignment horizontal="center"/>
    </xf>
    <xf numFmtId="41" fontId="4" fillId="0" borderId="47" xfId="38" applyNumberFormat="1" applyFont="1" applyBorder="1" applyAlignment="1">
      <alignment horizontal="center"/>
    </xf>
    <xf numFmtId="41" fontId="4" fillId="0" borderId="84" xfId="38" applyNumberFormat="1" applyFont="1" applyBorder="1" applyAlignment="1">
      <alignment horizontal="center"/>
    </xf>
    <xf numFmtId="41" fontId="4" fillId="0" borderId="35" xfId="38" applyNumberFormat="1" applyFont="1" applyBorder="1" applyAlignment="1">
      <alignment horizontal="center"/>
    </xf>
    <xf numFmtId="0" fontId="96" fillId="0" borderId="0" xfId="39" applyFont="1" applyAlignment="1">
      <alignment horizontal="center"/>
    </xf>
    <xf numFmtId="37" fontId="30" fillId="0" borderId="60" xfId="42" applyFont="1" applyFill="1" applyBorder="1" applyAlignment="1">
      <alignment horizontal="center"/>
    </xf>
    <xf numFmtId="37" fontId="30" fillId="0" borderId="122" xfId="42" applyFont="1" applyFill="1" applyBorder="1" applyAlignment="1">
      <alignment horizontal="center"/>
    </xf>
    <xf numFmtId="0" fontId="30" fillId="0" borderId="57" xfId="42" quotePrefix="1" applyNumberFormat="1" applyFont="1" applyFill="1" applyBorder="1" applyAlignment="1">
      <alignment horizontal="right"/>
    </xf>
    <xf numFmtId="0" fontId="30" fillId="0" borderId="65" xfId="42" applyNumberFormat="1" applyFont="1" applyFill="1" applyBorder="1" applyAlignment="1">
      <alignment horizontal="right"/>
    </xf>
    <xf numFmtId="0" fontId="30" fillId="0" borderId="64" xfId="42" quotePrefix="1" applyNumberFormat="1" applyFont="1" applyFill="1" applyBorder="1" applyAlignment="1">
      <alignment horizontal="right"/>
    </xf>
    <xf numFmtId="37" fontId="30" fillId="0" borderId="94" xfId="42" applyFont="1" applyFill="1" applyBorder="1" applyAlignment="1">
      <alignment horizontal="center"/>
    </xf>
    <xf numFmtId="0" fontId="30" fillId="0" borderId="57" xfId="42" applyNumberFormat="1" applyFont="1" applyFill="1" applyBorder="1" applyAlignment="1">
      <alignment horizontal="right"/>
    </xf>
    <xf numFmtId="16" fontId="30" fillId="0" borderId="57" xfId="42" quotePrefix="1" applyNumberFormat="1" applyFont="1" applyFill="1" applyBorder="1" applyAlignment="1">
      <alignment horizontal="right"/>
    </xf>
    <xf numFmtId="37" fontId="30" fillId="0" borderId="0" xfId="42" applyFont="1" applyFill="1" applyBorder="1" applyAlignment="1" applyProtection="1">
      <alignment horizontal="left"/>
    </xf>
    <xf numFmtId="37" fontId="30" fillId="0" borderId="24" xfId="42" applyFont="1" applyFill="1" applyBorder="1" applyAlignment="1" applyProtection="1">
      <alignment horizontal="center" vertical="center"/>
    </xf>
    <xf numFmtId="37" fontId="30" fillId="0" borderId="21" xfId="42" applyFont="1" applyFill="1" applyBorder="1" applyAlignment="1" applyProtection="1">
      <alignment horizontal="center" vertical="center"/>
    </xf>
    <xf numFmtId="37" fontId="30" fillId="0" borderId="20" xfId="42" applyFont="1" applyFill="1" applyBorder="1" applyAlignment="1" applyProtection="1">
      <alignment horizontal="center" vertical="center"/>
    </xf>
    <xf numFmtId="37" fontId="30" fillId="0" borderId="24" xfId="42" applyFont="1" applyFill="1" applyBorder="1" applyAlignment="1" applyProtection="1">
      <alignment horizontal="left" vertical="center" wrapText="1"/>
    </xf>
    <xf numFmtId="37" fontId="30" fillId="0" borderId="21" xfId="42" applyFont="1" applyFill="1" applyBorder="1" applyAlignment="1" applyProtection="1">
      <alignment horizontal="left" vertical="center" wrapText="1"/>
    </xf>
    <xf numFmtId="37" fontId="30" fillId="0" borderId="20" xfId="42" applyFont="1" applyFill="1" applyBorder="1" applyAlignment="1" applyProtection="1">
      <alignment horizontal="left" vertical="center" wrapText="1"/>
    </xf>
    <xf numFmtId="37" fontId="30" fillId="0" borderId="24" xfId="42" applyFont="1" applyFill="1" applyBorder="1" applyAlignment="1">
      <alignment horizontal="left" vertical="center" wrapText="1"/>
    </xf>
    <xf numFmtId="37" fontId="30" fillId="0" borderId="21" xfId="42" applyFont="1" applyFill="1" applyBorder="1" applyAlignment="1">
      <alignment horizontal="left" vertical="center" wrapText="1"/>
    </xf>
    <xf numFmtId="37" fontId="30" fillId="0" borderId="20" xfId="42" applyFont="1" applyFill="1" applyBorder="1" applyAlignment="1">
      <alignment horizontal="left" vertical="center" wrapText="1"/>
    </xf>
    <xf numFmtId="37" fontId="30" fillId="0" borderId="24" xfId="42" applyFont="1" applyFill="1" applyBorder="1" applyAlignment="1">
      <alignment horizontal="center" vertical="center"/>
    </xf>
    <xf numFmtId="37" fontId="30" fillId="0" borderId="21" xfId="42" applyFont="1" applyFill="1" applyBorder="1" applyAlignment="1">
      <alignment horizontal="center" vertical="center"/>
    </xf>
    <xf numFmtId="37" fontId="30" fillId="0" borderId="20" xfId="42" applyFont="1" applyFill="1" applyBorder="1" applyAlignment="1">
      <alignment horizontal="center" vertical="center"/>
    </xf>
    <xf numFmtId="0" fontId="30" fillId="0" borderId="11" xfId="42" quotePrefix="1" applyNumberFormat="1" applyFont="1" applyFill="1" applyBorder="1" applyAlignment="1">
      <alignment horizontal="center" vertical="center"/>
    </xf>
    <xf numFmtId="0" fontId="30" fillId="0" borderId="12" xfId="42" quotePrefix="1" applyNumberFormat="1" applyFont="1" applyFill="1" applyBorder="1" applyAlignment="1">
      <alignment horizontal="center" vertical="center"/>
    </xf>
    <xf numFmtId="0" fontId="30" fillId="0" borderId="120" xfId="42" quotePrefix="1" applyNumberFormat="1" applyFont="1" applyFill="1" applyBorder="1" applyAlignment="1">
      <alignment horizontal="center" vertical="center"/>
    </xf>
    <xf numFmtId="0" fontId="58" fillId="0" borderId="23" xfId="42" quotePrefix="1" applyNumberFormat="1" applyFont="1" applyFill="1" applyBorder="1" applyAlignment="1">
      <alignment horizontal="center" vertical="center"/>
    </xf>
    <xf numFmtId="0" fontId="58" fillId="0" borderId="22" xfId="42" quotePrefix="1" applyNumberFormat="1" applyFont="1" applyFill="1" applyBorder="1" applyAlignment="1">
      <alignment horizontal="center" vertical="center"/>
    </xf>
    <xf numFmtId="0" fontId="58" fillId="0" borderId="119" xfId="42" quotePrefix="1" applyNumberFormat="1" applyFont="1" applyFill="1" applyBorder="1" applyAlignment="1">
      <alignment horizontal="center" vertical="center"/>
    </xf>
    <xf numFmtId="37" fontId="30" fillId="0" borderId="24" xfId="42" applyFont="1" applyFill="1" applyBorder="1" applyAlignment="1">
      <alignment horizontal="center" vertical="center" wrapText="1"/>
    </xf>
    <xf numFmtId="37" fontId="30" fillId="0" borderId="20" xfId="42" applyFont="1" applyFill="1" applyBorder="1" applyAlignment="1">
      <alignment horizontal="center" vertical="center" wrapText="1"/>
    </xf>
    <xf numFmtId="37" fontId="31" fillId="29" borderId="24" xfId="42" applyFont="1" applyFill="1" applyBorder="1" applyAlignment="1">
      <alignment horizontal="left" vertical="center"/>
    </xf>
    <xf numFmtId="37" fontId="31" fillId="29" borderId="21" xfId="42" applyFont="1" applyFill="1" applyBorder="1" applyAlignment="1">
      <alignment horizontal="left" vertical="center"/>
    </xf>
    <xf numFmtId="37" fontId="31" fillId="29" borderId="20" xfId="42" applyFont="1" applyFill="1" applyBorder="1" applyAlignment="1">
      <alignment horizontal="left" vertical="center"/>
    </xf>
    <xf numFmtId="41" fontId="90" fillId="29" borderId="24" xfId="42" applyNumberFormat="1" applyFont="1" applyFill="1" applyBorder="1" applyAlignment="1">
      <alignment horizontal="left"/>
    </xf>
    <xf numFmtId="41" fontId="90" fillId="29" borderId="20" xfId="42" applyNumberFormat="1" applyFont="1" applyFill="1" applyBorder="1" applyAlignment="1">
      <alignment horizontal="left"/>
    </xf>
    <xf numFmtId="37" fontId="30" fillId="29" borderId="24" xfId="42" applyFont="1" applyFill="1" applyBorder="1" applyAlignment="1">
      <alignment horizontal="center" vertical="center"/>
    </xf>
    <xf numFmtId="37" fontId="30" fillId="29" borderId="21" xfId="42" applyFont="1" applyFill="1" applyBorder="1" applyAlignment="1">
      <alignment horizontal="center" vertical="center"/>
    </xf>
    <xf numFmtId="37" fontId="30" fillId="29" borderId="20" xfId="42" applyFont="1" applyFill="1" applyBorder="1" applyAlignment="1">
      <alignment horizontal="center" vertical="center"/>
    </xf>
    <xf numFmtId="0" fontId="58" fillId="0" borderId="119" xfId="42" applyNumberFormat="1" applyFont="1" applyFill="1" applyBorder="1" applyAlignment="1">
      <alignment horizontal="center" vertical="center"/>
    </xf>
    <xf numFmtId="37" fontId="67" fillId="0" borderId="21" xfId="42" applyFont="1" applyFill="1" applyBorder="1" applyAlignment="1">
      <alignment horizontal="left" vertical="center" wrapText="1"/>
    </xf>
    <xf numFmtId="37" fontId="67" fillId="0" borderId="20" xfId="42" applyFont="1" applyFill="1" applyBorder="1" applyAlignment="1">
      <alignment horizontal="left" vertical="center" wrapText="1"/>
    </xf>
    <xf numFmtId="0" fontId="0" fillId="0" borderId="20" xfId="0" applyBorder="1" applyAlignment="1">
      <alignment horizontal="center" vertical="center"/>
    </xf>
    <xf numFmtId="0" fontId="30" fillId="29" borderId="22" xfId="42" quotePrefix="1" applyNumberFormat="1" applyFont="1" applyFill="1" applyBorder="1" applyAlignment="1">
      <alignment horizontal="center" vertical="center"/>
    </xf>
    <xf numFmtId="37" fontId="30" fillId="29" borderId="0" xfId="41" applyFont="1" applyFill="1" applyBorder="1" applyAlignment="1" applyProtection="1">
      <alignment horizontal="left" vertical="center"/>
    </xf>
    <xf numFmtId="0" fontId="0" fillId="29" borderId="0" xfId="0" applyFill="1" applyBorder="1" applyAlignment="1">
      <alignment horizontal="left" vertical="center"/>
    </xf>
    <xf numFmtId="37" fontId="30" fillId="29" borderId="21" xfId="42" applyFont="1" applyFill="1" applyBorder="1" applyAlignment="1">
      <alignment horizontal="left" vertical="center"/>
    </xf>
    <xf numFmtId="0" fontId="0" fillId="29" borderId="21" xfId="0" applyFill="1" applyBorder="1" applyAlignment="1">
      <alignment horizontal="left" vertical="center"/>
    </xf>
    <xf numFmtId="37" fontId="30" fillId="29" borderId="0" xfId="42" quotePrefix="1" applyFont="1" applyFill="1" applyBorder="1" applyAlignment="1">
      <alignment horizontal="center" vertical="center"/>
    </xf>
    <xf numFmtId="0" fontId="0" fillId="29" borderId="0" xfId="0" applyFill="1" applyBorder="1" applyAlignment="1">
      <alignment horizontal="center" vertical="center"/>
    </xf>
    <xf numFmtId="0" fontId="30" fillId="29" borderId="23" xfId="42" quotePrefix="1" applyNumberFormat="1" applyFont="1" applyFill="1" applyBorder="1" applyAlignment="1">
      <alignment horizontal="center" vertical="center"/>
    </xf>
    <xf numFmtId="0" fontId="30" fillId="29" borderId="119" xfId="42" quotePrefix="1" applyNumberFormat="1" applyFont="1" applyFill="1" applyBorder="1" applyAlignment="1">
      <alignment horizontal="center" vertical="center"/>
    </xf>
    <xf numFmtId="0" fontId="30" fillId="0" borderId="48" xfId="42" quotePrefix="1" applyNumberFormat="1" applyFont="1" applyFill="1" applyBorder="1" applyAlignment="1">
      <alignment horizontal="right" vertical="center"/>
    </xf>
    <xf numFmtId="0" fontId="30" fillId="0" borderId="59" xfId="42" applyNumberFormat="1" applyFont="1" applyFill="1" applyBorder="1" applyAlignment="1">
      <alignment horizontal="right" vertical="center"/>
    </xf>
    <xf numFmtId="41" fontId="50" fillId="29" borderId="24" xfId="42" applyNumberFormat="1" applyFont="1" applyFill="1" applyBorder="1" applyAlignment="1">
      <alignment horizontal="center" vertical="center"/>
    </xf>
    <xf numFmtId="41" fontId="50" fillId="29" borderId="20" xfId="42" applyNumberFormat="1" applyFont="1" applyFill="1" applyBorder="1" applyAlignment="1">
      <alignment horizontal="center" vertical="center"/>
    </xf>
    <xf numFmtId="37" fontId="30" fillId="29" borderId="10" xfId="41" applyFont="1" applyFill="1" applyBorder="1" applyAlignment="1" applyProtection="1">
      <alignment horizontal="left" vertical="center"/>
    </xf>
    <xf numFmtId="37" fontId="30" fillId="29" borderId="118" xfId="41" applyFont="1" applyFill="1" applyBorder="1" applyAlignment="1" applyProtection="1">
      <alignment horizontal="left" vertical="center"/>
    </xf>
    <xf numFmtId="0" fontId="30" fillId="0" borderId="53" xfId="42" quotePrefix="1" applyNumberFormat="1" applyFont="1" applyFill="1" applyBorder="1" applyAlignment="1">
      <alignment horizontal="right" vertical="center"/>
    </xf>
    <xf numFmtId="41" fontId="47" fillId="29" borderId="24" xfId="42" applyNumberFormat="1" applyFont="1" applyFill="1" applyBorder="1" applyAlignment="1">
      <alignment horizontal="left" vertical="center"/>
    </xf>
    <xf numFmtId="41" fontId="47" fillId="29" borderId="20" xfId="42" applyNumberFormat="1" applyFont="1" applyFill="1" applyBorder="1" applyAlignment="1">
      <alignment horizontal="left" vertical="center"/>
    </xf>
    <xf numFmtId="0" fontId="0" fillId="29" borderId="118" xfId="0" applyFill="1" applyBorder="1" applyAlignment="1">
      <alignment horizontal="left" vertical="center"/>
    </xf>
    <xf numFmtId="37" fontId="30" fillId="29" borderId="24" xfId="42" applyFont="1" applyFill="1" applyBorder="1" applyAlignment="1">
      <alignment horizontal="left" vertical="center"/>
    </xf>
    <xf numFmtId="0" fontId="0" fillId="29" borderId="20" xfId="0" applyFill="1" applyBorder="1" applyAlignment="1">
      <alignment horizontal="left" vertical="center"/>
    </xf>
    <xf numFmtId="0" fontId="30" fillId="29" borderId="24" xfId="42" quotePrefix="1" applyNumberFormat="1" applyFont="1" applyFill="1" applyBorder="1" applyAlignment="1">
      <alignment horizontal="center" vertical="center"/>
    </xf>
    <xf numFmtId="0" fontId="30" fillId="29" borderId="20" xfId="42" quotePrefix="1" applyNumberFormat="1" applyFont="1" applyFill="1" applyBorder="1" applyAlignment="1">
      <alignment horizontal="center" vertical="center"/>
    </xf>
    <xf numFmtId="37" fontId="30" fillId="29" borderId="0" xfId="42" applyFont="1" applyFill="1" applyBorder="1" applyAlignment="1">
      <alignment horizontal="center" vertical="center"/>
    </xf>
    <xf numFmtId="37" fontId="30" fillId="29" borderId="20" xfId="42" applyFont="1" applyFill="1" applyBorder="1" applyAlignment="1">
      <alignment horizontal="left" vertical="center"/>
    </xf>
    <xf numFmtId="37" fontId="30" fillId="29" borderId="10" xfId="42" quotePrefix="1" applyFont="1" applyFill="1" applyBorder="1" applyAlignment="1">
      <alignment horizontal="center" vertical="center"/>
    </xf>
    <xf numFmtId="37" fontId="30" fillId="29" borderId="118" xfId="42" quotePrefix="1" applyFont="1" applyFill="1" applyBorder="1" applyAlignment="1">
      <alignment horizontal="center" vertical="center"/>
    </xf>
    <xf numFmtId="0" fontId="30" fillId="0" borderId="120" xfId="42" applyNumberFormat="1" applyFont="1" applyFill="1" applyBorder="1" applyAlignment="1">
      <alignment horizontal="center" vertical="center"/>
    </xf>
    <xf numFmtId="37" fontId="30" fillId="0" borderId="24" xfId="42" applyFont="1" applyFill="1" applyBorder="1" applyAlignment="1" applyProtection="1">
      <alignment horizontal="left" vertical="center"/>
    </xf>
    <xf numFmtId="37" fontId="30" fillId="0" borderId="21" xfId="42" applyFont="1" applyFill="1" applyBorder="1" applyAlignment="1" applyProtection="1">
      <alignment horizontal="left" vertical="center"/>
    </xf>
    <xf numFmtId="37" fontId="30" fillId="0" borderId="20" xfId="42" applyFont="1" applyFill="1" applyBorder="1" applyAlignment="1" applyProtection="1">
      <alignment horizontal="left" vertical="center"/>
    </xf>
    <xf numFmtId="37" fontId="30" fillId="0" borderId="23" xfId="42" applyFont="1" applyFill="1" applyBorder="1" applyAlignment="1">
      <alignment horizontal="center" vertical="center"/>
    </xf>
    <xf numFmtId="37" fontId="30" fillId="0" borderId="22" xfId="42" applyFont="1" applyFill="1" applyBorder="1" applyAlignment="1">
      <alignment horizontal="center" vertical="center"/>
    </xf>
    <xf numFmtId="37" fontId="30" fillId="0" borderId="19" xfId="42"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18" xfId="0" applyFont="1" applyFill="1" applyBorder="1" applyAlignment="1">
      <alignment horizontal="center" vertical="center" wrapText="1"/>
    </xf>
    <xf numFmtId="16" fontId="30" fillId="0" borderId="11" xfId="42" quotePrefix="1" applyNumberFormat="1" applyFont="1" applyFill="1" applyBorder="1" applyAlignment="1">
      <alignment horizontal="center" vertical="center"/>
    </xf>
    <xf numFmtId="0" fontId="30" fillId="0" borderId="12" xfId="42" applyNumberFormat="1" applyFont="1" applyFill="1" applyBorder="1" applyAlignment="1">
      <alignment horizontal="center" vertical="center"/>
    </xf>
    <xf numFmtId="37" fontId="29" fillId="0" borderId="0" xfId="42" applyFont="1" applyFill="1" applyBorder="1" applyAlignment="1">
      <alignment horizontal="center"/>
    </xf>
    <xf numFmtId="37" fontId="30" fillId="0" borderId="0" xfId="42" applyFont="1" applyFill="1" applyBorder="1" applyAlignment="1">
      <alignment horizontal="center"/>
    </xf>
    <xf numFmtId="37" fontId="67" fillId="0" borderId="12" xfId="42" applyFont="1" applyFill="1" applyBorder="1" applyAlignment="1" applyProtection="1">
      <alignment horizontal="left" vertical="center" wrapText="1"/>
    </xf>
    <xf numFmtId="37" fontId="67" fillId="0" borderId="120" xfId="42" applyFont="1" applyFill="1" applyBorder="1" applyAlignment="1" applyProtection="1">
      <alignment horizontal="left" vertical="center" wrapText="1"/>
    </xf>
    <xf numFmtId="37" fontId="30" fillId="0" borderId="12" xfId="42" applyFont="1" applyFill="1" applyBorder="1" applyAlignment="1">
      <alignment horizontal="left" vertical="center" wrapText="1"/>
    </xf>
    <xf numFmtId="37" fontId="30" fillId="0" borderId="120" xfId="42" applyFont="1" applyFill="1" applyBorder="1" applyAlignment="1">
      <alignment horizontal="left" vertical="center" wrapText="1"/>
    </xf>
    <xf numFmtId="37" fontId="30" fillId="0" borderId="119" xfId="42" applyFont="1" applyFill="1" applyBorder="1" applyAlignment="1">
      <alignment horizontal="center" vertical="center"/>
    </xf>
    <xf numFmtId="37" fontId="30" fillId="0" borderId="11" xfId="42" applyFont="1" applyFill="1" applyBorder="1" applyAlignment="1" applyProtection="1">
      <alignment horizontal="left" vertical="center"/>
    </xf>
    <xf numFmtId="37" fontId="30" fillId="0" borderId="12" xfId="42" applyFont="1" applyFill="1" applyBorder="1" applyAlignment="1" applyProtection="1">
      <alignment horizontal="left" vertical="center"/>
    </xf>
    <xf numFmtId="37" fontId="30" fillId="0" borderId="14" xfId="42" applyFont="1" applyFill="1" applyBorder="1" applyAlignment="1" applyProtection="1">
      <alignment horizontal="left" vertical="center"/>
    </xf>
    <xf numFmtId="37" fontId="30" fillId="0" borderId="12" xfId="42" applyFont="1" applyFill="1" applyBorder="1" applyAlignment="1" applyProtection="1">
      <alignment horizontal="left" vertical="center" wrapText="1"/>
    </xf>
    <xf numFmtId="37" fontId="30" fillId="0" borderId="120" xfId="42" applyFont="1" applyFill="1" applyBorder="1" applyAlignment="1" applyProtection="1">
      <alignment horizontal="left" vertical="center" wrapText="1"/>
    </xf>
    <xf numFmtId="0" fontId="0" fillId="0" borderId="119" xfId="0" applyBorder="1" applyAlignment="1">
      <alignment horizontal="center" vertical="center"/>
    </xf>
    <xf numFmtId="0" fontId="98" fillId="0" borderId="120" xfId="0" applyFont="1" applyBorder="1" applyAlignment="1">
      <alignment vertical="center" wrapText="1"/>
    </xf>
    <xf numFmtId="37" fontId="30" fillId="0" borderId="21" xfId="42" applyFont="1" applyFill="1" applyBorder="1" applyAlignment="1">
      <alignment horizontal="left" vertical="top" wrapText="1"/>
    </xf>
    <xf numFmtId="37" fontId="30" fillId="0" borderId="20" xfId="42" applyFont="1" applyFill="1" applyBorder="1" applyAlignment="1">
      <alignment horizontal="left" vertical="top" wrapText="1"/>
    </xf>
    <xf numFmtId="37" fontId="30" fillId="0" borderId="11" xfId="42" applyFont="1" applyFill="1" applyBorder="1" applyAlignment="1" applyProtection="1">
      <alignment horizontal="left" vertical="center" wrapText="1"/>
    </xf>
    <xf numFmtId="0" fontId="13" fillId="0" borderId="120" xfId="0" applyFont="1" applyBorder="1" applyAlignment="1">
      <alignment vertical="center" wrapText="1"/>
    </xf>
    <xf numFmtId="37" fontId="30" fillId="0" borderId="11" xfId="42" applyFont="1" applyFill="1" applyBorder="1" applyAlignment="1">
      <alignment horizontal="left" vertical="center"/>
    </xf>
    <xf numFmtId="0" fontId="0" fillId="0" borderId="120" xfId="0" applyFill="1" applyBorder="1" applyAlignment="1">
      <alignment vertical="center"/>
    </xf>
    <xf numFmtId="0" fontId="0" fillId="0" borderId="119" xfId="0" applyBorder="1" applyAlignment="1">
      <alignment vertical="center"/>
    </xf>
    <xf numFmtId="0" fontId="0" fillId="0" borderId="120" xfId="0" applyFill="1" applyBorder="1" applyAlignment="1">
      <alignment vertical="center" wrapText="1"/>
    </xf>
    <xf numFmtId="37" fontId="30" fillId="0" borderId="21" xfId="42" applyFont="1" applyFill="1" applyBorder="1" applyAlignment="1">
      <alignment horizontal="left" vertical="center"/>
    </xf>
    <xf numFmtId="37" fontId="30" fillId="0" borderId="20" xfId="42" applyFont="1" applyFill="1" applyBorder="1" applyAlignment="1">
      <alignment horizontal="left" vertical="center"/>
    </xf>
    <xf numFmtId="37" fontId="30" fillId="0" borderId="0" xfId="42" applyFont="1" applyFill="1" applyBorder="1" applyAlignment="1"/>
    <xf numFmtId="0" fontId="39" fillId="0" borderId="66" xfId="42" applyNumberFormat="1" applyFont="1" applyFill="1" applyBorder="1" applyAlignment="1">
      <alignment horizontal="center" vertical="center" wrapText="1"/>
    </xf>
    <xf numFmtId="0" fontId="39" fillId="0" borderId="76" xfId="42" applyNumberFormat="1" applyFont="1" applyFill="1" applyBorder="1" applyAlignment="1">
      <alignment horizontal="center" vertical="center" wrapText="1"/>
    </xf>
    <xf numFmtId="41" fontId="39" fillId="0" borderId="39" xfId="42" applyNumberFormat="1" applyFont="1" applyFill="1" applyBorder="1" applyAlignment="1">
      <alignment horizontal="center" vertical="center" wrapText="1"/>
    </xf>
    <xf numFmtId="41" fontId="39" fillId="0" borderId="77" xfId="42" applyNumberFormat="1" applyFont="1" applyFill="1" applyBorder="1" applyAlignment="1">
      <alignment horizontal="center" vertical="center" wrapText="1"/>
    </xf>
    <xf numFmtId="41" fontId="32" fillId="0" borderId="0" xfId="42" applyNumberFormat="1" applyFont="1" applyFill="1" applyAlignment="1">
      <alignment horizontal="left"/>
    </xf>
    <xf numFmtId="37" fontId="36" fillId="0" borderId="0" xfId="42" applyFont="1" applyFill="1" applyAlignment="1"/>
    <xf numFmtId="37" fontId="40" fillId="0" borderId="0" xfId="42" applyFont="1" applyFill="1" applyAlignment="1"/>
    <xf numFmtId="0" fontId="61" fillId="0" borderId="51" xfId="42" applyNumberFormat="1" applyFont="1" applyFill="1" applyBorder="1" applyAlignment="1">
      <alignment horizontal="center" vertical="center" wrapText="1"/>
    </xf>
    <xf numFmtId="0" fontId="61" fillId="0" borderId="46" xfId="42" applyNumberFormat="1" applyFont="1" applyFill="1" applyBorder="1" applyAlignment="1">
      <alignment horizontal="center" vertical="center" wrapText="1"/>
    </xf>
    <xf numFmtId="37" fontId="30" fillId="0" borderId="68" xfId="42" applyFont="1" applyFill="1" applyBorder="1" applyAlignment="1">
      <alignment vertical="center"/>
    </xf>
    <xf numFmtId="37" fontId="30" fillId="0" borderId="93" xfId="42" applyFont="1" applyFill="1" applyBorder="1" applyAlignment="1">
      <alignment vertical="center"/>
    </xf>
    <xf numFmtId="41" fontId="30" fillId="0" borderId="0" xfId="42" applyNumberFormat="1" applyFont="1" applyFill="1" applyAlignment="1">
      <alignment horizontal="center"/>
    </xf>
    <xf numFmtId="41" fontId="30" fillId="0" borderId="13" xfId="42" applyNumberFormat="1" applyFont="1" applyFill="1" applyBorder="1" applyAlignment="1">
      <alignment horizontal="center"/>
    </xf>
    <xf numFmtId="41" fontId="30" fillId="0" borderId="23" xfId="42" applyNumberFormat="1" applyFont="1" applyFill="1" applyBorder="1" applyAlignment="1">
      <alignment horizontal="center"/>
    </xf>
    <xf numFmtId="41" fontId="30" fillId="0" borderId="10" xfId="42" applyNumberFormat="1" applyFont="1" applyFill="1" applyBorder="1" applyAlignment="1">
      <alignment horizontal="center"/>
    </xf>
    <xf numFmtId="41" fontId="30" fillId="0" borderId="11" xfId="42" applyNumberFormat="1" applyFont="1" applyFill="1" applyBorder="1" applyAlignment="1">
      <alignment horizontal="center"/>
    </xf>
    <xf numFmtId="41" fontId="31" fillId="0" borderId="66" xfId="42" applyNumberFormat="1" applyFont="1" applyFill="1" applyBorder="1" applyAlignment="1" applyProtection="1">
      <alignment horizontal="center"/>
    </xf>
    <xf numFmtId="41" fontId="31" fillId="0" borderId="76" xfId="42" applyNumberFormat="1" applyFont="1" applyFill="1" applyBorder="1" applyAlignment="1" applyProtection="1">
      <alignment horizontal="center"/>
    </xf>
    <xf numFmtId="41" fontId="31" fillId="0" borderId="39" xfId="42" applyNumberFormat="1" applyFont="1" applyFill="1" applyBorder="1" applyAlignment="1" applyProtection="1">
      <alignment horizontal="center"/>
    </xf>
    <xf numFmtId="41" fontId="31" fillId="0" borderId="77" xfId="42" applyNumberFormat="1" applyFont="1" applyFill="1" applyBorder="1" applyAlignment="1" applyProtection="1">
      <alignment horizontal="center"/>
    </xf>
    <xf numFmtId="0" fontId="61" fillId="0" borderId="39" xfId="42" applyNumberFormat="1" applyFont="1" applyFill="1" applyBorder="1" applyAlignment="1">
      <alignment horizontal="center" vertical="center" wrapText="1"/>
    </xf>
    <xf numFmtId="0" fontId="61" fillId="0" borderId="77" xfId="42" applyNumberFormat="1" applyFont="1" applyFill="1" applyBorder="1" applyAlignment="1">
      <alignment horizontal="center" vertical="center" wrapText="1"/>
    </xf>
    <xf numFmtId="0" fontId="61" fillId="0" borderId="67" xfId="42" applyNumberFormat="1" applyFont="1" applyFill="1" applyBorder="1" applyAlignment="1">
      <alignment horizontal="center" vertical="center" wrapText="1"/>
    </xf>
    <xf numFmtId="0" fontId="61" fillId="0" borderId="78" xfId="42" applyNumberFormat="1" applyFont="1" applyFill="1" applyBorder="1" applyAlignment="1">
      <alignment horizontal="center" vertical="center" wrapText="1"/>
    </xf>
    <xf numFmtId="0" fontId="4" fillId="0" borderId="0" xfId="39" applyFont="1" applyFill="1" applyAlignment="1"/>
    <xf numFmtId="0" fontId="5" fillId="0" borderId="0" xfId="39" applyFont="1" applyFill="1" applyAlignment="1"/>
    <xf numFmtId="0" fontId="4" fillId="0" borderId="0" xfId="39" applyFont="1" applyAlignment="1">
      <alignment horizontal="center"/>
    </xf>
    <xf numFmtId="0" fontId="4" fillId="0" borderId="0" xfId="39" applyFont="1" applyFill="1" applyBorder="1" applyAlignment="1">
      <alignment horizontal="left"/>
    </xf>
    <xf numFmtId="0" fontId="5" fillId="0" borderId="0" xfId="39" applyFont="1" applyFill="1" applyBorder="1" applyAlignment="1">
      <alignment horizontal="left"/>
    </xf>
    <xf numFmtId="0" fontId="5" fillId="0" borderId="0" xfId="39" applyFont="1" applyFill="1" applyAlignment="1">
      <alignment horizontal="left"/>
    </xf>
    <xf numFmtId="0" fontId="4" fillId="0" borderId="22" xfId="39" applyFont="1" applyFill="1" applyBorder="1" applyAlignment="1"/>
    <xf numFmtId="0" fontId="5" fillId="0" borderId="12" xfId="39" applyFont="1" applyFill="1" applyBorder="1" applyAlignment="1"/>
    <xf numFmtId="0" fontId="4" fillId="0" borderId="23" xfId="39" applyFont="1" applyBorder="1" applyAlignment="1">
      <alignment horizontal="center"/>
    </xf>
    <xf numFmtId="0" fontId="4" fillId="0" borderId="11" xfId="39" applyFont="1" applyBorder="1" applyAlignment="1">
      <alignment horizontal="center"/>
    </xf>
    <xf numFmtId="0" fontId="4" fillId="0" borderId="22" xfId="39" applyFont="1" applyBorder="1" applyAlignment="1">
      <alignment horizontal="center"/>
    </xf>
    <xf numFmtId="0" fontId="4" fillId="0" borderId="12" xfId="39" applyFont="1" applyBorder="1" applyAlignment="1">
      <alignment horizontal="center"/>
    </xf>
    <xf numFmtId="0" fontId="4" fillId="0" borderId="22" xfId="39" applyFont="1" applyFill="1" applyBorder="1" applyAlignment="1">
      <alignment horizontal="left"/>
    </xf>
    <xf numFmtId="0" fontId="5" fillId="0" borderId="12" xfId="39" applyFont="1" applyFill="1" applyBorder="1" applyAlignment="1">
      <alignment horizontal="left"/>
    </xf>
    <xf numFmtId="0" fontId="5" fillId="0" borderId="22" xfId="39" applyFont="1" applyFill="1" applyBorder="1" applyAlignment="1">
      <alignment horizontal="left"/>
    </xf>
    <xf numFmtId="0" fontId="4" fillId="0" borderId="12" xfId="39" applyFont="1" applyFill="1" applyBorder="1" applyAlignment="1">
      <alignment horizontal="left"/>
    </xf>
    <xf numFmtId="0" fontId="5" fillId="25" borderId="40" xfId="39" applyFont="1" applyFill="1" applyBorder="1" applyAlignment="1">
      <alignment horizontal="center" wrapText="1"/>
    </xf>
    <xf numFmtId="0" fontId="5" fillId="25" borderId="39" xfId="39" applyFont="1" applyFill="1" applyBorder="1" applyAlignment="1">
      <alignment horizontal="center" wrapText="1"/>
    </xf>
    <xf numFmtId="0" fontId="5" fillId="25" borderId="40" xfId="39" applyFont="1" applyFill="1" applyBorder="1" applyAlignment="1">
      <alignment horizontal="center"/>
    </xf>
    <xf numFmtId="0" fontId="5" fillId="25" borderId="39" xfId="39" applyFont="1" applyFill="1" applyBorder="1" applyAlignment="1">
      <alignment horizontal="center"/>
    </xf>
    <xf numFmtId="0" fontId="4" fillId="0" borderId="57" xfId="39" applyFont="1" applyFill="1" applyBorder="1" applyAlignment="1"/>
    <xf numFmtId="0" fontId="4" fillId="0" borderId="60" xfId="39" applyFont="1" applyFill="1" applyBorder="1" applyAlignment="1"/>
    <xf numFmtId="0" fontId="4" fillId="0" borderId="48" xfId="39" applyFont="1" applyBorder="1" applyAlignment="1">
      <alignment horizontal="center"/>
    </xf>
    <xf numFmtId="0" fontId="4" fillId="0" borderId="51" xfId="39" applyFont="1" applyBorder="1" applyAlignment="1">
      <alignment horizontal="center"/>
    </xf>
    <xf numFmtId="0" fontId="4" fillId="0" borderId="92" xfId="39" applyFont="1" applyBorder="1" applyAlignment="1">
      <alignment horizontal="center"/>
    </xf>
    <xf numFmtId="0" fontId="4" fillId="0" borderId="71" xfId="39" applyFont="1" applyBorder="1" applyAlignment="1">
      <alignment horizontal="center"/>
    </xf>
    <xf numFmtId="0" fontId="4" fillId="0" borderId="53" xfId="39" applyFont="1" applyFill="1" applyBorder="1" applyAlignment="1">
      <alignment horizontal="left"/>
    </xf>
    <xf numFmtId="0" fontId="4" fillId="0" borderId="54" xfId="39" applyFont="1" applyFill="1" applyBorder="1" applyAlignment="1">
      <alignment horizontal="left"/>
    </xf>
    <xf numFmtId="0" fontId="5" fillId="0" borderId="52" xfId="39" applyFont="1" applyFill="1" applyBorder="1" applyAlignment="1">
      <alignment horizontal="left"/>
    </xf>
    <xf numFmtId="0" fontId="5" fillId="0" borderId="34" xfId="39" applyFont="1" applyFill="1" applyBorder="1" applyAlignment="1">
      <alignment horizontal="left"/>
    </xf>
    <xf numFmtId="0" fontId="5" fillId="0" borderId="92" xfId="39" applyFont="1" applyFill="1" applyBorder="1" applyAlignment="1">
      <alignment horizontal="left"/>
    </xf>
    <xf numFmtId="0" fontId="5" fillId="0" borderId="71" xfId="39" applyFont="1" applyFill="1" applyBorder="1" applyAlignment="1">
      <alignment horizontal="left"/>
    </xf>
    <xf numFmtId="0" fontId="5" fillId="25" borderId="89" xfId="39" applyFont="1" applyFill="1" applyBorder="1" applyAlignment="1">
      <alignment horizontal="center"/>
    </xf>
    <xf numFmtId="0" fontId="5" fillId="25" borderId="77" xfId="39" applyFont="1" applyFill="1" applyBorder="1" applyAlignment="1">
      <alignment horizontal="center"/>
    </xf>
    <xf numFmtId="0" fontId="4" fillId="0" borderId="48" xfId="39" applyFont="1" applyFill="1" applyBorder="1" applyAlignment="1">
      <alignment horizontal="left"/>
    </xf>
    <xf numFmtId="0" fontId="5" fillId="0" borderId="51" xfId="39" applyFont="1" applyFill="1" applyBorder="1" applyAlignment="1">
      <alignment horizontal="left"/>
    </xf>
    <xf numFmtId="0" fontId="5" fillId="25" borderId="37" xfId="39" applyFont="1" applyFill="1" applyBorder="1" applyAlignment="1">
      <alignment horizontal="center"/>
    </xf>
    <xf numFmtId="0" fontId="5" fillId="25" borderId="36" xfId="39" applyFont="1" applyFill="1" applyBorder="1" applyAlignment="1">
      <alignment horizontal="center"/>
    </xf>
    <xf numFmtId="0" fontId="88" fillId="0" borderId="52" xfId="39" applyFont="1" applyFill="1" applyBorder="1" applyAlignment="1">
      <alignment horizontal="left"/>
    </xf>
    <xf numFmtId="0" fontId="7" fillId="25" borderId="37" xfId="39" applyFont="1" applyFill="1" applyBorder="1" applyAlignment="1">
      <alignment horizontal="center"/>
    </xf>
    <xf numFmtId="0" fontId="7" fillId="25" borderId="36" xfId="39" applyFont="1" applyFill="1" applyBorder="1" applyAlignment="1">
      <alignment horizontal="center"/>
    </xf>
    <xf numFmtId="0" fontId="5" fillId="25" borderId="15" xfId="39" applyFont="1" applyFill="1" applyBorder="1" applyAlignment="1">
      <alignment horizontal="center"/>
    </xf>
    <xf numFmtId="0" fontId="5" fillId="25" borderId="16" xfId="39" applyFont="1" applyFill="1" applyBorder="1" applyAlignment="1">
      <alignment horizontal="center"/>
    </xf>
    <xf numFmtId="0" fontId="4" fillId="0" borderId="52" xfId="39" applyFont="1" applyFill="1" applyBorder="1" applyAlignment="1"/>
    <xf numFmtId="0" fontId="5" fillId="0" borderId="34" xfId="39" applyFont="1" applyFill="1" applyBorder="1" applyAlignment="1"/>
    <xf numFmtId="0" fontId="4" fillId="0" borderId="52" xfId="39" applyFont="1" applyBorder="1" applyAlignment="1">
      <alignment horizontal="center"/>
    </xf>
    <xf numFmtId="0" fontId="4" fillId="0" borderId="34" xfId="39" applyFont="1" applyBorder="1" applyAlignment="1">
      <alignment horizontal="center"/>
    </xf>
    <xf numFmtId="0" fontId="5" fillId="24" borderId="37" xfId="39" applyFont="1" applyFill="1" applyBorder="1" applyAlignment="1">
      <alignment horizontal="center"/>
    </xf>
    <xf numFmtId="0" fontId="5" fillId="24" borderId="36" xfId="39" applyFont="1" applyFill="1" applyBorder="1" applyAlignment="1">
      <alignment horizontal="center"/>
    </xf>
    <xf numFmtId="0" fontId="4" fillId="0" borderId="52" xfId="39" applyFont="1" applyFill="1" applyBorder="1" applyAlignment="1">
      <alignment horizontal="left"/>
    </xf>
    <xf numFmtId="0" fontId="7" fillId="25" borderId="42" xfId="39" applyFont="1" applyFill="1" applyBorder="1" applyAlignment="1">
      <alignment horizontal="center"/>
    </xf>
    <xf numFmtId="0" fontId="7" fillId="25" borderId="23" xfId="39" applyFont="1" applyFill="1" applyBorder="1" applyAlignment="1">
      <alignment horizontal="center"/>
    </xf>
    <xf numFmtId="0" fontId="7" fillId="25" borderId="11" xfId="39" applyFont="1" applyFill="1" applyBorder="1" applyAlignment="1">
      <alignment horizontal="center"/>
    </xf>
    <xf numFmtId="0" fontId="7" fillId="25" borderId="59" xfId="39" applyFont="1" applyFill="1" applyBorder="1" applyAlignment="1">
      <alignment horizontal="center"/>
    </xf>
    <xf numFmtId="0" fontId="7" fillId="25" borderId="71" xfId="39" applyFont="1" applyFill="1" applyBorder="1" applyAlignment="1">
      <alignment horizontal="center"/>
    </xf>
    <xf numFmtId="0" fontId="7" fillId="25" borderId="52" xfId="39" applyFont="1" applyFill="1" applyBorder="1" applyAlignment="1">
      <alignment horizontal="center"/>
    </xf>
    <xf numFmtId="0" fontId="7" fillId="25" borderId="34" xfId="39" applyFont="1" applyFill="1" applyBorder="1" applyAlignment="1">
      <alignment horizontal="center"/>
    </xf>
    <xf numFmtId="0" fontId="4" fillId="0" borderId="23" xfId="39" applyFont="1" applyFill="1" applyBorder="1" applyAlignment="1">
      <alignment horizontal="left"/>
    </xf>
    <xf numFmtId="0" fontId="5" fillId="0" borderId="11" xfId="39" applyFont="1" applyFill="1" applyBorder="1" applyAlignment="1">
      <alignment horizontal="left"/>
    </xf>
    <xf numFmtId="0" fontId="88" fillId="0" borderId="92" xfId="39" applyFont="1" applyFill="1" applyBorder="1" applyAlignment="1">
      <alignment horizontal="left"/>
    </xf>
    <xf numFmtId="0" fontId="88" fillId="0" borderId="71" xfId="39" applyFont="1" applyFill="1" applyBorder="1" applyAlignment="1">
      <alignment horizontal="left"/>
    </xf>
    <xf numFmtId="0" fontId="4" fillId="0" borderId="22" xfId="39" applyFont="1" applyFill="1" applyBorder="1" applyAlignment="1">
      <alignment wrapText="1"/>
    </xf>
    <xf numFmtId="0" fontId="5" fillId="0" borderId="12" xfId="39" applyFont="1" applyFill="1" applyBorder="1" applyAlignment="1">
      <alignment wrapText="1"/>
    </xf>
    <xf numFmtId="0" fontId="54" fillId="0" borderId="96" xfId="40" applyFont="1" applyBorder="1" applyAlignment="1" applyProtection="1">
      <alignment horizontal="left" vertical="top" wrapText="1"/>
      <protection locked="0"/>
    </xf>
    <xf numFmtId="0" fontId="53" fillId="0" borderId="41" xfId="40" applyFont="1" applyBorder="1" applyAlignment="1" applyProtection="1">
      <alignment horizontal="left" vertical="top"/>
      <protection locked="0"/>
    </xf>
    <xf numFmtId="0" fontId="53" fillId="0" borderId="26" xfId="40" applyFont="1" applyBorder="1" applyAlignment="1" applyProtection="1">
      <alignment horizontal="left" vertical="top"/>
      <protection locked="0"/>
    </xf>
    <xf numFmtId="0" fontId="53" fillId="0" borderId="31" xfId="40" applyFont="1" applyBorder="1" applyAlignment="1" applyProtection="1">
      <alignment horizontal="left" vertical="top"/>
      <protection locked="0"/>
    </xf>
    <xf numFmtId="0" fontId="54" fillId="26" borderId="50" xfId="40" applyFont="1" applyFill="1" applyBorder="1" applyAlignment="1">
      <alignment horizontal="left" vertical="center" wrapText="1"/>
    </xf>
    <xf numFmtId="0" fontId="54" fillId="26" borderId="44" xfId="40" applyFont="1" applyFill="1" applyBorder="1" applyAlignment="1">
      <alignment horizontal="left" vertical="center" wrapText="1"/>
    </xf>
    <xf numFmtId="0" fontId="54" fillId="0" borderId="33" xfId="40" applyFont="1" applyBorder="1" applyAlignment="1"/>
    <xf numFmtId="0" fontId="54" fillId="26" borderId="25" xfId="40" applyFont="1" applyFill="1" applyBorder="1" applyAlignment="1"/>
    <xf numFmtId="0" fontId="53" fillId="0" borderId="25" xfId="40" applyFont="1" applyBorder="1" applyAlignment="1"/>
    <xf numFmtId="0" fontId="54" fillId="0" borderId="25" xfId="40" applyFont="1" applyBorder="1" applyAlignment="1"/>
    <xf numFmtId="0" fontId="53" fillId="0" borderId="96" xfId="40" applyFont="1" applyBorder="1" applyAlignment="1">
      <alignment horizontal="left" vertical="top" wrapText="1"/>
    </xf>
    <xf numFmtId="0" fontId="53" fillId="0" borderId="41" xfId="40" applyFont="1" applyBorder="1" applyAlignment="1">
      <alignment horizontal="left" vertical="top" wrapText="1"/>
    </xf>
    <xf numFmtId="0" fontId="53" fillId="0" borderId="50" xfId="40" applyFont="1" applyBorder="1" applyAlignment="1">
      <alignment horizontal="left" vertical="top" wrapText="1"/>
    </xf>
    <xf numFmtId="0" fontId="53" fillId="0" borderId="44" xfId="40" applyFont="1" applyBorder="1" applyAlignment="1">
      <alignment horizontal="left" vertical="top" wrapText="1"/>
    </xf>
    <xf numFmtId="0" fontId="4" fillId="0" borderId="25" xfId="39" applyFont="1" applyBorder="1" applyAlignment="1">
      <alignment horizontal="center"/>
    </xf>
    <xf numFmtId="0" fontId="53" fillId="0" borderId="25" xfId="40" applyFont="1" applyBorder="1" applyAlignment="1">
      <alignment horizontal="center"/>
    </xf>
    <xf numFmtId="0" fontId="54" fillId="27" borderId="25" xfId="40" applyFont="1" applyFill="1" applyBorder="1" applyAlignment="1"/>
    <xf numFmtId="0" fontId="54" fillId="26" borderId="25" xfId="40" applyFont="1" applyFill="1" applyBorder="1" applyAlignment="1">
      <alignment horizontal="left" vertical="center" wrapText="1"/>
    </xf>
    <xf numFmtId="0" fontId="4" fillId="0" borderId="22" xfId="43" applyFont="1" applyFill="1" applyBorder="1" applyAlignment="1"/>
    <xf numFmtId="0" fontId="5" fillId="0" borderId="12" xfId="43" applyFont="1" applyFill="1" applyBorder="1" applyAlignment="1"/>
    <xf numFmtId="0" fontId="4" fillId="0" borderId="23" xfId="43" applyFont="1" applyBorder="1" applyAlignment="1">
      <alignment horizontal="center"/>
    </xf>
    <xf numFmtId="0" fontId="4" fillId="0" borderId="11" xfId="43" applyFont="1" applyBorder="1" applyAlignment="1">
      <alignment horizontal="center"/>
    </xf>
    <xf numFmtId="0" fontId="4" fillId="0" borderId="22" xfId="43" applyFont="1" applyBorder="1" applyAlignment="1">
      <alignment horizontal="center"/>
    </xf>
    <xf numFmtId="0" fontId="4" fillId="0" borderId="12" xfId="43" applyFont="1" applyBorder="1" applyAlignment="1">
      <alignment horizontal="center"/>
    </xf>
    <xf numFmtId="0" fontId="4" fillId="0" borderId="22" xfId="43" applyFont="1" applyFill="1" applyBorder="1" applyAlignment="1">
      <alignment horizontal="left"/>
    </xf>
    <xf numFmtId="0" fontId="5" fillId="0" borderId="12" xfId="43" applyFont="1" applyFill="1" applyBorder="1" applyAlignment="1">
      <alignment horizontal="left"/>
    </xf>
    <xf numFmtId="0" fontId="5" fillId="0" borderId="22" xfId="43" applyFont="1" applyFill="1" applyBorder="1" applyAlignment="1">
      <alignment horizontal="left"/>
    </xf>
    <xf numFmtId="0" fontId="94" fillId="0" borderId="0" xfId="0" applyFont="1" applyAlignment="1">
      <alignment horizontal="center"/>
    </xf>
    <xf numFmtId="0" fontId="4" fillId="0" borderId="43" xfId="39" applyFont="1" applyFill="1" applyBorder="1" applyAlignment="1"/>
    <xf numFmtId="0" fontId="5" fillId="0" borderId="42" xfId="39" applyFont="1" applyFill="1" applyBorder="1" applyAlignment="1"/>
    <xf numFmtId="0" fontId="4" fillId="0" borderId="38" xfId="39" applyFont="1" applyBorder="1" applyAlignment="1">
      <alignment horizontal="center"/>
    </xf>
    <xf numFmtId="0" fontId="4" fillId="0" borderId="45" xfId="39" applyFont="1" applyBorder="1" applyAlignment="1">
      <alignment horizontal="center"/>
    </xf>
    <xf numFmtId="0" fontId="4" fillId="0" borderId="37" xfId="39" applyFont="1" applyFill="1" applyBorder="1" applyAlignment="1">
      <alignment horizontal="left"/>
    </xf>
    <xf numFmtId="0" fontId="5" fillId="0" borderId="36" xfId="39" applyFont="1" applyFill="1" applyBorder="1" applyAlignment="1">
      <alignment horizontal="left"/>
    </xf>
    <xf numFmtId="0" fontId="5" fillId="0" borderId="43" xfId="39" applyFont="1" applyFill="1" applyBorder="1" applyAlignment="1">
      <alignment horizontal="left"/>
    </xf>
    <xf numFmtId="0" fontId="5" fillId="0" borderId="42" xfId="39" applyFont="1" applyFill="1" applyBorder="1" applyAlignment="1">
      <alignment horizontal="left"/>
    </xf>
    <xf numFmtId="0" fontId="5" fillId="0" borderId="38" xfId="39" applyFont="1" applyFill="1" applyBorder="1" applyAlignment="1">
      <alignment horizontal="left"/>
    </xf>
    <xf numFmtId="0" fontId="5" fillId="0" borderId="45" xfId="39" applyFont="1" applyFill="1" applyBorder="1" applyAlignment="1">
      <alignment horizontal="left"/>
    </xf>
    <xf numFmtId="0" fontId="4" fillId="0" borderId="19" xfId="39" applyFont="1" applyFill="1" applyBorder="1" applyAlignment="1">
      <alignment wrapText="1"/>
    </xf>
    <xf numFmtId="0" fontId="5" fillId="0" borderId="14" xfId="39" applyFont="1" applyFill="1" applyBorder="1" applyAlignment="1">
      <alignment wrapText="1"/>
    </xf>
    <xf numFmtId="0" fontId="5" fillId="0" borderId="19" xfId="39" applyFont="1" applyFill="1" applyBorder="1" applyAlignment="1">
      <alignment horizontal="left"/>
    </xf>
    <xf numFmtId="0" fontId="5" fillId="0" borderId="14" xfId="39" applyFont="1" applyFill="1" applyBorder="1" applyAlignment="1">
      <alignment horizontal="left"/>
    </xf>
    <xf numFmtId="0" fontId="4" fillId="0" borderId="119" xfId="39" applyFont="1" applyFill="1" applyBorder="1" applyAlignment="1">
      <alignment wrapText="1"/>
    </xf>
    <xf numFmtId="0" fontId="5" fillId="0" borderId="120" xfId="39" applyFont="1" applyFill="1" applyBorder="1" applyAlignment="1">
      <alignment wrapText="1"/>
    </xf>
    <xf numFmtId="0" fontId="4" fillId="0" borderId="119" xfId="39" applyFont="1" applyBorder="1" applyAlignment="1">
      <alignment horizontal="center"/>
    </xf>
    <xf numFmtId="0" fontId="4" fillId="0" borderId="120" xfId="39" applyFont="1" applyBorder="1" applyAlignment="1">
      <alignment horizontal="center"/>
    </xf>
    <xf numFmtId="0" fontId="4" fillId="0" borderId="119" xfId="39" applyFont="1" applyFill="1" applyBorder="1" applyAlignment="1">
      <alignment horizontal="left"/>
    </xf>
    <xf numFmtId="0" fontId="5" fillId="0" borderId="120" xfId="39" applyFont="1" applyFill="1" applyBorder="1" applyAlignment="1">
      <alignment horizontal="left"/>
    </xf>
    <xf numFmtId="0" fontId="5" fillId="0" borderId="119" xfId="39" applyFont="1" applyFill="1" applyBorder="1" applyAlignment="1">
      <alignment horizontal="left"/>
    </xf>
    <xf numFmtId="0" fontId="4" fillId="0" borderId="19" xfId="39" applyFont="1" applyBorder="1" applyAlignment="1">
      <alignment horizontal="center"/>
    </xf>
    <xf numFmtId="0" fontId="4" fillId="0" borderId="14" xfId="39" applyFont="1" applyBorder="1" applyAlignment="1">
      <alignment horizontal="center"/>
    </xf>
    <xf numFmtId="0" fontId="4" fillId="0" borderId="19" xfId="39" applyFont="1" applyFill="1" applyBorder="1" applyAlignment="1">
      <alignment horizontal="left"/>
    </xf>
    <xf numFmtId="0" fontId="56" fillId="0" borderId="0" xfId="0" applyFont="1" applyAlignment="1">
      <alignment horizontal="center" wrapText="1"/>
    </xf>
    <xf numFmtId="0" fontId="4" fillId="0" borderId="0" xfId="39" applyFont="1" applyFill="1" applyBorder="1" applyAlignment="1"/>
    <xf numFmtId="0" fontId="5" fillId="0" borderId="31" xfId="39" applyFont="1" applyFill="1" applyBorder="1" applyAlignment="1"/>
    <xf numFmtId="0" fontId="4" fillId="0" borderId="0" xfId="39" applyFont="1" applyBorder="1" applyAlignment="1">
      <alignment horizontal="center"/>
    </xf>
    <xf numFmtId="0" fontId="4" fillId="0" borderId="31" xfId="39" applyFont="1" applyBorder="1" applyAlignment="1">
      <alignment horizontal="center"/>
    </xf>
    <xf numFmtId="0" fontId="5" fillId="0" borderId="31" xfId="39" applyFont="1" applyFill="1" applyBorder="1" applyAlignment="1">
      <alignment horizontal="left"/>
    </xf>
    <xf numFmtId="0" fontId="4" fillId="0" borderId="31" xfId="39" applyFont="1" applyFill="1" applyBorder="1" applyAlignment="1">
      <alignment horizontal="left"/>
    </xf>
    <xf numFmtId="0" fontId="54" fillId="0" borderId="41" xfId="40" applyFont="1" applyBorder="1" applyAlignment="1" applyProtection="1">
      <alignment horizontal="left" vertical="top"/>
      <protection locked="0"/>
    </xf>
    <xf numFmtId="0" fontId="54" fillId="0" borderId="26" xfId="40" applyFont="1" applyBorder="1" applyAlignment="1" applyProtection="1">
      <alignment horizontal="left" vertical="top"/>
      <protection locked="0"/>
    </xf>
    <xf numFmtId="0" fontId="54" fillId="0" borderId="31" xfId="40" applyFont="1" applyBorder="1" applyAlignment="1" applyProtection="1">
      <alignment horizontal="left" vertical="top"/>
      <protection locked="0"/>
    </xf>
    <xf numFmtId="0" fontId="53" fillId="0" borderId="96" xfId="40" applyFont="1" applyBorder="1" applyAlignment="1" applyProtection="1">
      <alignment horizontal="left" vertical="top" wrapText="1"/>
      <protection locked="0"/>
    </xf>
    <xf numFmtId="0" fontId="54" fillId="26" borderId="47" xfId="40" applyFont="1" applyFill="1" applyBorder="1" applyAlignment="1"/>
    <xf numFmtId="0" fontId="54" fillId="26" borderId="35" xfId="40" applyFont="1" applyFill="1" applyBorder="1" applyAlignment="1"/>
    <xf numFmtId="0" fontId="53" fillId="0" borderId="47" xfId="40" applyFont="1" applyBorder="1" applyAlignment="1"/>
    <xf numFmtId="0" fontId="53" fillId="0" borderId="35" xfId="40" applyFont="1" applyBorder="1" applyAlignment="1"/>
    <xf numFmtId="0" fontId="54" fillId="0" borderId="47" xfId="40" applyFont="1" applyBorder="1" applyAlignment="1"/>
    <xf numFmtId="0" fontId="54" fillId="0" borderId="35" xfId="40" applyFont="1" applyBorder="1" applyAlignment="1"/>
    <xf numFmtId="0" fontId="53" fillId="0" borderId="41" xfId="40" applyFont="1" applyBorder="1" applyAlignment="1" applyProtection="1">
      <alignment horizontal="left" vertical="top" wrapText="1"/>
      <protection locked="0"/>
    </xf>
    <xf numFmtId="0" fontId="53" fillId="0" borderId="26" xfId="40" applyFont="1" applyBorder="1" applyAlignment="1" applyProtection="1">
      <alignment horizontal="left" vertical="top" wrapText="1"/>
      <protection locked="0"/>
    </xf>
    <xf numFmtId="0" fontId="53" fillId="0" borderId="31" xfId="40" applyFont="1" applyBorder="1" applyAlignment="1" applyProtection="1">
      <alignment horizontal="left" vertical="top" wrapText="1"/>
      <protection locked="0"/>
    </xf>
    <xf numFmtId="0" fontId="4" fillId="0" borderId="47" xfId="39" applyFont="1" applyBorder="1" applyAlignment="1">
      <alignment horizontal="center"/>
    </xf>
    <xf numFmtId="0" fontId="4" fillId="0" borderId="35" xfId="39" applyFont="1" applyBorder="1" applyAlignment="1">
      <alignment horizontal="center"/>
    </xf>
    <xf numFmtId="0" fontId="53" fillId="0" borderId="47" xfId="40" applyFont="1" applyBorder="1" applyAlignment="1">
      <alignment horizontal="center"/>
    </xf>
    <xf numFmtId="0" fontId="53" fillId="0" borderId="35" xfId="40" applyFont="1" applyBorder="1" applyAlignment="1">
      <alignment horizontal="center"/>
    </xf>
    <xf numFmtId="0" fontId="54" fillId="27" borderId="47" xfId="40" applyFont="1" applyFill="1" applyBorder="1" applyAlignment="1"/>
    <xf numFmtId="0" fontId="54" fillId="27" borderId="35" xfId="40" applyFont="1" applyFill="1" applyBorder="1" applyAlignment="1"/>
    <xf numFmtId="0" fontId="54" fillId="26" borderId="47" xfId="40" applyFont="1" applyFill="1" applyBorder="1" applyAlignment="1">
      <alignment horizontal="left" vertical="center" wrapText="1"/>
    </xf>
    <xf numFmtId="0" fontId="54" fillId="26" borderId="35" xfId="40" applyFont="1" applyFill="1" applyBorder="1" applyAlignment="1">
      <alignment horizontal="left" vertical="center" wrapText="1"/>
    </xf>
    <xf numFmtId="37" fontId="30" fillId="29" borderId="10" xfId="42" applyFont="1" applyFill="1" applyBorder="1" applyAlignment="1">
      <alignment horizontal="center" vertical="center"/>
    </xf>
    <xf numFmtId="37" fontId="30" fillId="29" borderId="118" xfId="42" applyFont="1" applyFill="1" applyBorder="1" applyAlignment="1">
      <alignment horizontal="center" vertic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3" xfId="39"/>
    <cellStyle name="Normal 4" xfId="50"/>
    <cellStyle name="Normal 4 2" xfId="52"/>
    <cellStyle name="Normal 4 3" xfId="55"/>
    <cellStyle name="Normal 5" xfId="51"/>
    <cellStyle name="Normal 6" xfId="54"/>
    <cellStyle name="Normal_09 CIP SM Stations (2)" xfId="40"/>
    <cellStyle name="Normal_cip2007ed" xfId="41"/>
    <cellStyle name="Normal_cip2013-2020" xfId="42"/>
    <cellStyle name="Normal_CIPDPWProjectRequest2013-14 JT edits 2" xfId="43"/>
    <cellStyle name="Normal_cipform1"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colors>
    <mruColors>
      <color rgb="FFFF9900"/>
      <color rgb="FFFF00FF"/>
      <color rgb="FF0000FF"/>
      <color rgb="FF008000"/>
      <color rgb="FF33CC33"/>
      <color rgb="FF808000"/>
      <color rgb="FF996633"/>
      <color rgb="FF33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r>
              <a:rPr lang="en-US" sz="3200" b="1"/>
              <a:t>Property Taxes to Finance CIP</a:t>
            </a:r>
          </a:p>
        </c:rich>
      </c:tx>
      <c:overlay val="0"/>
      <c:spPr>
        <a:noFill/>
        <a:ln>
          <a:noFill/>
        </a:ln>
        <a:effectLst/>
      </c:spPr>
      <c:txPr>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863389649109398E-2"/>
          <c:y val="1.1783363151410684E-2"/>
          <c:w val="0.93560262976836628"/>
          <c:h val="0.87066071802921285"/>
        </c:manualLayout>
      </c:layout>
      <c:lineChart>
        <c:grouping val="standard"/>
        <c:varyColors val="0"/>
        <c:ser>
          <c:idx val="0"/>
          <c:order val="0"/>
          <c:spPr>
            <a:ln w="28575" cap="rnd">
              <a:solidFill>
                <a:schemeClr val="accent1"/>
              </a:solidFill>
              <a:round/>
            </a:ln>
            <a:effectLst/>
          </c:spPr>
          <c:marker>
            <c:symbol val="none"/>
          </c:marker>
          <c:dLbls>
            <c:dLbl>
              <c:idx val="0"/>
              <c:layout>
                <c:manualLayout>
                  <c:x val="-1.3592233009708738E-2"/>
                  <c:y val="6.43604237787609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1B-4CAF-B471-2471E383ED27}"/>
                </c:ext>
              </c:extLst>
            </c:dLbl>
            <c:dLbl>
              <c:idx val="1"/>
              <c:layout>
                <c:manualLayout>
                  <c:x val="-2.2815533980582524E-2"/>
                  <c:y val="7.723267745950986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0233009708737868E-2"/>
                      <c:h val="5.5746938192201848E-2"/>
                    </c:manualLayout>
                  </c15:layout>
                </c:ext>
                <c:ext xmlns:c16="http://schemas.microsoft.com/office/drawing/2014/chart" uri="{C3380CC4-5D6E-409C-BE32-E72D297353CC}">
                  <c16:uniqueId val="{00000001-751B-4CAF-B471-2471E383ED27}"/>
                </c:ext>
              </c:extLst>
            </c:dLbl>
            <c:dLbl>
              <c:idx val="2"/>
              <c:layout>
                <c:manualLayout>
                  <c:x val="1.9417475728155339E-3"/>
                  <c:y val="3.64709068079645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1B-4CAF-B471-2471E383ED27}"/>
                </c:ext>
              </c:extLst>
            </c:dLbl>
            <c:dLbl>
              <c:idx val="3"/>
              <c:layout>
                <c:manualLayout>
                  <c:x val="5.8252427184466021E-3"/>
                  <c:y val="3.4325559348672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1B-4CAF-B471-2471E383ED27}"/>
                </c:ext>
              </c:extLst>
            </c:dLbl>
            <c:dLbl>
              <c:idx val="4"/>
              <c:layout>
                <c:manualLayout>
                  <c:x val="-4.5889101338432124E-3"/>
                  <c:y val="5.9171597633136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1B-4CAF-B471-2471E383ED27}"/>
                </c:ext>
              </c:extLst>
            </c:dLbl>
            <c:dLbl>
              <c:idx val="5"/>
              <c:layout>
                <c:manualLayout>
                  <c:x val="7.6481835564053537E-4"/>
                  <c:y val="4.0236686390532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1B-4CAF-B471-2471E383ED27}"/>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'ciptax (opt 2)'!$S$13:$Y$13</c:f>
              <c:strCache>
                <c:ptCount val="7"/>
                <c:pt idx="0">
                  <c:v>2022-23</c:v>
                </c:pt>
                <c:pt idx="1">
                  <c:v>2023-24</c:v>
                </c:pt>
                <c:pt idx="2">
                  <c:v>2024-25</c:v>
                </c:pt>
                <c:pt idx="3">
                  <c:v>2025-26</c:v>
                </c:pt>
                <c:pt idx="4">
                  <c:v>2026-27</c:v>
                </c:pt>
                <c:pt idx="5">
                  <c:v>2027-28</c:v>
                </c:pt>
                <c:pt idx="6">
                  <c:v>2028-29</c:v>
                </c:pt>
              </c:strCache>
            </c:strRef>
          </c:cat>
          <c:val>
            <c:numRef>
              <c:f>'ciptax (opt 2)'!$S$10:$Y$10</c:f>
              <c:numCache>
                <c:formatCode>_(* #,##0_);_(* \(#,##0\);_(* "-"_);_(@_)</c:formatCode>
                <c:ptCount val="7"/>
                <c:pt idx="0">
                  <c:v>2347981</c:v>
                </c:pt>
                <c:pt idx="1">
                  <c:v>2494145</c:v>
                </c:pt>
                <c:pt idx="2">
                  <c:v>3616240</c:v>
                </c:pt>
                <c:pt idx="3">
                  <c:v>4148285</c:v>
                </c:pt>
                <c:pt idx="4">
                  <c:v>4241286</c:v>
                </c:pt>
                <c:pt idx="5">
                  <c:v>4844285</c:v>
                </c:pt>
                <c:pt idx="6">
                  <c:v>4946741</c:v>
                </c:pt>
              </c:numCache>
            </c:numRef>
          </c:val>
          <c:smooth val="0"/>
          <c:extLst>
            <c:ext xmlns:c16="http://schemas.microsoft.com/office/drawing/2014/chart" uri="{C3380CC4-5D6E-409C-BE32-E72D297353CC}">
              <c16:uniqueId val="{00000006-751B-4CAF-B471-2471E383ED27}"/>
            </c:ext>
          </c:extLst>
        </c:ser>
        <c:dLbls>
          <c:showLegendKey val="0"/>
          <c:showVal val="0"/>
          <c:showCatName val="0"/>
          <c:showSerName val="0"/>
          <c:showPercent val="0"/>
          <c:showBubbleSize val="0"/>
        </c:dLbls>
        <c:smooth val="0"/>
        <c:axId val="417814624"/>
        <c:axId val="417817368"/>
      </c:lineChart>
      <c:catAx>
        <c:axId val="41781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417817368"/>
        <c:crosses val="autoZero"/>
        <c:auto val="1"/>
        <c:lblAlgn val="ctr"/>
        <c:lblOffset val="100"/>
        <c:noMultiLvlLbl val="0"/>
      </c:catAx>
      <c:valAx>
        <c:axId val="417817368"/>
        <c:scaling>
          <c:orientation val="minMax"/>
          <c:min val="150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7814624"/>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3600" b="1"/>
              <a:t>Capital Expenditures</a:t>
            </a:r>
          </a:p>
          <a:p>
            <a:pPr>
              <a:defRPr/>
            </a:pPr>
            <a:r>
              <a:rPr lang="en-US" sz="1800" b="1"/>
              <a:t>2023-24 Proposed Funding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136522519981875E-2"/>
          <c:y val="0.18433527117521525"/>
          <c:w val="0.77129178344232396"/>
          <c:h val="0.57059680624034148"/>
        </c:manualLayout>
      </c:layout>
      <c:barChart>
        <c:barDir val="col"/>
        <c:grouping val="clustered"/>
        <c:varyColors val="0"/>
        <c:ser>
          <c:idx val="3"/>
          <c:order val="0"/>
          <c:tx>
            <c:strRef>
              <c:f>'ciptax (opt 2)'!$S$6</c:f>
              <c:strCache>
                <c:ptCount val="1"/>
                <c:pt idx="0">
                  <c:v>2022-23</c:v>
                </c:pt>
              </c:strCache>
            </c:strRef>
          </c:tx>
          <c:spPr>
            <a:solidFill>
              <a:schemeClr val="accent4"/>
            </a:solidFill>
            <a:ln>
              <a:noFill/>
            </a:ln>
            <a:effectLst/>
          </c:spPr>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2)'!$S$7:$S$9</c:f>
              <c:numCache>
                <c:formatCode>_(* #,##0_);_(* \(#,##0\);_(* "-"_);_(@_)</c:formatCode>
                <c:ptCount val="3"/>
                <c:pt idx="0">
                  <c:v>410731</c:v>
                </c:pt>
                <c:pt idx="1">
                  <c:v>1937250</c:v>
                </c:pt>
                <c:pt idx="2">
                  <c:v>0</c:v>
                </c:pt>
              </c:numCache>
            </c:numRef>
          </c:val>
          <c:extLst>
            <c:ext xmlns:c16="http://schemas.microsoft.com/office/drawing/2014/chart" uri="{C3380CC4-5D6E-409C-BE32-E72D297353CC}">
              <c16:uniqueId val="{00000000-E14D-47A2-9F19-8247E29C3A8F}"/>
            </c:ext>
          </c:extLst>
        </c:ser>
        <c:ser>
          <c:idx val="4"/>
          <c:order val="1"/>
          <c:tx>
            <c:strRef>
              <c:f>'ciptax (opt 2)'!$T$6</c:f>
              <c:strCache>
                <c:ptCount val="1"/>
                <c:pt idx="0">
                  <c:v>2023-24</c:v>
                </c:pt>
              </c:strCache>
            </c:strRef>
          </c:tx>
          <c:spPr>
            <a:solidFill>
              <a:schemeClr val="accent5"/>
            </a:solidFill>
            <a:ln>
              <a:noFill/>
            </a:ln>
            <a:effectLst/>
          </c:spPr>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2)'!$T$7:$T$9</c:f>
              <c:numCache>
                <c:formatCode>_(* #,##0_);_(* \(#,##0\);_(* "-"_);_(@_)</c:formatCode>
                <c:ptCount val="3"/>
                <c:pt idx="0">
                  <c:v>244145</c:v>
                </c:pt>
                <c:pt idx="1">
                  <c:v>2250000</c:v>
                </c:pt>
                <c:pt idx="2">
                  <c:v>0</c:v>
                </c:pt>
              </c:numCache>
            </c:numRef>
          </c:val>
          <c:extLst>
            <c:ext xmlns:c16="http://schemas.microsoft.com/office/drawing/2014/chart" uri="{C3380CC4-5D6E-409C-BE32-E72D297353CC}">
              <c16:uniqueId val="{00000001-E14D-47A2-9F19-8247E29C3A8F}"/>
            </c:ext>
          </c:extLst>
        </c:ser>
        <c:ser>
          <c:idx val="5"/>
          <c:order val="2"/>
          <c:tx>
            <c:strRef>
              <c:f>'ciptax (opt 2)'!$U$6</c:f>
              <c:strCache>
                <c:ptCount val="1"/>
                <c:pt idx="0">
                  <c:v>2024-25</c:v>
                </c:pt>
              </c:strCache>
            </c:strRef>
          </c:tx>
          <c:spPr>
            <a:solidFill>
              <a:schemeClr val="accent6"/>
            </a:solidFill>
            <a:ln>
              <a:noFill/>
            </a:ln>
            <a:effectLst/>
          </c:spPr>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2)'!$U$7:$U$9</c:f>
              <c:numCache>
                <c:formatCode>_(* #,##0_);_(* \(#,##0\);_(* "-"_);_(@_)</c:formatCode>
                <c:ptCount val="3"/>
                <c:pt idx="0">
                  <c:v>236240</c:v>
                </c:pt>
                <c:pt idx="1">
                  <c:v>2530000</c:v>
                </c:pt>
                <c:pt idx="2">
                  <c:v>850000</c:v>
                </c:pt>
              </c:numCache>
            </c:numRef>
          </c:val>
          <c:extLst>
            <c:ext xmlns:c16="http://schemas.microsoft.com/office/drawing/2014/chart" uri="{C3380CC4-5D6E-409C-BE32-E72D297353CC}">
              <c16:uniqueId val="{00000002-E14D-47A2-9F19-8247E29C3A8F}"/>
            </c:ext>
          </c:extLst>
        </c:ser>
        <c:ser>
          <c:idx val="0"/>
          <c:order val="3"/>
          <c:tx>
            <c:strRef>
              <c:f>'ciptax (opt 2)'!$V$6</c:f>
              <c:strCache>
                <c:ptCount val="1"/>
                <c:pt idx="0">
                  <c:v>2025-26</c:v>
                </c:pt>
              </c:strCache>
            </c:strRef>
          </c:tx>
          <c:spPr>
            <a:solidFill>
              <a:schemeClr val="accent1"/>
            </a:solidFill>
            <a:ln>
              <a:noFill/>
            </a:ln>
            <a:effectLst/>
          </c:spPr>
          <c:invertIfNegative val="0"/>
          <c:val>
            <c:numRef>
              <c:f>'ciptax (opt 2)'!$V$7:$V$9</c:f>
              <c:numCache>
                <c:formatCode>_(* #,##0_);_(* \(#,##0\);_(* "-"_);_(@_)</c:formatCode>
                <c:ptCount val="3"/>
                <c:pt idx="0">
                  <c:v>228335</c:v>
                </c:pt>
                <c:pt idx="1">
                  <c:v>2660000</c:v>
                </c:pt>
                <c:pt idx="2">
                  <c:v>1259950</c:v>
                </c:pt>
              </c:numCache>
            </c:numRef>
          </c:val>
          <c:extLst>
            <c:ext xmlns:c16="http://schemas.microsoft.com/office/drawing/2014/chart" uri="{C3380CC4-5D6E-409C-BE32-E72D297353CC}">
              <c16:uniqueId val="{00000003-E14D-47A2-9F19-8247E29C3A8F}"/>
            </c:ext>
          </c:extLst>
        </c:ser>
        <c:ser>
          <c:idx val="1"/>
          <c:order val="4"/>
          <c:tx>
            <c:strRef>
              <c:f>'ciptax (opt 2)'!$W$6</c:f>
              <c:strCache>
                <c:ptCount val="1"/>
                <c:pt idx="0">
                  <c:v>2026-27</c:v>
                </c:pt>
              </c:strCache>
            </c:strRef>
          </c:tx>
          <c:spPr>
            <a:solidFill>
              <a:schemeClr val="accent2"/>
            </a:solidFill>
            <a:ln>
              <a:noFill/>
            </a:ln>
            <a:effectLst/>
          </c:spPr>
          <c:invertIfNegative val="0"/>
          <c:val>
            <c:numRef>
              <c:f>'ciptax (opt 2)'!$W$7:$W$9</c:f>
              <c:numCache>
                <c:formatCode>_(* #,##0_);_(* \(#,##0\);_(* "-"_);_(@_)</c:formatCode>
                <c:ptCount val="3"/>
                <c:pt idx="0">
                  <c:v>220430</c:v>
                </c:pt>
                <c:pt idx="1">
                  <c:v>2790000</c:v>
                </c:pt>
                <c:pt idx="2">
                  <c:v>1230856</c:v>
                </c:pt>
              </c:numCache>
            </c:numRef>
          </c:val>
          <c:extLst>
            <c:ext xmlns:c16="http://schemas.microsoft.com/office/drawing/2014/chart" uri="{C3380CC4-5D6E-409C-BE32-E72D297353CC}">
              <c16:uniqueId val="{00000004-E14D-47A2-9F19-8247E29C3A8F}"/>
            </c:ext>
          </c:extLst>
        </c:ser>
        <c:ser>
          <c:idx val="2"/>
          <c:order val="5"/>
          <c:tx>
            <c:strRef>
              <c:f>'ciptax (opt 2)'!$X$6</c:f>
              <c:strCache>
                <c:ptCount val="1"/>
                <c:pt idx="0">
                  <c:v>2027-28</c:v>
                </c:pt>
              </c:strCache>
            </c:strRef>
          </c:tx>
          <c:spPr>
            <a:solidFill>
              <a:schemeClr val="accent3"/>
            </a:solidFill>
            <a:ln>
              <a:noFill/>
            </a:ln>
            <a:effectLst/>
          </c:spPr>
          <c:invertIfNegative val="0"/>
          <c:val>
            <c:numRef>
              <c:f>'ciptax (opt 2)'!$X$7:$X$9</c:f>
              <c:numCache>
                <c:formatCode>_(* #,##0_);_(* \(#,##0\);_(* "-"_);_(@_)</c:formatCode>
                <c:ptCount val="3"/>
                <c:pt idx="0">
                  <c:v>207525</c:v>
                </c:pt>
                <c:pt idx="1">
                  <c:v>2925000</c:v>
                </c:pt>
                <c:pt idx="2">
                  <c:v>1711760</c:v>
                </c:pt>
              </c:numCache>
            </c:numRef>
          </c:val>
          <c:extLst>
            <c:ext xmlns:c16="http://schemas.microsoft.com/office/drawing/2014/chart" uri="{C3380CC4-5D6E-409C-BE32-E72D297353CC}">
              <c16:uniqueId val="{00000005-E14D-47A2-9F19-8247E29C3A8F}"/>
            </c:ext>
          </c:extLst>
        </c:ser>
        <c:ser>
          <c:idx val="6"/>
          <c:order val="6"/>
          <c:tx>
            <c:strRef>
              <c:f>'ciptax (opt 2)'!$Y$6</c:f>
              <c:strCache>
                <c:ptCount val="1"/>
                <c:pt idx="0">
                  <c:v>2028-29</c:v>
                </c:pt>
              </c:strCache>
            </c:strRef>
          </c:tx>
          <c:spPr>
            <a:solidFill>
              <a:schemeClr val="accent1">
                <a:lumMod val="60000"/>
              </a:schemeClr>
            </a:solidFill>
            <a:ln>
              <a:noFill/>
            </a:ln>
            <a:effectLst/>
          </c:spPr>
          <c:invertIfNegative val="0"/>
          <c:val>
            <c:numRef>
              <c:f>'ciptax (opt 2)'!$Y$7:$Y$9</c:f>
              <c:numCache>
                <c:formatCode>_(* #,##0_);_(* \(#,##0\);_(* "-"_);_(@_)</c:formatCode>
                <c:ptCount val="3"/>
                <c:pt idx="0">
                  <c:v>199875</c:v>
                </c:pt>
                <c:pt idx="1">
                  <c:v>3075000</c:v>
                </c:pt>
                <c:pt idx="2">
                  <c:v>1671866</c:v>
                </c:pt>
              </c:numCache>
            </c:numRef>
          </c:val>
          <c:extLst>
            <c:ext xmlns:c16="http://schemas.microsoft.com/office/drawing/2014/chart" uri="{C3380CC4-5D6E-409C-BE32-E72D297353CC}">
              <c16:uniqueId val="{00000006-E14D-47A2-9F19-8247E29C3A8F}"/>
            </c:ext>
          </c:extLst>
        </c:ser>
        <c:dLbls>
          <c:showLegendKey val="0"/>
          <c:showVal val="0"/>
          <c:showCatName val="0"/>
          <c:showSerName val="0"/>
          <c:showPercent val="0"/>
          <c:showBubbleSize val="0"/>
        </c:dLbls>
        <c:gapWidth val="219"/>
        <c:overlap val="-27"/>
        <c:axId val="417812272"/>
        <c:axId val="417819328"/>
      </c:barChart>
      <c:catAx>
        <c:axId val="4178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crossAx val="417819328"/>
        <c:crosses val="autoZero"/>
        <c:auto val="1"/>
        <c:lblAlgn val="ctr"/>
        <c:lblOffset val="100"/>
        <c:noMultiLvlLbl val="0"/>
      </c:catAx>
      <c:valAx>
        <c:axId val="4178193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17812272"/>
        <c:crosses val="autoZero"/>
        <c:crossBetween val="between"/>
      </c:valAx>
      <c:spPr>
        <a:noFill/>
        <a:ln>
          <a:noFill/>
        </a:ln>
        <a:effectLst/>
      </c:spPr>
    </c:plotArea>
    <c:legend>
      <c:legendPos val="r"/>
      <c:layout>
        <c:manualLayout>
          <c:xMode val="edge"/>
          <c:yMode val="edge"/>
          <c:x val="0.90350810385989888"/>
          <c:y val="0.30216099669093166"/>
          <c:w val="7.2370123226122157E-2"/>
          <c:h val="0.5026348031298124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254000</xdr:colOff>
      <xdr:row>0</xdr:row>
      <xdr:rowOff>127000</xdr:rowOff>
    </xdr:from>
    <xdr:to>
      <xdr:col>22</xdr:col>
      <xdr:colOff>127000</xdr:colOff>
      <xdr:row>34</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222250</xdr:colOff>
      <xdr:row>39</xdr:row>
      <xdr:rowOff>63500</xdr:rowOff>
    </xdr:from>
    <xdr:to>
      <xdr:col>22</xdr:col>
      <xdr:colOff>31750</xdr:colOff>
      <xdr:row>86</xdr:row>
      <xdr:rowOff>111124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0.17501</cdr:x>
      <cdr:y>0.11341</cdr:y>
    </cdr:from>
    <cdr:to>
      <cdr:x>0.36162</cdr:x>
      <cdr:y>0.6682</cdr:y>
    </cdr:to>
    <cdr:cxnSp macro="">
      <cdr:nvCxnSpPr>
        <cdr:cNvPr id="3" name="Straight Arrow Connector 2"/>
        <cdr:cNvCxnSpPr/>
      </cdr:nvCxnSpPr>
      <cdr:spPr>
        <a:xfrm xmlns:a="http://schemas.openxmlformats.org/drawingml/2006/main" flipH="1">
          <a:off x="2894913" y="851613"/>
          <a:ext cx="3086856" cy="4165848"/>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dr:relSizeAnchor xmlns:cdr="http://schemas.openxmlformats.org/drawingml/2006/chartDrawing">
    <cdr:from>
      <cdr:x>0.41801</cdr:x>
      <cdr:y>0.13961</cdr:y>
    </cdr:from>
    <cdr:to>
      <cdr:x>0.4199</cdr:x>
      <cdr:y>0.27659</cdr:y>
    </cdr:to>
    <cdr:cxnSp macro="">
      <cdr:nvCxnSpPr>
        <cdr:cNvPr id="9" name="Straight Arrow Connector 8"/>
        <cdr:cNvCxnSpPr/>
      </cdr:nvCxnSpPr>
      <cdr:spPr>
        <a:xfrm xmlns:a="http://schemas.openxmlformats.org/drawingml/2006/main">
          <a:off x="6914604" y="1048326"/>
          <a:ext cx="31264" cy="1028566"/>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dr:relSizeAnchor xmlns:cdr="http://schemas.openxmlformats.org/drawingml/2006/chartDrawing">
    <cdr:from>
      <cdr:x>0.60749</cdr:x>
      <cdr:y>0.13319</cdr:y>
    </cdr:from>
    <cdr:to>
      <cdr:x>0.67179</cdr:x>
      <cdr:y>0.59831</cdr:y>
    </cdr:to>
    <cdr:cxnSp macro="">
      <cdr:nvCxnSpPr>
        <cdr:cNvPr id="11" name="Straight Arrow Connector 10"/>
        <cdr:cNvCxnSpPr/>
      </cdr:nvCxnSpPr>
      <cdr:spPr>
        <a:xfrm xmlns:a="http://schemas.openxmlformats.org/drawingml/2006/main">
          <a:off x="10048875" y="1000125"/>
          <a:ext cx="1063625" cy="3492500"/>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55</xdr:row>
      <xdr:rowOff>2540</xdr:rowOff>
    </xdr:from>
    <xdr:to>
      <xdr:col>4</xdr:col>
      <xdr:colOff>19050</xdr:colOff>
      <xdr:row>55</xdr:row>
      <xdr:rowOff>2540</xdr:rowOff>
    </xdr:to>
    <xdr:sp macro="" textlink="">
      <xdr:nvSpPr>
        <xdr:cNvPr id="16418" name="Text Box 34"/>
        <xdr:cNvSpPr txBox="1">
          <a:spLocks noChangeArrowheads="1"/>
        </xdr:cNvSpPr>
      </xdr:nvSpPr>
      <xdr:spPr bwMode="auto">
        <a:xfrm>
          <a:off x="680085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6419" name="Text Box 35"/>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0</xdr:rowOff>
    </xdr:from>
    <xdr:to>
      <xdr:col>4</xdr:col>
      <xdr:colOff>0</xdr:colOff>
      <xdr:row>55</xdr:row>
      <xdr:rowOff>0</xdr:rowOff>
    </xdr:to>
    <xdr:sp macro="" textlink="">
      <xdr:nvSpPr>
        <xdr:cNvPr id="807233" name="Line 36"/>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2540</xdr:rowOff>
    </xdr:from>
    <xdr:to>
      <xdr:col>4</xdr:col>
      <xdr:colOff>0</xdr:colOff>
      <xdr:row>55</xdr:row>
      <xdr:rowOff>2540</xdr:rowOff>
    </xdr:to>
    <xdr:sp macro="" textlink="">
      <xdr:nvSpPr>
        <xdr:cNvPr id="16421" name="Text Box 37"/>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0</xdr:rowOff>
    </xdr:from>
    <xdr:to>
      <xdr:col>4</xdr:col>
      <xdr:colOff>0</xdr:colOff>
      <xdr:row>55</xdr:row>
      <xdr:rowOff>0</xdr:rowOff>
    </xdr:to>
    <xdr:sp macro="" textlink="">
      <xdr:nvSpPr>
        <xdr:cNvPr id="807235" name="Line 38"/>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2540</xdr:rowOff>
    </xdr:from>
    <xdr:to>
      <xdr:col>4</xdr:col>
      <xdr:colOff>0</xdr:colOff>
      <xdr:row>55</xdr:row>
      <xdr:rowOff>2540</xdr:rowOff>
    </xdr:to>
    <xdr:sp macro="" textlink="">
      <xdr:nvSpPr>
        <xdr:cNvPr id="16423" name="Text Box 39"/>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16424" name="Text Box 40"/>
        <xdr:cNvSpPr txBox="1">
          <a:spLocks noChangeArrowheads="1"/>
        </xdr:cNvSpPr>
      </xdr:nvSpPr>
      <xdr:spPr bwMode="auto">
        <a:xfrm>
          <a:off x="982980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2" name="Text Box 34"/>
        <xdr:cNvSpPr txBox="1">
          <a:spLocks noChangeArrowheads="1"/>
        </xdr:cNvSpPr>
      </xdr:nvSpPr>
      <xdr:spPr bwMode="auto">
        <a:xfrm>
          <a:off x="68122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3" name="Text Box 35"/>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4" name="Text Box 37"/>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5" name="Text Box 39"/>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16" name="Text Box 40"/>
        <xdr:cNvSpPr txBox="1">
          <a:spLocks noChangeArrowheads="1"/>
        </xdr:cNvSpPr>
      </xdr:nvSpPr>
      <xdr:spPr bwMode="auto">
        <a:xfrm>
          <a:off x="97459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9" name="Text Box 34"/>
        <xdr:cNvSpPr txBox="1">
          <a:spLocks noChangeArrowheads="1"/>
        </xdr:cNvSpPr>
      </xdr:nvSpPr>
      <xdr:spPr bwMode="auto">
        <a:xfrm>
          <a:off x="719328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40" name="Text Box 35"/>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41" name="Text Box 37"/>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42" name="Text Box 39"/>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43" name="Text Box 40"/>
        <xdr:cNvSpPr txBox="1">
          <a:spLocks noChangeArrowheads="1"/>
        </xdr:cNvSpPr>
      </xdr:nvSpPr>
      <xdr:spPr bwMode="auto">
        <a:xfrm>
          <a:off x="101422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46" name="Text Box 34"/>
        <xdr:cNvSpPr txBox="1">
          <a:spLocks noChangeArrowheads="1"/>
        </xdr:cNvSpPr>
      </xdr:nvSpPr>
      <xdr:spPr bwMode="auto">
        <a:xfrm>
          <a:off x="719328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47" name="Text Box 35"/>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48" name="Text Box 37"/>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49" name="Text Box 39"/>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50" name="Text Box 40"/>
        <xdr:cNvSpPr txBox="1">
          <a:spLocks noChangeArrowheads="1"/>
        </xdr:cNvSpPr>
      </xdr:nvSpPr>
      <xdr:spPr bwMode="auto">
        <a:xfrm>
          <a:off x="101422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88"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89"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90"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91"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92"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95"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96"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97"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98"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99"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04"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05"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06"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07"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108"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111"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12"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13"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114"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115"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20" name="Text Box 34"/>
        <xdr:cNvSpPr txBox="1">
          <a:spLocks noChangeArrowheads="1"/>
        </xdr:cNvSpPr>
      </xdr:nvSpPr>
      <xdr:spPr bwMode="auto">
        <a:xfrm>
          <a:off x="7345680" y="82397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21" name="Text Box 34"/>
        <xdr:cNvSpPr txBox="1">
          <a:spLocks noChangeArrowheads="1"/>
        </xdr:cNvSpPr>
      </xdr:nvSpPr>
      <xdr:spPr bwMode="auto">
        <a:xfrm>
          <a:off x="7345680" y="82397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22" name="Text Box 34"/>
        <xdr:cNvSpPr txBox="1">
          <a:spLocks noChangeArrowheads="1"/>
        </xdr:cNvSpPr>
      </xdr:nvSpPr>
      <xdr:spPr bwMode="auto">
        <a:xfrm>
          <a:off x="7345680" y="82397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23" name="Text Box 34"/>
        <xdr:cNvSpPr txBox="1">
          <a:spLocks noChangeArrowheads="1"/>
        </xdr:cNvSpPr>
      </xdr:nvSpPr>
      <xdr:spPr bwMode="auto">
        <a:xfrm>
          <a:off x="7345680" y="82397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292"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293"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294"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295"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296"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299"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00"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01"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02"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03"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08"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09"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10"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11"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2"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15"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16"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17"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18"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19"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24"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25"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26"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27"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28"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31"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32"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33"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34"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35"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40"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41"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42"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43"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44"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47"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48"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49"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55</xdr:row>
      <xdr:rowOff>2540</xdr:rowOff>
    </xdr:from>
    <xdr:to>
      <xdr:col>4</xdr:col>
      <xdr:colOff>0</xdr:colOff>
      <xdr:row>55</xdr:row>
      <xdr:rowOff>2540</xdr:rowOff>
    </xdr:to>
    <xdr:sp macro="" textlink="">
      <xdr:nvSpPr>
        <xdr:cNvPr id="350"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351"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64"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65"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66"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67"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68"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69"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70"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371"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372"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373"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374"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375"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376"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377"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378"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379"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80"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81"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82"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83"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84"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85"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86"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87"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88"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89"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90"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91"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92"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93"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94"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395"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396"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397"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398"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399"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400"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401"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402"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403"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404"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405"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406"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407"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408"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409"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410"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411"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12"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13"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14"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15"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16"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17"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18"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19"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420"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421"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422"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423"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424"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425"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426"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427"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428"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429"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430"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431"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432"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433"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434"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435"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436"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437"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438"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439"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440"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441"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442"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443"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444"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445"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446"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447"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448"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449"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450"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451"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452"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453"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454"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455"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456"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457"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458"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55</xdr:row>
      <xdr:rowOff>2540</xdr:rowOff>
    </xdr:from>
    <xdr:to>
      <xdr:col>6</xdr:col>
      <xdr:colOff>19050</xdr:colOff>
      <xdr:row>55</xdr:row>
      <xdr:rowOff>2540</xdr:rowOff>
    </xdr:to>
    <xdr:sp macro="" textlink="">
      <xdr:nvSpPr>
        <xdr:cNvPr id="459"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460"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461"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462"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463"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464"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465"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466"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467"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0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0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1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1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1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1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1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1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1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1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1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1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2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2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2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2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2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2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2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2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2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2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3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3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3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3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3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3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3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3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3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3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4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4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4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4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4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4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4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4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548" name="Text Box 34"/>
        <xdr:cNvSpPr txBox="1">
          <a:spLocks noChangeArrowheads="1"/>
        </xdr:cNvSpPr>
      </xdr:nvSpPr>
      <xdr:spPr bwMode="auto">
        <a:xfrm>
          <a:off x="7134225" y="8698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549" name="Text Box 34"/>
        <xdr:cNvSpPr txBox="1">
          <a:spLocks noChangeArrowheads="1"/>
        </xdr:cNvSpPr>
      </xdr:nvSpPr>
      <xdr:spPr bwMode="auto">
        <a:xfrm>
          <a:off x="7134225" y="8698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550" name="Text Box 34"/>
        <xdr:cNvSpPr txBox="1">
          <a:spLocks noChangeArrowheads="1"/>
        </xdr:cNvSpPr>
      </xdr:nvSpPr>
      <xdr:spPr bwMode="auto">
        <a:xfrm>
          <a:off x="7134225" y="8698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551" name="Text Box 34"/>
        <xdr:cNvSpPr txBox="1">
          <a:spLocks noChangeArrowheads="1"/>
        </xdr:cNvSpPr>
      </xdr:nvSpPr>
      <xdr:spPr bwMode="auto">
        <a:xfrm>
          <a:off x="7134225" y="8698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5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5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5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5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5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5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5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5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6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6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6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6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6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6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6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6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6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6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7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7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7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7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7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7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7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7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7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7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8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8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8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8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8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8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8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58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8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8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59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59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592"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593"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594"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595"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596"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597"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598"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599"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600"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601"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602"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603"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604"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605"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606"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607"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608"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609"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610"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611"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612"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613"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614"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615"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6"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7"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8"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9"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20"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21"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22"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23"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624"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625"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626"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627"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628"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629"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630"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631"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32"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33"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34"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35"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36"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37"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38"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39"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640"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641"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642"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643"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644"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645"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646"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647"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648"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649"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650"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651"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652"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653"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654"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655"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656"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657"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658"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659"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660"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661"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662"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663"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664"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665"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666"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667"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668"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669"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670"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671"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672"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673"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674"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675"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676"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677"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678"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679"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1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1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1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1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1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1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1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1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2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2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2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2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2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2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2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2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2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2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3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3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3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3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3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3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3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3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3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3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4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4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4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4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4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4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4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4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4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4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5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5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852"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853"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854"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855"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5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5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5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5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6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6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6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6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6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6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6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6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6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6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7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7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7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7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7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7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7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7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7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7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8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8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8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8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8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8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8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8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8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8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9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89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9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9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89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89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896"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897"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898"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899"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900"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901"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902"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903"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904"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905"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906"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907"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908"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909"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910"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911"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912"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913"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914"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915"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916"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917"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918"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919"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20"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21"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22"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23"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24"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25"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26"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27"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928"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929"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930"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931"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932"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933"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934"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935"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36"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37"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38"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39"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40"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41"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42"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943"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944"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945"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946"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947"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948"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949"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950"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951"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952"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953"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954"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955"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956"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957"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958"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959"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960"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961"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962"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963"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964"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965"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966"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967"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968"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969"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970"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971"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972"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973"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974"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69</xdr:row>
      <xdr:rowOff>2540</xdr:rowOff>
    </xdr:from>
    <xdr:to>
      <xdr:col>6</xdr:col>
      <xdr:colOff>19050</xdr:colOff>
      <xdr:row>69</xdr:row>
      <xdr:rowOff>2540</xdr:rowOff>
    </xdr:to>
    <xdr:sp macro="" textlink="">
      <xdr:nvSpPr>
        <xdr:cNvPr id="975"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976"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977"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978"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979"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980"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981"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982"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983"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0"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1"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2"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3"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4"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5"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6"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7"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8"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89"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90"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91"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92"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93"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94"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695"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696" name="Text Box 34"/>
        <xdr:cNvSpPr txBox="1">
          <a:spLocks noChangeArrowheads="1"/>
        </xdr:cNvSpPr>
      </xdr:nvSpPr>
      <xdr:spPr bwMode="auto">
        <a:xfrm>
          <a:off x="11563350" y="9841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697" name="Text Box 34"/>
        <xdr:cNvSpPr txBox="1">
          <a:spLocks noChangeArrowheads="1"/>
        </xdr:cNvSpPr>
      </xdr:nvSpPr>
      <xdr:spPr bwMode="auto">
        <a:xfrm>
          <a:off x="11563350" y="9841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698" name="Text Box 34"/>
        <xdr:cNvSpPr txBox="1">
          <a:spLocks noChangeArrowheads="1"/>
        </xdr:cNvSpPr>
      </xdr:nvSpPr>
      <xdr:spPr bwMode="auto">
        <a:xfrm>
          <a:off x="11563350" y="9841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699" name="Text Box 34"/>
        <xdr:cNvSpPr txBox="1">
          <a:spLocks noChangeArrowheads="1"/>
        </xdr:cNvSpPr>
      </xdr:nvSpPr>
      <xdr:spPr bwMode="auto">
        <a:xfrm>
          <a:off x="11563350" y="9841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700" name="Text Box 34"/>
        <xdr:cNvSpPr txBox="1">
          <a:spLocks noChangeArrowheads="1"/>
        </xdr:cNvSpPr>
      </xdr:nvSpPr>
      <xdr:spPr bwMode="auto">
        <a:xfrm>
          <a:off x="11563350" y="9841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701" name="Text Box 34"/>
        <xdr:cNvSpPr txBox="1">
          <a:spLocks noChangeArrowheads="1"/>
        </xdr:cNvSpPr>
      </xdr:nvSpPr>
      <xdr:spPr bwMode="auto">
        <a:xfrm>
          <a:off x="11563350" y="9841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702" name="Text Box 34"/>
        <xdr:cNvSpPr txBox="1">
          <a:spLocks noChangeArrowheads="1"/>
        </xdr:cNvSpPr>
      </xdr:nvSpPr>
      <xdr:spPr bwMode="auto">
        <a:xfrm>
          <a:off x="11563350" y="9841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703" name="Text Box 34"/>
        <xdr:cNvSpPr txBox="1">
          <a:spLocks noChangeArrowheads="1"/>
        </xdr:cNvSpPr>
      </xdr:nvSpPr>
      <xdr:spPr bwMode="auto">
        <a:xfrm>
          <a:off x="11563350" y="9841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704"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705"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706"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707"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708"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709"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710"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711" name="Text Box 34"/>
        <xdr:cNvSpPr txBox="1">
          <a:spLocks noChangeArrowheads="1"/>
        </xdr:cNvSpPr>
      </xdr:nvSpPr>
      <xdr:spPr bwMode="auto">
        <a:xfrm>
          <a:off x="10010775" y="120611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712"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713"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714"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715"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716"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717"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718"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719" name="Text Box 34"/>
        <xdr:cNvSpPr txBox="1">
          <a:spLocks noChangeArrowheads="1"/>
        </xdr:cNvSpPr>
      </xdr:nvSpPr>
      <xdr:spPr bwMode="auto">
        <a:xfrm>
          <a:off x="10010775" y="11889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720"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721"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722"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723"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724"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725"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726"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727" name="Text Box 34"/>
        <xdr:cNvSpPr txBox="1">
          <a:spLocks noChangeArrowheads="1"/>
        </xdr:cNvSpPr>
      </xdr:nvSpPr>
      <xdr:spPr bwMode="auto">
        <a:xfrm>
          <a:off x="11563350" y="115468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28"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29"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30"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31"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32"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33"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34"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35"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736"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737"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738"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739"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740"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741"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742"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743" name="Text Box 34"/>
        <xdr:cNvSpPr txBox="1">
          <a:spLocks noChangeArrowheads="1"/>
        </xdr:cNvSpPr>
      </xdr:nvSpPr>
      <xdr:spPr bwMode="auto">
        <a:xfrm>
          <a:off x="1001077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44"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45"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46"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47"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48"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49"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50"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51"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752"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753"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754"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755"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756"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757"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758"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759" name="Text Box 34"/>
        <xdr:cNvSpPr txBox="1">
          <a:spLocks noChangeArrowheads="1"/>
        </xdr:cNvSpPr>
      </xdr:nvSpPr>
      <xdr:spPr bwMode="auto">
        <a:xfrm>
          <a:off x="11563350" y="11718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760"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761"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762"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763"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764"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765"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766"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767" name="Text Box 34"/>
        <xdr:cNvSpPr txBox="1">
          <a:spLocks noChangeArrowheads="1"/>
        </xdr:cNvSpPr>
      </xdr:nvSpPr>
      <xdr:spPr bwMode="auto">
        <a:xfrm>
          <a:off x="1001077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68"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69"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70"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71"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72"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73"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74"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775" name="Text Box 34"/>
        <xdr:cNvSpPr txBox="1">
          <a:spLocks noChangeArrowheads="1"/>
        </xdr:cNvSpPr>
      </xdr:nvSpPr>
      <xdr:spPr bwMode="auto">
        <a:xfrm>
          <a:off x="1001077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76"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77"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78"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79"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80"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81"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82"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783" name="Text Box 34"/>
        <xdr:cNvSpPr txBox="1">
          <a:spLocks noChangeArrowheads="1"/>
        </xdr:cNvSpPr>
      </xdr:nvSpPr>
      <xdr:spPr bwMode="auto">
        <a:xfrm>
          <a:off x="10010775" y="93275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784"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785"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786"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787"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788"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789"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790"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55</xdr:row>
      <xdr:rowOff>2540</xdr:rowOff>
    </xdr:from>
    <xdr:to>
      <xdr:col>5</xdr:col>
      <xdr:colOff>19050</xdr:colOff>
      <xdr:row>55</xdr:row>
      <xdr:rowOff>2540</xdr:rowOff>
    </xdr:to>
    <xdr:sp macro="" textlink="">
      <xdr:nvSpPr>
        <xdr:cNvPr id="791" name="Text Box 34"/>
        <xdr:cNvSpPr txBox="1">
          <a:spLocks noChangeArrowheads="1"/>
        </xdr:cNvSpPr>
      </xdr:nvSpPr>
      <xdr:spPr bwMode="auto">
        <a:xfrm>
          <a:off x="10010775" y="893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488"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489"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490"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491"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492"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493"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494"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495"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1496" name="Text Box 34"/>
        <xdr:cNvSpPr txBox="1">
          <a:spLocks noChangeArrowheads="1"/>
        </xdr:cNvSpPr>
      </xdr:nvSpPr>
      <xdr:spPr bwMode="auto">
        <a:xfrm>
          <a:off x="10782300" y="10346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1497" name="Text Box 34"/>
        <xdr:cNvSpPr txBox="1">
          <a:spLocks noChangeArrowheads="1"/>
        </xdr:cNvSpPr>
      </xdr:nvSpPr>
      <xdr:spPr bwMode="auto">
        <a:xfrm>
          <a:off x="10782300" y="10346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1498" name="Text Box 34"/>
        <xdr:cNvSpPr txBox="1">
          <a:spLocks noChangeArrowheads="1"/>
        </xdr:cNvSpPr>
      </xdr:nvSpPr>
      <xdr:spPr bwMode="auto">
        <a:xfrm>
          <a:off x="10782300" y="10346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1499" name="Text Box 34"/>
        <xdr:cNvSpPr txBox="1">
          <a:spLocks noChangeArrowheads="1"/>
        </xdr:cNvSpPr>
      </xdr:nvSpPr>
      <xdr:spPr bwMode="auto">
        <a:xfrm>
          <a:off x="10782300" y="10346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1500" name="Text Box 34"/>
        <xdr:cNvSpPr txBox="1">
          <a:spLocks noChangeArrowheads="1"/>
        </xdr:cNvSpPr>
      </xdr:nvSpPr>
      <xdr:spPr bwMode="auto">
        <a:xfrm>
          <a:off x="10782300" y="10346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1501" name="Text Box 34"/>
        <xdr:cNvSpPr txBox="1">
          <a:spLocks noChangeArrowheads="1"/>
        </xdr:cNvSpPr>
      </xdr:nvSpPr>
      <xdr:spPr bwMode="auto">
        <a:xfrm>
          <a:off x="10782300" y="10346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1502" name="Text Box 34"/>
        <xdr:cNvSpPr txBox="1">
          <a:spLocks noChangeArrowheads="1"/>
        </xdr:cNvSpPr>
      </xdr:nvSpPr>
      <xdr:spPr bwMode="auto">
        <a:xfrm>
          <a:off x="10782300" y="10346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58</xdr:row>
      <xdr:rowOff>2540</xdr:rowOff>
    </xdr:from>
    <xdr:to>
      <xdr:col>8</xdr:col>
      <xdr:colOff>19050</xdr:colOff>
      <xdr:row>58</xdr:row>
      <xdr:rowOff>2540</xdr:rowOff>
    </xdr:to>
    <xdr:sp macro="" textlink="">
      <xdr:nvSpPr>
        <xdr:cNvPr id="1503" name="Text Box 34"/>
        <xdr:cNvSpPr txBox="1">
          <a:spLocks noChangeArrowheads="1"/>
        </xdr:cNvSpPr>
      </xdr:nvSpPr>
      <xdr:spPr bwMode="auto">
        <a:xfrm>
          <a:off x="10782300" y="10346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04"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05"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06"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07"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08"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09"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10"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511"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2" name="Text Box 34"/>
        <xdr:cNvSpPr txBox="1">
          <a:spLocks noChangeArrowheads="1"/>
        </xdr:cNvSpPr>
      </xdr:nvSpPr>
      <xdr:spPr bwMode="auto">
        <a:xfrm>
          <a:off x="9229725" y="101752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3" name="Text Box 34"/>
        <xdr:cNvSpPr txBox="1">
          <a:spLocks noChangeArrowheads="1"/>
        </xdr:cNvSpPr>
      </xdr:nvSpPr>
      <xdr:spPr bwMode="auto">
        <a:xfrm>
          <a:off x="9229725" y="101752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4" name="Text Box 34"/>
        <xdr:cNvSpPr txBox="1">
          <a:spLocks noChangeArrowheads="1"/>
        </xdr:cNvSpPr>
      </xdr:nvSpPr>
      <xdr:spPr bwMode="auto">
        <a:xfrm>
          <a:off x="9229725" y="101752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5" name="Text Box 34"/>
        <xdr:cNvSpPr txBox="1">
          <a:spLocks noChangeArrowheads="1"/>
        </xdr:cNvSpPr>
      </xdr:nvSpPr>
      <xdr:spPr bwMode="auto">
        <a:xfrm>
          <a:off x="9229725" y="101752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6" name="Text Box 34"/>
        <xdr:cNvSpPr txBox="1">
          <a:spLocks noChangeArrowheads="1"/>
        </xdr:cNvSpPr>
      </xdr:nvSpPr>
      <xdr:spPr bwMode="auto">
        <a:xfrm>
          <a:off x="9229725" y="101752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7" name="Text Box 34"/>
        <xdr:cNvSpPr txBox="1">
          <a:spLocks noChangeArrowheads="1"/>
        </xdr:cNvSpPr>
      </xdr:nvSpPr>
      <xdr:spPr bwMode="auto">
        <a:xfrm>
          <a:off x="9229725" y="101752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8" name="Text Box 34"/>
        <xdr:cNvSpPr txBox="1">
          <a:spLocks noChangeArrowheads="1"/>
        </xdr:cNvSpPr>
      </xdr:nvSpPr>
      <xdr:spPr bwMode="auto">
        <a:xfrm>
          <a:off x="9229725" y="101752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57</xdr:row>
      <xdr:rowOff>2540</xdr:rowOff>
    </xdr:from>
    <xdr:to>
      <xdr:col>5</xdr:col>
      <xdr:colOff>19050</xdr:colOff>
      <xdr:row>57</xdr:row>
      <xdr:rowOff>2540</xdr:rowOff>
    </xdr:to>
    <xdr:sp macro="" textlink="">
      <xdr:nvSpPr>
        <xdr:cNvPr id="1519" name="Text Box 34"/>
        <xdr:cNvSpPr txBox="1">
          <a:spLocks noChangeArrowheads="1"/>
        </xdr:cNvSpPr>
      </xdr:nvSpPr>
      <xdr:spPr bwMode="auto">
        <a:xfrm>
          <a:off x="9229725" y="101752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520"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521"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522"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523"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524"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525"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526"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527"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1528"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1529"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1530"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1531"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1532"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1533"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1534"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68</xdr:row>
      <xdr:rowOff>2540</xdr:rowOff>
    </xdr:from>
    <xdr:to>
      <xdr:col>6</xdr:col>
      <xdr:colOff>19050</xdr:colOff>
      <xdr:row>68</xdr:row>
      <xdr:rowOff>2540</xdr:rowOff>
    </xdr:to>
    <xdr:sp macro="" textlink="">
      <xdr:nvSpPr>
        <xdr:cNvPr id="1535" name="Text Box 34"/>
        <xdr:cNvSpPr txBox="1">
          <a:spLocks noChangeArrowheads="1"/>
        </xdr:cNvSpPr>
      </xdr:nvSpPr>
      <xdr:spPr bwMode="auto">
        <a:xfrm>
          <a:off x="92297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536"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537"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538"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539"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540"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541"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542"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1543" name="Text Box 34"/>
        <xdr:cNvSpPr txBox="1">
          <a:spLocks noChangeArrowheads="1"/>
        </xdr:cNvSpPr>
      </xdr:nvSpPr>
      <xdr:spPr bwMode="auto">
        <a:xfrm>
          <a:off x="7134225" y="10175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544"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545"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546"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547"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548"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549"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550"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551"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552"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553"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554"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555"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556"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557"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558"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559"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560"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561"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562"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563"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564"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565"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566"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567"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67</xdr:row>
      <xdr:rowOff>2540</xdr:rowOff>
    </xdr:from>
    <xdr:to>
      <xdr:col>6</xdr:col>
      <xdr:colOff>19050</xdr:colOff>
      <xdr:row>67</xdr:row>
      <xdr:rowOff>2540</xdr:rowOff>
    </xdr:to>
    <xdr:sp macro="" textlink="">
      <xdr:nvSpPr>
        <xdr:cNvPr id="1568"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67</xdr:row>
      <xdr:rowOff>2540</xdr:rowOff>
    </xdr:from>
    <xdr:to>
      <xdr:col>6</xdr:col>
      <xdr:colOff>19050</xdr:colOff>
      <xdr:row>67</xdr:row>
      <xdr:rowOff>2540</xdr:rowOff>
    </xdr:to>
    <xdr:sp macro="" textlink="">
      <xdr:nvSpPr>
        <xdr:cNvPr id="1569"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67</xdr:row>
      <xdr:rowOff>2540</xdr:rowOff>
    </xdr:from>
    <xdr:to>
      <xdr:col>6</xdr:col>
      <xdr:colOff>19050</xdr:colOff>
      <xdr:row>67</xdr:row>
      <xdr:rowOff>2540</xdr:rowOff>
    </xdr:to>
    <xdr:sp macro="" textlink="">
      <xdr:nvSpPr>
        <xdr:cNvPr id="1570"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67</xdr:row>
      <xdr:rowOff>2540</xdr:rowOff>
    </xdr:from>
    <xdr:to>
      <xdr:col>6</xdr:col>
      <xdr:colOff>19050</xdr:colOff>
      <xdr:row>67</xdr:row>
      <xdr:rowOff>2540</xdr:rowOff>
    </xdr:to>
    <xdr:sp macro="" textlink="">
      <xdr:nvSpPr>
        <xdr:cNvPr id="1571"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67</xdr:row>
      <xdr:rowOff>2540</xdr:rowOff>
    </xdr:from>
    <xdr:to>
      <xdr:col>6</xdr:col>
      <xdr:colOff>19050</xdr:colOff>
      <xdr:row>67</xdr:row>
      <xdr:rowOff>2540</xdr:rowOff>
    </xdr:to>
    <xdr:sp macro="" textlink="">
      <xdr:nvSpPr>
        <xdr:cNvPr id="1572"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67</xdr:row>
      <xdr:rowOff>2540</xdr:rowOff>
    </xdr:from>
    <xdr:to>
      <xdr:col>6</xdr:col>
      <xdr:colOff>19050</xdr:colOff>
      <xdr:row>67</xdr:row>
      <xdr:rowOff>2540</xdr:rowOff>
    </xdr:to>
    <xdr:sp macro="" textlink="">
      <xdr:nvSpPr>
        <xdr:cNvPr id="1573"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67</xdr:row>
      <xdr:rowOff>2540</xdr:rowOff>
    </xdr:from>
    <xdr:to>
      <xdr:col>6</xdr:col>
      <xdr:colOff>19050</xdr:colOff>
      <xdr:row>67</xdr:row>
      <xdr:rowOff>2540</xdr:rowOff>
    </xdr:to>
    <xdr:sp macro="" textlink="">
      <xdr:nvSpPr>
        <xdr:cNvPr id="1574"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67</xdr:row>
      <xdr:rowOff>2540</xdr:rowOff>
    </xdr:from>
    <xdr:to>
      <xdr:col>6</xdr:col>
      <xdr:colOff>19050</xdr:colOff>
      <xdr:row>67</xdr:row>
      <xdr:rowOff>2540</xdr:rowOff>
    </xdr:to>
    <xdr:sp macro="" textlink="">
      <xdr:nvSpPr>
        <xdr:cNvPr id="1575" name="Text Box 34"/>
        <xdr:cNvSpPr txBox="1">
          <a:spLocks noChangeArrowheads="1"/>
        </xdr:cNvSpPr>
      </xdr:nvSpPr>
      <xdr:spPr bwMode="auto">
        <a:xfrm>
          <a:off x="92297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1576"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1577"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1578"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1579"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1580"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1581"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1582"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69</xdr:row>
      <xdr:rowOff>2540</xdr:rowOff>
    </xdr:from>
    <xdr:to>
      <xdr:col>4</xdr:col>
      <xdr:colOff>19050</xdr:colOff>
      <xdr:row>69</xdr:row>
      <xdr:rowOff>2540</xdr:rowOff>
    </xdr:to>
    <xdr:sp macro="" textlink="">
      <xdr:nvSpPr>
        <xdr:cNvPr id="1583" name="Text Box 34"/>
        <xdr:cNvSpPr txBox="1">
          <a:spLocks noChangeArrowheads="1"/>
        </xdr:cNvSpPr>
      </xdr:nvSpPr>
      <xdr:spPr bwMode="auto">
        <a:xfrm>
          <a:off x="7134225" y="13432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84"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585"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586"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587"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88"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89"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590"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591"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592"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93"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94"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595"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596"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597"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598"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599"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00"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01"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02"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03"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04"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05"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06"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07"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08"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09"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10"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11"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12"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13"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14"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15"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16"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17"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18"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19"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20"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21"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22"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23"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624" name="Text Box 34"/>
        <xdr:cNvSpPr txBox="1">
          <a:spLocks noChangeArrowheads="1"/>
        </xdr:cNvSpPr>
      </xdr:nvSpPr>
      <xdr:spPr bwMode="auto">
        <a:xfrm>
          <a:off x="7134225" y="114039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625" name="Text Box 34"/>
        <xdr:cNvSpPr txBox="1">
          <a:spLocks noChangeArrowheads="1"/>
        </xdr:cNvSpPr>
      </xdr:nvSpPr>
      <xdr:spPr bwMode="auto">
        <a:xfrm>
          <a:off x="7134225" y="114039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626" name="Text Box 34"/>
        <xdr:cNvSpPr txBox="1">
          <a:spLocks noChangeArrowheads="1"/>
        </xdr:cNvSpPr>
      </xdr:nvSpPr>
      <xdr:spPr bwMode="auto">
        <a:xfrm>
          <a:off x="7134225" y="114039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1627" name="Text Box 34"/>
        <xdr:cNvSpPr txBox="1">
          <a:spLocks noChangeArrowheads="1"/>
        </xdr:cNvSpPr>
      </xdr:nvSpPr>
      <xdr:spPr bwMode="auto">
        <a:xfrm>
          <a:off x="7134225" y="114039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28"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29"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30"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31"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32"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33"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34"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35"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36"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37"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38"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39"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40"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41"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42"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43"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44"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45"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46"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47"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48"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49"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50"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51"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52"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53"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54"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55"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56"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57"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58"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59"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60"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61"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62"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663"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64"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65"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666"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667"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668"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669"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670"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671"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672"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673"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674"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675"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1676"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1677"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1678"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1679"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1680"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1681"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1682"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63</xdr:row>
      <xdr:rowOff>2540</xdr:rowOff>
    </xdr:from>
    <xdr:to>
      <xdr:col>8</xdr:col>
      <xdr:colOff>19050</xdr:colOff>
      <xdr:row>63</xdr:row>
      <xdr:rowOff>2540</xdr:rowOff>
    </xdr:to>
    <xdr:sp macro="" textlink="">
      <xdr:nvSpPr>
        <xdr:cNvPr id="1683" name="Text Box 34"/>
        <xdr:cNvSpPr txBox="1">
          <a:spLocks noChangeArrowheads="1"/>
        </xdr:cNvSpPr>
      </xdr:nvSpPr>
      <xdr:spPr bwMode="auto">
        <a:xfrm>
          <a:off x="10782300"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684"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685"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686"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687"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688"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689"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690"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691"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2"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3"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4"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5"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6"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7"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8"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1699" name="Text Box 34"/>
        <xdr:cNvSpPr txBox="1">
          <a:spLocks noChangeArrowheads="1"/>
        </xdr:cNvSpPr>
      </xdr:nvSpPr>
      <xdr:spPr bwMode="auto">
        <a:xfrm>
          <a:off x="9229725" y="122326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700"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701"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702"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703"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704"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705"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706"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707"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08"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09"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10"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11"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12"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13"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14"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15"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716"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717"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718"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719"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720"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721"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722"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67</xdr:row>
      <xdr:rowOff>2540</xdr:rowOff>
    </xdr:from>
    <xdr:to>
      <xdr:col>4</xdr:col>
      <xdr:colOff>19050</xdr:colOff>
      <xdr:row>67</xdr:row>
      <xdr:rowOff>2540</xdr:rowOff>
    </xdr:to>
    <xdr:sp macro="" textlink="">
      <xdr:nvSpPr>
        <xdr:cNvPr id="1723" name="Text Box 34"/>
        <xdr:cNvSpPr txBox="1">
          <a:spLocks noChangeArrowheads="1"/>
        </xdr:cNvSpPr>
      </xdr:nvSpPr>
      <xdr:spPr bwMode="auto">
        <a:xfrm>
          <a:off x="7134225" y="13089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724"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725"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726"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727"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728"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729"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730"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731"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1732"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1733"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1734"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1735"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1736"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1737"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1738"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1739" name="Text Box 34"/>
        <xdr:cNvSpPr txBox="1">
          <a:spLocks noChangeArrowheads="1"/>
        </xdr:cNvSpPr>
      </xdr:nvSpPr>
      <xdr:spPr bwMode="auto">
        <a:xfrm>
          <a:off x="9229725" y="130898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1740"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1741"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1742"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1743"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1744"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1745"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1746"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70</xdr:row>
      <xdr:rowOff>2540</xdr:rowOff>
    </xdr:from>
    <xdr:to>
      <xdr:col>6</xdr:col>
      <xdr:colOff>19050</xdr:colOff>
      <xdr:row>70</xdr:row>
      <xdr:rowOff>2540</xdr:rowOff>
    </xdr:to>
    <xdr:sp macro="" textlink="">
      <xdr:nvSpPr>
        <xdr:cNvPr id="1747" name="Text Box 34"/>
        <xdr:cNvSpPr txBox="1">
          <a:spLocks noChangeArrowheads="1"/>
        </xdr:cNvSpPr>
      </xdr:nvSpPr>
      <xdr:spPr bwMode="auto">
        <a:xfrm>
          <a:off x="92297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748"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749"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750"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751"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752"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753"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754"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755"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56"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57"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58"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59"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760"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61"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62"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63"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64"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765"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66"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67"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68"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69"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770"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71"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72"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73"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74"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775"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76"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77"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78"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79"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780"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81"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82"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83"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84"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785"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86"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87"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88"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89"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790"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791"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92"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93"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794"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795"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96"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97"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98"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1799" name="Text Box 34"/>
        <xdr:cNvSpPr txBox="1">
          <a:spLocks noChangeArrowheads="1"/>
        </xdr:cNvSpPr>
      </xdr:nvSpPr>
      <xdr:spPr bwMode="auto">
        <a:xfrm>
          <a:off x="7134225" y="12232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800"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01"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02"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03"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804"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805"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06"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07"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08"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809"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810"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11"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12"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13"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814"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815"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16"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17"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18"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819"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820"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21"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22"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23"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824"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825"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26"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27"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28"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829"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830"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31"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32"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33"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834"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19050</xdr:colOff>
      <xdr:row>56</xdr:row>
      <xdr:rowOff>2540</xdr:rowOff>
    </xdr:to>
    <xdr:sp macro="" textlink="">
      <xdr:nvSpPr>
        <xdr:cNvPr id="1835" name="Text Box 34"/>
        <xdr:cNvSpPr txBox="1">
          <a:spLocks noChangeArrowheads="1"/>
        </xdr:cNvSpPr>
      </xdr:nvSpPr>
      <xdr:spPr bwMode="auto">
        <a:xfrm>
          <a:off x="71342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36" name="Text Box 35"/>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37" name="Text Box 37"/>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56</xdr:row>
      <xdr:rowOff>2540</xdr:rowOff>
    </xdr:from>
    <xdr:to>
      <xdr:col>4</xdr:col>
      <xdr:colOff>0</xdr:colOff>
      <xdr:row>56</xdr:row>
      <xdr:rowOff>2540</xdr:rowOff>
    </xdr:to>
    <xdr:sp macro="" textlink="">
      <xdr:nvSpPr>
        <xdr:cNvPr id="1838" name="Text Box 39"/>
        <xdr:cNvSpPr txBox="1">
          <a:spLocks noChangeArrowheads="1"/>
        </xdr:cNvSpPr>
      </xdr:nvSpPr>
      <xdr:spPr bwMode="auto">
        <a:xfrm>
          <a:off x="7134225" y="100037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1839" name="Text Box 40"/>
        <xdr:cNvSpPr txBox="1">
          <a:spLocks noChangeArrowheads="1"/>
        </xdr:cNvSpPr>
      </xdr:nvSpPr>
      <xdr:spPr bwMode="auto">
        <a:xfrm>
          <a:off x="9229725" y="10003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1840"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1841"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1842"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1843"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1844"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1845"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1846"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66</xdr:row>
      <xdr:rowOff>2540</xdr:rowOff>
    </xdr:from>
    <xdr:to>
      <xdr:col>4</xdr:col>
      <xdr:colOff>19050</xdr:colOff>
      <xdr:row>66</xdr:row>
      <xdr:rowOff>2540</xdr:rowOff>
    </xdr:to>
    <xdr:sp macro="" textlink="">
      <xdr:nvSpPr>
        <xdr:cNvPr id="1847" name="Text Box 34"/>
        <xdr:cNvSpPr txBox="1">
          <a:spLocks noChangeArrowheads="1"/>
        </xdr:cNvSpPr>
      </xdr:nvSpPr>
      <xdr:spPr bwMode="auto">
        <a:xfrm>
          <a:off x="7134225"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66</xdr:row>
      <xdr:rowOff>2540</xdr:rowOff>
    </xdr:from>
    <xdr:to>
      <xdr:col>8</xdr:col>
      <xdr:colOff>19050</xdr:colOff>
      <xdr:row>66</xdr:row>
      <xdr:rowOff>2540</xdr:rowOff>
    </xdr:to>
    <xdr:sp macro="" textlink="">
      <xdr:nvSpPr>
        <xdr:cNvPr id="1848"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66</xdr:row>
      <xdr:rowOff>2540</xdr:rowOff>
    </xdr:from>
    <xdr:to>
      <xdr:col>8</xdr:col>
      <xdr:colOff>19050</xdr:colOff>
      <xdr:row>66</xdr:row>
      <xdr:rowOff>2540</xdr:rowOff>
    </xdr:to>
    <xdr:sp macro="" textlink="">
      <xdr:nvSpPr>
        <xdr:cNvPr id="1849"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66</xdr:row>
      <xdr:rowOff>2540</xdr:rowOff>
    </xdr:from>
    <xdr:to>
      <xdr:col>8</xdr:col>
      <xdr:colOff>19050</xdr:colOff>
      <xdr:row>66</xdr:row>
      <xdr:rowOff>2540</xdr:rowOff>
    </xdr:to>
    <xdr:sp macro="" textlink="">
      <xdr:nvSpPr>
        <xdr:cNvPr id="1850"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66</xdr:row>
      <xdr:rowOff>2540</xdr:rowOff>
    </xdr:from>
    <xdr:to>
      <xdr:col>8</xdr:col>
      <xdr:colOff>19050</xdr:colOff>
      <xdr:row>66</xdr:row>
      <xdr:rowOff>2540</xdr:rowOff>
    </xdr:to>
    <xdr:sp macro="" textlink="">
      <xdr:nvSpPr>
        <xdr:cNvPr id="1851"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66</xdr:row>
      <xdr:rowOff>2540</xdr:rowOff>
    </xdr:from>
    <xdr:to>
      <xdr:col>8</xdr:col>
      <xdr:colOff>19050</xdr:colOff>
      <xdr:row>66</xdr:row>
      <xdr:rowOff>2540</xdr:rowOff>
    </xdr:to>
    <xdr:sp macro="" textlink="">
      <xdr:nvSpPr>
        <xdr:cNvPr id="1852"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66</xdr:row>
      <xdr:rowOff>2540</xdr:rowOff>
    </xdr:from>
    <xdr:to>
      <xdr:col>8</xdr:col>
      <xdr:colOff>19050</xdr:colOff>
      <xdr:row>66</xdr:row>
      <xdr:rowOff>2540</xdr:rowOff>
    </xdr:to>
    <xdr:sp macro="" textlink="">
      <xdr:nvSpPr>
        <xdr:cNvPr id="1853"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66</xdr:row>
      <xdr:rowOff>2540</xdr:rowOff>
    </xdr:from>
    <xdr:to>
      <xdr:col>8</xdr:col>
      <xdr:colOff>19050</xdr:colOff>
      <xdr:row>66</xdr:row>
      <xdr:rowOff>2540</xdr:rowOff>
    </xdr:to>
    <xdr:sp macro="" textlink="">
      <xdr:nvSpPr>
        <xdr:cNvPr id="1854"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66</xdr:row>
      <xdr:rowOff>2540</xdr:rowOff>
    </xdr:from>
    <xdr:to>
      <xdr:col>8</xdr:col>
      <xdr:colOff>19050</xdr:colOff>
      <xdr:row>66</xdr:row>
      <xdr:rowOff>2540</xdr:rowOff>
    </xdr:to>
    <xdr:sp macro="" textlink="">
      <xdr:nvSpPr>
        <xdr:cNvPr id="1855" name="Text Box 34"/>
        <xdr:cNvSpPr txBox="1">
          <a:spLocks noChangeArrowheads="1"/>
        </xdr:cNvSpPr>
      </xdr:nvSpPr>
      <xdr:spPr bwMode="auto">
        <a:xfrm>
          <a:off x="10782300" y="12918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856"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857"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858"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859"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860"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861"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862"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1863" name="Text Box 34"/>
        <xdr:cNvSpPr txBox="1">
          <a:spLocks noChangeArrowheads="1"/>
        </xdr:cNvSpPr>
      </xdr:nvSpPr>
      <xdr:spPr bwMode="auto">
        <a:xfrm>
          <a:off x="9229725" y="134327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4"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5"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6"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7"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8"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69"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70"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1871" name="Text Box 34"/>
        <xdr:cNvSpPr txBox="1">
          <a:spLocks noChangeArrowheads="1"/>
        </xdr:cNvSpPr>
      </xdr:nvSpPr>
      <xdr:spPr bwMode="auto">
        <a:xfrm>
          <a:off x="9229725" y="124040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72</xdr:row>
      <xdr:rowOff>2540</xdr:rowOff>
    </xdr:from>
    <xdr:to>
      <xdr:col>6</xdr:col>
      <xdr:colOff>19050</xdr:colOff>
      <xdr:row>72</xdr:row>
      <xdr:rowOff>2540</xdr:rowOff>
    </xdr:to>
    <xdr:sp macro="" textlink="">
      <xdr:nvSpPr>
        <xdr:cNvPr id="1872" name="Text Box 34"/>
        <xdr:cNvSpPr txBox="1">
          <a:spLocks noChangeArrowheads="1"/>
        </xdr:cNvSpPr>
      </xdr:nvSpPr>
      <xdr:spPr bwMode="auto">
        <a:xfrm>
          <a:off x="9229725" y="139471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72</xdr:row>
      <xdr:rowOff>2540</xdr:rowOff>
    </xdr:from>
    <xdr:to>
      <xdr:col>6</xdr:col>
      <xdr:colOff>19050</xdr:colOff>
      <xdr:row>72</xdr:row>
      <xdr:rowOff>2540</xdr:rowOff>
    </xdr:to>
    <xdr:sp macro="" textlink="">
      <xdr:nvSpPr>
        <xdr:cNvPr id="1873" name="Text Box 34"/>
        <xdr:cNvSpPr txBox="1">
          <a:spLocks noChangeArrowheads="1"/>
        </xdr:cNvSpPr>
      </xdr:nvSpPr>
      <xdr:spPr bwMode="auto">
        <a:xfrm>
          <a:off x="9229725" y="139471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72</xdr:row>
      <xdr:rowOff>2540</xdr:rowOff>
    </xdr:from>
    <xdr:to>
      <xdr:col>6</xdr:col>
      <xdr:colOff>19050</xdr:colOff>
      <xdr:row>72</xdr:row>
      <xdr:rowOff>2540</xdr:rowOff>
    </xdr:to>
    <xdr:sp macro="" textlink="">
      <xdr:nvSpPr>
        <xdr:cNvPr id="1874" name="Text Box 34"/>
        <xdr:cNvSpPr txBox="1">
          <a:spLocks noChangeArrowheads="1"/>
        </xdr:cNvSpPr>
      </xdr:nvSpPr>
      <xdr:spPr bwMode="auto">
        <a:xfrm>
          <a:off x="9229725" y="139471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72</xdr:row>
      <xdr:rowOff>2540</xdr:rowOff>
    </xdr:from>
    <xdr:to>
      <xdr:col>6</xdr:col>
      <xdr:colOff>19050</xdr:colOff>
      <xdr:row>72</xdr:row>
      <xdr:rowOff>2540</xdr:rowOff>
    </xdr:to>
    <xdr:sp macro="" textlink="">
      <xdr:nvSpPr>
        <xdr:cNvPr id="1875" name="Text Box 34"/>
        <xdr:cNvSpPr txBox="1">
          <a:spLocks noChangeArrowheads="1"/>
        </xdr:cNvSpPr>
      </xdr:nvSpPr>
      <xdr:spPr bwMode="auto">
        <a:xfrm>
          <a:off x="9229725" y="139471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72</xdr:row>
      <xdr:rowOff>2540</xdr:rowOff>
    </xdr:from>
    <xdr:to>
      <xdr:col>6</xdr:col>
      <xdr:colOff>19050</xdr:colOff>
      <xdr:row>72</xdr:row>
      <xdr:rowOff>2540</xdr:rowOff>
    </xdr:to>
    <xdr:sp macro="" textlink="">
      <xdr:nvSpPr>
        <xdr:cNvPr id="1876" name="Text Box 34"/>
        <xdr:cNvSpPr txBox="1">
          <a:spLocks noChangeArrowheads="1"/>
        </xdr:cNvSpPr>
      </xdr:nvSpPr>
      <xdr:spPr bwMode="auto">
        <a:xfrm>
          <a:off x="9229725" y="139471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72</xdr:row>
      <xdr:rowOff>2540</xdr:rowOff>
    </xdr:from>
    <xdr:to>
      <xdr:col>6</xdr:col>
      <xdr:colOff>19050</xdr:colOff>
      <xdr:row>72</xdr:row>
      <xdr:rowOff>2540</xdr:rowOff>
    </xdr:to>
    <xdr:sp macro="" textlink="">
      <xdr:nvSpPr>
        <xdr:cNvPr id="1877" name="Text Box 34"/>
        <xdr:cNvSpPr txBox="1">
          <a:spLocks noChangeArrowheads="1"/>
        </xdr:cNvSpPr>
      </xdr:nvSpPr>
      <xdr:spPr bwMode="auto">
        <a:xfrm>
          <a:off x="9229725" y="139471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72</xdr:row>
      <xdr:rowOff>2540</xdr:rowOff>
    </xdr:from>
    <xdr:to>
      <xdr:col>6</xdr:col>
      <xdr:colOff>19050</xdr:colOff>
      <xdr:row>72</xdr:row>
      <xdr:rowOff>2540</xdr:rowOff>
    </xdr:to>
    <xdr:sp macro="" textlink="">
      <xdr:nvSpPr>
        <xdr:cNvPr id="1878" name="Text Box 34"/>
        <xdr:cNvSpPr txBox="1">
          <a:spLocks noChangeArrowheads="1"/>
        </xdr:cNvSpPr>
      </xdr:nvSpPr>
      <xdr:spPr bwMode="auto">
        <a:xfrm>
          <a:off x="9229725" y="139471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72</xdr:row>
      <xdr:rowOff>2540</xdr:rowOff>
    </xdr:from>
    <xdr:to>
      <xdr:col>6</xdr:col>
      <xdr:colOff>19050</xdr:colOff>
      <xdr:row>72</xdr:row>
      <xdr:rowOff>2540</xdr:rowOff>
    </xdr:to>
    <xdr:sp macro="" textlink="">
      <xdr:nvSpPr>
        <xdr:cNvPr id="1879" name="Text Box 34"/>
        <xdr:cNvSpPr txBox="1">
          <a:spLocks noChangeArrowheads="1"/>
        </xdr:cNvSpPr>
      </xdr:nvSpPr>
      <xdr:spPr bwMode="auto">
        <a:xfrm>
          <a:off x="9229725" y="139471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880"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881"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882"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883"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884"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885"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886"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1887" name="Text Box 34"/>
        <xdr:cNvSpPr txBox="1">
          <a:spLocks noChangeArrowheads="1"/>
        </xdr:cNvSpPr>
      </xdr:nvSpPr>
      <xdr:spPr bwMode="auto">
        <a:xfrm>
          <a:off x="7134225" y="12404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888"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889"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890"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891"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892"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893"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894"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895"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71</xdr:row>
      <xdr:rowOff>2540</xdr:rowOff>
    </xdr:from>
    <xdr:to>
      <xdr:col>4</xdr:col>
      <xdr:colOff>19050</xdr:colOff>
      <xdr:row>71</xdr:row>
      <xdr:rowOff>2540</xdr:rowOff>
    </xdr:to>
    <xdr:sp macro="" textlink="">
      <xdr:nvSpPr>
        <xdr:cNvPr id="1896" name="Text Box 34"/>
        <xdr:cNvSpPr txBox="1">
          <a:spLocks noChangeArrowheads="1"/>
        </xdr:cNvSpPr>
      </xdr:nvSpPr>
      <xdr:spPr bwMode="auto">
        <a:xfrm>
          <a:off x="71342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71</xdr:row>
      <xdr:rowOff>2540</xdr:rowOff>
    </xdr:from>
    <xdr:to>
      <xdr:col>4</xdr:col>
      <xdr:colOff>19050</xdr:colOff>
      <xdr:row>71</xdr:row>
      <xdr:rowOff>2540</xdr:rowOff>
    </xdr:to>
    <xdr:sp macro="" textlink="">
      <xdr:nvSpPr>
        <xdr:cNvPr id="1897" name="Text Box 34"/>
        <xdr:cNvSpPr txBox="1">
          <a:spLocks noChangeArrowheads="1"/>
        </xdr:cNvSpPr>
      </xdr:nvSpPr>
      <xdr:spPr bwMode="auto">
        <a:xfrm>
          <a:off x="71342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71</xdr:row>
      <xdr:rowOff>2540</xdr:rowOff>
    </xdr:from>
    <xdr:to>
      <xdr:col>4</xdr:col>
      <xdr:colOff>19050</xdr:colOff>
      <xdr:row>71</xdr:row>
      <xdr:rowOff>2540</xdr:rowOff>
    </xdr:to>
    <xdr:sp macro="" textlink="">
      <xdr:nvSpPr>
        <xdr:cNvPr id="1898" name="Text Box 34"/>
        <xdr:cNvSpPr txBox="1">
          <a:spLocks noChangeArrowheads="1"/>
        </xdr:cNvSpPr>
      </xdr:nvSpPr>
      <xdr:spPr bwMode="auto">
        <a:xfrm>
          <a:off x="71342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71</xdr:row>
      <xdr:rowOff>2540</xdr:rowOff>
    </xdr:from>
    <xdr:to>
      <xdr:col>4</xdr:col>
      <xdr:colOff>19050</xdr:colOff>
      <xdr:row>71</xdr:row>
      <xdr:rowOff>2540</xdr:rowOff>
    </xdr:to>
    <xdr:sp macro="" textlink="">
      <xdr:nvSpPr>
        <xdr:cNvPr id="1899" name="Text Box 34"/>
        <xdr:cNvSpPr txBox="1">
          <a:spLocks noChangeArrowheads="1"/>
        </xdr:cNvSpPr>
      </xdr:nvSpPr>
      <xdr:spPr bwMode="auto">
        <a:xfrm>
          <a:off x="71342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71</xdr:row>
      <xdr:rowOff>2540</xdr:rowOff>
    </xdr:from>
    <xdr:to>
      <xdr:col>4</xdr:col>
      <xdr:colOff>19050</xdr:colOff>
      <xdr:row>71</xdr:row>
      <xdr:rowOff>2540</xdr:rowOff>
    </xdr:to>
    <xdr:sp macro="" textlink="">
      <xdr:nvSpPr>
        <xdr:cNvPr id="1900" name="Text Box 34"/>
        <xdr:cNvSpPr txBox="1">
          <a:spLocks noChangeArrowheads="1"/>
        </xdr:cNvSpPr>
      </xdr:nvSpPr>
      <xdr:spPr bwMode="auto">
        <a:xfrm>
          <a:off x="71342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71</xdr:row>
      <xdr:rowOff>2540</xdr:rowOff>
    </xdr:from>
    <xdr:to>
      <xdr:col>4</xdr:col>
      <xdr:colOff>19050</xdr:colOff>
      <xdr:row>71</xdr:row>
      <xdr:rowOff>2540</xdr:rowOff>
    </xdr:to>
    <xdr:sp macro="" textlink="">
      <xdr:nvSpPr>
        <xdr:cNvPr id="1901" name="Text Box 34"/>
        <xdr:cNvSpPr txBox="1">
          <a:spLocks noChangeArrowheads="1"/>
        </xdr:cNvSpPr>
      </xdr:nvSpPr>
      <xdr:spPr bwMode="auto">
        <a:xfrm>
          <a:off x="71342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71</xdr:row>
      <xdr:rowOff>2540</xdr:rowOff>
    </xdr:from>
    <xdr:to>
      <xdr:col>4</xdr:col>
      <xdr:colOff>19050</xdr:colOff>
      <xdr:row>71</xdr:row>
      <xdr:rowOff>2540</xdr:rowOff>
    </xdr:to>
    <xdr:sp macro="" textlink="">
      <xdr:nvSpPr>
        <xdr:cNvPr id="1902" name="Text Box 34"/>
        <xdr:cNvSpPr txBox="1">
          <a:spLocks noChangeArrowheads="1"/>
        </xdr:cNvSpPr>
      </xdr:nvSpPr>
      <xdr:spPr bwMode="auto">
        <a:xfrm>
          <a:off x="71342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71</xdr:row>
      <xdr:rowOff>2540</xdr:rowOff>
    </xdr:from>
    <xdr:to>
      <xdr:col>4</xdr:col>
      <xdr:colOff>19050</xdr:colOff>
      <xdr:row>71</xdr:row>
      <xdr:rowOff>2540</xdr:rowOff>
    </xdr:to>
    <xdr:sp macro="" textlink="">
      <xdr:nvSpPr>
        <xdr:cNvPr id="1903" name="Text Box 34"/>
        <xdr:cNvSpPr txBox="1">
          <a:spLocks noChangeArrowheads="1"/>
        </xdr:cNvSpPr>
      </xdr:nvSpPr>
      <xdr:spPr bwMode="auto">
        <a:xfrm>
          <a:off x="71342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904"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905"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906"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907"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908"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909"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910"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1911" name="Text Box 34"/>
        <xdr:cNvSpPr txBox="1">
          <a:spLocks noChangeArrowheads="1"/>
        </xdr:cNvSpPr>
      </xdr:nvSpPr>
      <xdr:spPr bwMode="auto">
        <a:xfrm>
          <a:off x="9229725" y="1326134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912"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913"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914"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915"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916"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917"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918"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71</xdr:row>
      <xdr:rowOff>2540</xdr:rowOff>
    </xdr:from>
    <xdr:to>
      <xdr:col>6</xdr:col>
      <xdr:colOff>19050</xdr:colOff>
      <xdr:row>71</xdr:row>
      <xdr:rowOff>2540</xdr:rowOff>
    </xdr:to>
    <xdr:sp macro="" textlink="">
      <xdr:nvSpPr>
        <xdr:cNvPr id="1919" name="Text Box 34"/>
        <xdr:cNvSpPr txBox="1">
          <a:spLocks noChangeArrowheads="1"/>
        </xdr:cNvSpPr>
      </xdr:nvSpPr>
      <xdr:spPr bwMode="auto">
        <a:xfrm>
          <a:off x="9229725" y="137756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920"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921"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922"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923"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924"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925"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926"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56</xdr:row>
      <xdr:rowOff>2540</xdr:rowOff>
    </xdr:from>
    <xdr:to>
      <xdr:col>6</xdr:col>
      <xdr:colOff>19050</xdr:colOff>
      <xdr:row>56</xdr:row>
      <xdr:rowOff>2540</xdr:rowOff>
    </xdr:to>
    <xdr:sp macro="" textlink="">
      <xdr:nvSpPr>
        <xdr:cNvPr id="1927" name="Text Box 34"/>
        <xdr:cNvSpPr txBox="1">
          <a:spLocks noChangeArrowheads="1"/>
        </xdr:cNvSpPr>
      </xdr:nvSpPr>
      <xdr:spPr bwMode="auto">
        <a:xfrm>
          <a:off x="9229725" y="100037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28"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29"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0"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1"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2"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3"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4"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5"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6"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7"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8"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39"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40"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41"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42"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68</xdr:row>
      <xdr:rowOff>2540</xdr:rowOff>
    </xdr:from>
    <xdr:to>
      <xdr:col>4</xdr:col>
      <xdr:colOff>19050</xdr:colOff>
      <xdr:row>68</xdr:row>
      <xdr:rowOff>2540</xdr:rowOff>
    </xdr:to>
    <xdr:sp macro="" textlink="">
      <xdr:nvSpPr>
        <xdr:cNvPr id="1943" name="Text Box 34"/>
        <xdr:cNvSpPr txBox="1">
          <a:spLocks noChangeArrowheads="1"/>
        </xdr:cNvSpPr>
      </xdr:nvSpPr>
      <xdr:spPr bwMode="auto">
        <a:xfrm>
          <a:off x="7134225" y="13261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44"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45"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46"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47"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48"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49"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0"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1"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2"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3"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4"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5"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6"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7"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8"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70</xdr:row>
      <xdr:rowOff>2540</xdr:rowOff>
    </xdr:from>
    <xdr:to>
      <xdr:col>4</xdr:col>
      <xdr:colOff>19050</xdr:colOff>
      <xdr:row>70</xdr:row>
      <xdr:rowOff>2540</xdr:rowOff>
    </xdr:to>
    <xdr:sp macro="" textlink="">
      <xdr:nvSpPr>
        <xdr:cNvPr id="1959" name="Text Box 34"/>
        <xdr:cNvSpPr txBox="1">
          <a:spLocks noChangeArrowheads="1"/>
        </xdr:cNvSpPr>
      </xdr:nvSpPr>
      <xdr:spPr bwMode="auto">
        <a:xfrm>
          <a:off x="7134225" y="136042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60"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61"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62"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63"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64"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65"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66"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67"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1968"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1969"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1970"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1971"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1972"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1973"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1974"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1975" name="Text Box 34"/>
        <xdr:cNvSpPr txBox="1">
          <a:spLocks noChangeArrowheads="1"/>
        </xdr:cNvSpPr>
      </xdr:nvSpPr>
      <xdr:spPr bwMode="auto">
        <a:xfrm>
          <a:off x="92297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76"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77"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78"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79"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80"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81"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82"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1983" name="Text Box 34"/>
        <xdr:cNvSpPr txBox="1">
          <a:spLocks noChangeArrowheads="1"/>
        </xdr:cNvSpPr>
      </xdr:nvSpPr>
      <xdr:spPr bwMode="auto">
        <a:xfrm>
          <a:off x="7134225" y="127469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1984"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1985"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1986"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1987"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1988"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1989"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1990"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1991" name="Text Box 34"/>
        <xdr:cNvSpPr txBox="1">
          <a:spLocks noChangeArrowheads="1"/>
        </xdr:cNvSpPr>
      </xdr:nvSpPr>
      <xdr:spPr bwMode="auto">
        <a:xfrm>
          <a:off x="9229725" y="1274699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92"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93"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94"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95"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96"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97"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98"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1999" name="Text Box 34"/>
        <xdr:cNvSpPr txBox="1">
          <a:spLocks noChangeArrowheads="1"/>
        </xdr:cNvSpPr>
      </xdr:nvSpPr>
      <xdr:spPr bwMode="auto">
        <a:xfrm>
          <a:off x="7134225"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2000"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2001"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2002"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2003"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2004"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2005"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2006"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64</xdr:row>
      <xdr:rowOff>2540</xdr:rowOff>
    </xdr:from>
    <xdr:to>
      <xdr:col>8</xdr:col>
      <xdr:colOff>19050</xdr:colOff>
      <xdr:row>64</xdr:row>
      <xdr:rowOff>2540</xdr:rowOff>
    </xdr:to>
    <xdr:sp macro="" textlink="">
      <xdr:nvSpPr>
        <xdr:cNvPr id="2007" name="Text Box 34"/>
        <xdr:cNvSpPr txBox="1">
          <a:spLocks noChangeArrowheads="1"/>
        </xdr:cNvSpPr>
      </xdr:nvSpPr>
      <xdr:spPr bwMode="auto">
        <a:xfrm>
          <a:off x="10782300" y="12575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2008" name="Text Box 34"/>
        <xdr:cNvSpPr txBox="1">
          <a:spLocks noChangeArrowheads="1"/>
        </xdr:cNvSpPr>
      </xdr:nvSpPr>
      <xdr:spPr bwMode="auto">
        <a:xfrm>
          <a:off x="7134225" y="11051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2009" name="Text Box 34"/>
        <xdr:cNvSpPr txBox="1">
          <a:spLocks noChangeArrowheads="1"/>
        </xdr:cNvSpPr>
      </xdr:nvSpPr>
      <xdr:spPr bwMode="auto">
        <a:xfrm>
          <a:off x="7134225" y="11051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2010" name="Text Box 34"/>
        <xdr:cNvSpPr txBox="1">
          <a:spLocks noChangeArrowheads="1"/>
        </xdr:cNvSpPr>
      </xdr:nvSpPr>
      <xdr:spPr bwMode="auto">
        <a:xfrm>
          <a:off x="7134225" y="11051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2011" name="Text Box 34"/>
        <xdr:cNvSpPr txBox="1">
          <a:spLocks noChangeArrowheads="1"/>
        </xdr:cNvSpPr>
      </xdr:nvSpPr>
      <xdr:spPr bwMode="auto">
        <a:xfrm>
          <a:off x="7134225" y="11051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2116" name="Text Box 34"/>
        <xdr:cNvSpPr txBox="1">
          <a:spLocks noChangeArrowheads="1"/>
        </xdr:cNvSpPr>
      </xdr:nvSpPr>
      <xdr:spPr bwMode="auto">
        <a:xfrm>
          <a:off x="115633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2117" name="Text Box 34"/>
        <xdr:cNvSpPr txBox="1">
          <a:spLocks noChangeArrowheads="1"/>
        </xdr:cNvSpPr>
      </xdr:nvSpPr>
      <xdr:spPr bwMode="auto">
        <a:xfrm>
          <a:off x="115633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2118" name="Text Box 34"/>
        <xdr:cNvSpPr txBox="1">
          <a:spLocks noChangeArrowheads="1"/>
        </xdr:cNvSpPr>
      </xdr:nvSpPr>
      <xdr:spPr bwMode="auto">
        <a:xfrm>
          <a:off x="115633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2119" name="Text Box 34"/>
        <xdr:cNvSpPr txBox="1">
          <a:spLocks noChangeArrowheads="1"/>
        </xdr:cNvSpPr>
      </xdr:nvSpPr>
      <xdr:spPr bwMode="auto">
        <a:xfrm>
          <a:off x="115633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2120" name="Text Box 34"/>
        <xdr:cNvSpPr txBox="1">
          <a:spLocks noChangeArrowheads="1"/>
        </xdr:cNvSpPr>
      </xdr:nvSpPr>
      <xdr:spPr bwMode="auto">
        <a:xfrm>
          <a:off x="115633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2121" name="Text Box 34"/>
        <xdr:cNvSpPr txBox="1">
          <a:spLocks noChangeArrowheads="1"/>
        </xdr:cNvSpPr>
      </xdr:nvSpPr>
      <xdr:spPr bwMode="auto">
        <a:xfrm>
          <a:off x="115633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2122" name="Text Box 34"/>
        <xdr:cNvSpPr txBox="1">
          <a:spLocks noChangeArrowheads="1"/>
        </xdr:cNvSpPr>
      </xdr:nvSpPr>
      <xdr:spPr bwMode="auto">
        <a:xfrm>
          <a:off x="115633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59</xdr:row>
      <xdr:rowOff>2540</xdr:rowOff>
    </xdr:from>
    <xdr:to>
      <xdr:col>7</xdr:col>
      <xdr:colOff>19050</xdr:colOff>
      <xdr:row>59</xdr:row>
      <xdr:rowOff>2540</xdr:rowOff>
    </xdr:to>
    <xdr:sp macro="" textlink="">
      <xdr:nvSpPr>
        <xdr:cNvPr id="2123" name="Text Box 34"/>
        <xdr:cNvSpPr txBox="1">
          <a:spLocks noChangeArrowheads="1"/>
        </xdr:cNvSpPr>
      </xdr:nvSpPr>
      <xdr:spPr bwMode="auto">
        <a:xfrm>
          <a:off x="115633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124"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125"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126"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127"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128"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129"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130"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66</xdr:row>
      <xdr:rowOff>2540</xdr:rowOff>
    </xdr:from>
    <xdr:to>
      <xdr:col>5</xdr:col>
      <xdr:colOff>19050</xdr:colOff>
      <xdr:row>66</xdr:row>
      <xdr:rowOff>2540</xdr:rowOff>
    </xdr:to>
    <xdr:sp macro="" textlink="">
      <xdr:nvSpPr>
        <xdr:cNvPr id="2131" name="Text Box 34"/>
        <xdr:cNvSpPr txBox="1">
          <a:spLocks noChangeArrowheads="1"/>
        </xdr:cNvSpPr>
      </xdr:nvSpPr>
      <xdr:spPr bwMode="auto">
        <a:xfrm>
          <a:off x="10010775"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132"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133"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134"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135"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136"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137"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138"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139"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140"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141"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142"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143"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144"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145"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146"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147"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48"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49"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50"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51"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52"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53"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54"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55"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156"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157"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158"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159"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160"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161"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162"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163"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64"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65"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66"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67"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68"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69"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70"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71"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172"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173"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174"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175"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176"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177"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178"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179"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180"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181"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182"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183"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184"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185"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186"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187"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88"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89"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90"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91"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92"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93"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94"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69</xdr:row>
      <xdr:rowOff>2540</xdr:rowOff>
    </xdr:from>
    <xdr:to>
      <xdr:col>5</xdr:col>
      <xdr:colOff>19050</xdr:colOff>
      <xdr:row>69</xdr:row>
      <xdr:rowOff>2540</xdr:rowOff>
    </xdr:to>
    <xdr:sp macro="" textlink="">
      <xdr:nvSpPr>
        <xdr:cNvPr id="2195" name="Text Box 34"/>
        <xdr:cNvSpPr txBox="1">
          <a:spLocks noChangeArrowheads="1"/>
        </xdr:cNvSpPr>
      </xdr:nvSpPr>
      <xdr:spPr bwMode="auto">
        <a:xfrm>
          <a:off x="10010775" y="127755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96"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97"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98"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199"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00"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01"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02"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03"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204" name="Text Box 34"/>
        <xdr:cNvSpPr txBox="1">
          <a:spLocks noChangeArrowheads="1"/>
        </xdr:cNvSpPr>
      </xdr:nvSpPr>
      <xdr:spPr bwMode="auto">
        <a:xfrm>
          <a:off x="107632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205" name="Text Box 34"/>
        <xdr:cNvSpPr txBox="1">
          <a:spLocks noChangeArrowheads="1"/>
        </xdr:cNvSpPr>
      </xdr:nvSpPr>
      <xdr:spPr bwMode="auto">
        <a:xfrm>
          <a:off x="107632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206" name="Text Box 34"/>
        <xdr:cNvSpPr txBox="1">
          <a:spLocks noChangeArrowheads="1"/>
        </xdr:cNvSpPr>
      </xdr:nvSpPr>
      <xdr:spPr bwMode="auto">
        <a:xfrm>
          <a:off x="107632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207" name="Text Box 34"/>
        <xdr:cNvSpPr txBox="1">
          <a:spLocks noChangeArrowheads="1"/>
        </xdr:cNvSpPr>
      </xdr:nvSpPr>
      <xdr:spPr bwMode="auto">
        <a:xfrm>
          <a:off x="107632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208" name="Text Box 34"/>
        <xdr:cNvSpPr txBox="1">
          <a:spLocks noChangeArrowheads="1"/>
        </xdr:cNvSpPr>
      </xdr:nvSpPr>
      <xdr:spPr bwMode="auto">
        <a:xfrm>
          <a:off x="107632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209" name="Text Box 34"/>
        <xdr:cNvSpPr txBox="1">
          <a:spLocks noChangeArrowheads="1"/>
        </xdr:cNvSpPr>
      </xdr:nvSpPr>
      <xdr:spPr bwMode="auto">
        <a:xfrm>
          <a:off x="107632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210" name="Text Box 34"/>
        <xdr:cNvSpPr txBox="1">
          <a:spLocks noChangeArrowheads="1"/>
        </xdr:cNvSpPr>
      </xdr:nvSpPr>
      <xdr:spPr bwMode="auto">
        <a:xfrm>
          <a:off x="107632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59</xdr:row>
      <xdr:rowOff>2540</xdr:rowOff>
    </xdr:from>
    <xdr:to>
      <xdr:col>6</xdr:col>
      <xdr:colOff>19050</xdr:colOff>
      <xdr:row>59</xdr:row>
      <xdr:rowOff>2540</xdr:rowOff>
    </xdr:to>
    <xdr:sp macro="" textlink="">
      <xdr:nvSpPr>
        <xdr:cNvPr id="2211" name="Text Box 34"/>
        <xdr:cNvSpPr txBox="1">
          <a:spLocks noChangeArrowheads="1"/>
        </xdr:cNvSpPr>
      </xdr:nvSpPr>
      <xdr:spPr bwMode="auto">
        <a:xfrm>
          <a:off x="10763250" y="10041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212"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213"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214"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215"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216"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217"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218"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63</xdr:row>
      <xdr:rowOff>2540</xdr:rowOff>
    </xdr:from>
    <xdr:to>
      <xdr:col>6</xdr:col>
      <xdr:colOff>19050</xdr:colOff>
      <xdr:row>63</xdr:row>
      <xdr:rowOff>2540</xdr:rowOff>
    </xdr:to>
    <xdr:sp macro="" textlink="">
      <xdr:nvSpPr>
        <xdr:cNvPr id="2219" name="Text Box 34"/>
        <xdr:cNvSpPr txBox="1">
          <a:spLocks noChangeArrowheads="1"/>
        </xdr:cNvSpPr>
      </xdr:nvSpPr>
      <xdr:spPr bwMode="auto">
        <a:xfrm>
          <a:off x="107632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220"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221"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222"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223"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224"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225"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226"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2227" name="Text Box 34"/>
        <xdr:cNvSpPr txBox="1">
          <a:spLocks noChangeArrowheads="1"/>
        </xdr:cNvSpPr>
      </xdr:nvSpPr>
      <xdr:spPr bwMode="auto">
        <a:xfrm>
          <a:off x="107632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228" name="Text Box 34"/>
        <xdr:cNvSpPr txBox="1">
          <a:spLocks noChangeArrowheads="1"/>
        </xdr:cNvSpPr>
      </xdr:nvSpPr>
      <xdr:spPr bwMode="auto">
        <a:xfrm>
          <a:off x="11563350" y="9870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229" name="Text Box 34"/>
        <xdr:cNvSpPr txBox="1">
          <a:spLocks noChangeArrowheads="1"/>
        </xdr:cNvSpPr>
      </xdr:nvSpPr>
      <xdr:spPr bwMode="auto">
        <a:xfrm>
          <a:off x="11563350" y="9870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230" name="Text Box 34"/>
        <xdr:cNvSpPr txBox="1">
          <a:spLocks noChangeArrowheads="1"/>
        </xdr:cNvSpPr>
      </xdr:nvSpPr>
      <xdr:spPr bwMode="auto">
        <a:xfrm>
          <a:off x="11563350" y="9870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231" name="Text Box 34"/>
        <xdr:cNvSpPr txBox="1">
          <a:spLocks noChangeArrowheads="1"/>
        </xdr:cNvSpPr>
      </xdr:nvSpPr>
      <xdr:spPr bwMode="auto">
        <a:xfrm>
          <a:off x="11563350" y="9870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232" name="Text Box 34"/>
        <xdr:cNvSpPr txBox="1">
          <a:spLocks noChangeArrowheads="1"/>
        </xdr:cNvSpPr>
      </xdr:nvSpPr>
      <xdr:spPr bwMode="auto">
        <a:xfrm>
          <a:off x="11563350" y="9870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233" name="Text Box 34"/>
        <xdr:cNvSpPr txBox="1">
          <a:spLocks noChangeArrowheads="1"/>
        </xdr:cNvSpPr>
      </xdr:nvSpPr>
      <xdr:spPr bwMode="auto">
        <a:xfrm>
          <a:off x="11563350" y="9870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234" name="Text Box 34"/>
        <xdr:cNvSpPr txBox="1">
          <a:spLocks noChangeArrowheads="1"/>
        </xdr:cNvSpPr>
      </xdr:nvSpPr>
      <xdr:spPr bwMode="auto">
        <a:xfrm>
          <a:off x="11563350" y="9870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58</xdr:row>
      <xdr:rowOff>2540</xdr:rowOff>
    </xdr:from>
    <xdr:to>
      <xdr:col>7</xdr:col>
      <xdr:colOff>19050</xdr:colOff>
      <xdr:row>58</xdr:row>
      <xdr:rowOff>2540</xdr:rowOff>
    </xdr:to>
    <xdr:sp macro="" textlink="">
      <xdr:nvSpPr>
        <xdr:cNvPr id="2235" name="Text Box 34"/>
        <xdr:cNvSpPr txBox="1">
          <a:spLocks noChangeArrowheads="1"/>
        </xdr:cNvSpPr>
      </xdr:nvSpPr>
      <xdr:spPr bwMode="auto">
        <a:xfrm>
          <a:off x="11563350" y="98704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236"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237"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238"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239"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240"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241"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242"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68</xdr:row>
      <xdr:rowOff>2540</xdr:rowOff>
    </xdr:from>
    <xdr:to>
      <xdr:col>5</xdr:col>
      <xdr:colOff>19050</xdr:colOff>
      <xdr:row>68</xdr:row>
      <xdr:rowOff>2540</xdr:rowOff>
    </xdr:to>
    <xdr:sp macro="" textlink="">
      <xdr:nvSpPr>
        <xdr:cNvPr id="2243" name="Text Box 34"/>
        <xdr:cNvSpPr txBox="1">
          <a:spLocks noChangeArrowheads="1"/>
        </xdr:cNvSpPr>
      </xdr:nvSpPr>
      <xdr:spPr bwMode="auto">
        <a:xfrm>
          <a:off x="10010775" y="12604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2244"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2245"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2246"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2247"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2248"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2249"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2250"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67</xdr:row>
      <xdr:rowOff>2540</xdr:rowOff>
    </xdr:from>
    <xdr:to>
      <xdr:col>5</xdr:col>
      <xdr:colOff>19050</xdr:colOff>
      <xdr:row>67</xdr:row>
      <xdr:rowOff>2540</xdr:rowOff>
    </xdr:to>
    <xdr:sp macro="" textlink="">
      <xdr:nvSpPr>
        <xdr:cNvPr id="2251" name="Text Box 34"/>
        <xdr:cNvSpPr txBox="1">
          <a:spLocks noChangeArrowheads="1"/>
        </xdr:cNvSpPr>
      </xdr:nvSpPr>
      <xdr:spPr bwMode="auto">
        <a:xfrm>
          <a:off x="10010775" y="12432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252"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253"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254"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255"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256"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257"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258"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63</xdr:row>
      <xdr:rowOff>2540</xdr:rowOff>
    </xdr:from>
    <xdr:to>
      <xdr:col>7</xdr:col>
      <xdr:colOff>19050</xdr:colOff>
      <xdr:row>63</xdr:row>
      <xdr:rowOff>2540</xdr:rowOff>
    </xdr:to>
    <xdr:sp macro="" textlink="">
      <xdr:nvSpPr>
        <xdr:cNvPr id="2259" name="Text Box 34"/>
        <xdr:cNvSpPr txBox="1">
          <a:spLocks noChangeArrowheads="1"/>
        </xdr:cNvSpPr>
      </xdr:nvSpPr>
      <xdr:spPr bwMode="auto">
        <a:xfrm>
          <a:off x="11563350" y="11746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260"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261"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262"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263"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264"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265"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266"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267"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268"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269"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270"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271"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272"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273"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274"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70</xdr:row>
      <xdr:rowOff>2540</xdr:rowOff>
    </xdr:from>
    <xdr:to>
      <xdr:col>5</xdr:col>
      <xdr:colOff>19050</xdr:colOff>
      <xdr:row>70</xdr:row>
      <xdr:rowOff>2540</xdr:rowOff>
    </xdr:to>
    <xdr:sp macro="" textlink="">
      <xdr:nvSpPr>
        <xdr:cNvPr id="2275" name="Text Box 34"/>
        <xdr:cNvSpPr txBox="1">
          <a:spLocks noChangeArrowheads="1"/>
        </xdr:cNvSpPr>
      </xdr:nvSpPr>
      <xdr:spPr bwMode="auto">
        <a:xfrm>
          <a:off x="10010775" y="12947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76"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77"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78"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79"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80"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81"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82"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283"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66</xdr:row>
      <xdr:rowOff>2540</xdr:rowOff>
    </xdr:from>
    <xdr:to>
      <xdr:col>7</xdr:col>
      <xdr:colOff>19050</xdr:colOff>
      <xdr:row>66</xdr:row>
      <xdr:rowOff>2540</xdr:rowOff>
    </xdr:to>
    <xdr:sp macro="" textlink="">
      <xdr:nvSpPr>
        <xdr:cNvPr id="2284"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66</xdr:row>
      <xdr:rowOff>2540</xdr:rowOff>
    </xdr:from>
    <xdr:to>
      <xdr:col>7</xdr:col>
      <xdr:colOff>19050</xdr:colOff>
      <xdr:row>66</xdr:row>
      <xdr:rowOff>2540</xdr:rowOff>
    </xdr:to>
    <xdr:sp macro="" textlink="">
      <xdr:nvSpPr>
        <xdr:cNvPr id="2285"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66</xdr:row>
      <xdr:rowOff>2540</xdr:rowOff>
    </xdr:from>
    <xdr:to>
      <xdr:col>7</xdr:col>
      <xdr:colOff>19050</xdr:colOff>
      <xdr:row>66</xdr:row>
      <xdr:rowOff>2540</xdr:rowOff>
    </xdr:to>
    <xdr:sp macro="" textlink="">
      <xdr:nvSpPr>
        <xdr:cNvPr id="2286"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66</xdr:row>
      <xdr:rowOff>2540</xdr:rowOff>
    </xdr:from>
    <xdr:to>
      <xdr:col>7</xdr:col>
      <xdr:colOff>19050</xdr:colOff>
      <xdr:row>66</xdr:row>
      <xdr:rowOff>2540</xdr:rowOff>
    </xdr:to>
    <xdr:sp macro="" textlink="">
      <xdr:nvSpPr>
        <xdr:cNvPr id="2287"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66</xdr:row>
      <xdr:rowOff>2540</xdr:rowOff>
    </xdr:from>
    <xdr:to>
      <xdr:col>7</xdr:col>
      <xdr:colOff>19050</xdr:colOff>
      <xdr:row>66</xdr:row>
      <xdr:rowOff>2540</xdr:rowOff>
    </xdr:to>
    <xdr:sp macro="" textlink="">
      <xdr:nvSpPr>
        <xdr:cNvPr id="2288"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66</xdr:row>
      <xdr:rowOff>2540</xdr:rowOff>
    </xdr:from>
    <xdr:to>
      <xdr:col>7</xdr:col>
      <xdr:colOff>19050</xdr:colOff>
      <xdr:row>66</xdr:row>
      <xdr:rowOff>2540</xdr:rowOff>
    </xdr:to>
    <xdr:sp macro="" textlink="">
      <xdr:nvSpPr>
        <xdr:cNvPr id="2289"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66</xdr:row>
      <xdr:rowOff>2540</xdr:rowOff>
    </xdr:from>
    <xdr:to>
      <xdr:col>7</xdr:col>
      <xdr:colOff>19050</xdr:colOff>
      <xdr:row>66</xdr:row>
      <xdr:rowOff>2540</xdr:rowOff>
    </xdr:to>
    <xdr:sp macro="" textlink="">
      <xdr:nvSpPr>
        <xdr:cNvPr id="2290"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66</xdr:row>
      <xdr:rowOff>2540</xdr:rowOff>
    </xdr:from>
    <xdr:to>
      <xdr:col>7</xdr:col>
      <xdr:colOff>19050</xdr:colOff>
      <xdr:row>66</xdr:row>
      <xdr:rowOff>2540</xdr:rowOff>
    </xdr:to>
    <xdr:sp macro="" textlink="">
      <xdr:nvSpPr>
        <xdr:cNvPr id="2291" name="Text Box 34"/>
        <xdr:cNvSpPr txBox="1">
          <a:spLocks noChangeArrowheads="1"/>
        </xdr:cNvSpPr>
      </xdr:nvSpPr>
      <xdr:spPr bwMode="auto">
        <a:xfrm>
          <a:off x="11563350" y="122612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72</xdr:row>
      <xdr:rowOff>2540</xdr:rowOff>
    </xdr:from>
    <xdr:to>
      <xdr:col>5</xdr:col>
      <xdr:colOff>19050</xdr:colOff>
      <xdr:row>72</xdr:row>
      <xdr:rowOff>2540</xdr:rowOff>
    </xdr:to>
    <xdr:sp macro="" textlink="">
      <xdr:nvSpPr>
        <xdr:cNvPr id="2292" name="Text Box 34"/>
        <xdr:cNvSpPr txBox="1">
          <a:spLocks noChangeArrowheads="1"/>
        </xdr:cNvSpPr>
      </xdr:nvSpPr>
      <xdr:spPr bwMode="auto">
        <a:xfrm>
          <a:off x="10010775" y="132899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72</xdr:row>
      <xdr:rowOff>2540</xdr:rowOff>
    </xdr:from>
    <xdr:to>
      <xdr:col>5</xdr:col>
      <xdr:colOff>19050</xdr:colOff>
      <xdr:row>72</xdr:row>
      <xdr:rowOff>2540</xdr:rowOff>
    </xdr:to>
    <xdr:sp macro="" textlink="">
      <xdr:nvSpPr>
        <xdr:cNvPr id="2293" name="Text Box 34"/>
        <xdr:cNvSpPr txBox="1">
          <a:spLocks noChangeArrowheads="1"/>
        </xdr:cNvSpPr>
      </xdr:nvSpPr>
      <xdr:spPr bwMode="auto">
        <a:xfrm>
          <a:off x="10010775" y="132899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72</xdr:row>
      <xdr:rowOff>2540</xdr:rowOff>
    </xdr:from>
    <xdr:to>
      <xdr:col>5</xdr:col>
      <xdr:colOff>19050</xdr:colOff>
      <xdr:row>72</xdr:row>
      <xdr:rowOff>2540</xdr:rowOff>
    </xdr:to>
    <xdr:sp macro="" textlink="">
      <xdr:nvSpPr>
        <xdr:cNvPr id="2294" name="Text Box 34"/>
        <xdr:cNvSpPr txBox="1">
          <a:spLocks noChangeArrowheads="1"/>
        </xdr:cNvSpPr>
      </xdr:nvSpPr>
      <xdr:spPr bwMode="auto">
        <a:xfrm>
          <a:off x="10010775" y="132899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72</xdr:row>
      <xdr:rowOff>2540</xdr:rowOff>
    </xdr:from>
    <xdr:to>
      <xdr:col>5</xdr:col>
      <xdr:colOff>19050</xdr:colOff>
      <xdr:row>72</xdr:row>
      <xdr:rowOff>2540</xdr:rowOff>
    </xdr:to>
    <xdr:sp macro="" textlink="">
      <xdr:nvSpPr>
        <xdr:cNvPr id="2295" name="Text Box 34"/>
        <xdr:cNvSpPr txBox="1">
          <a:spLocks noChangeArrowheads="1"/>
        </xdr:cNvSpPr>
      </xdr:nvSpPr>
      <xdr:spPr bwMode="auto">
        <a:xfrm>
          <a:off x="10010775" y="132899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72</xdr:row>
      <xdr:rowOff>2540</xdr:rowOff>
    </xdr:from>
    <xdr:to>
      <xdr:col>5</xdr:col>
      <xdr:colOff>19050</xdr:colOff>
      <xdr:row>72</xdr:row>
      <xdr:rowOff>2540</xdr:rowOff>
    </xdr:to>
    <xdr:sp macro="" textlink="">
      <xdr:nvSpPr>
        <xdr:cNvPr id="2296" name="Text Box 34"/>
        <xdr:cNvSpPr txBox="1">
          <a:spLocks noChangeArrowheads="1"/>
        </xdr:cNvSpPr>
      </xdr:nvSpPr>
      <xdr:spPr bwMode="auto">
        <a:xfrm>
          <a:off x="10010775" y="132899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72</xdr:row>
      <xdr:rowOff>2540</xdr:rowOff>
    </xdr:from>
    <xdr:to>
      <xdr:col>5</xdr:col>
      <xdr:colOff>19050</xdr:colOff>
      <xdr:row>72</xdr:row>
      <xdr:rowOff>2540</xdr:rowOff>
    </xdr:to>
    <xdr:sp macro="" textlink="">
      <xdr:nvSpPr>
        <xdr:cNvPr id="2297" name="Text Box 34"/>
        <xdr:cNvSpPr txBox="1">
          <a:spLocks noChangeArrowheads="1"/>
        </xdr:cNvSpPr>
      </xdr:nvSpPr>
      <xdr:spPr bwMode="auto">
        <a:xfrm>
          <a:off x="10010775" y="132899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72</xdr:row>
      <xdr:rowOff>2540</xdr:rowOff>
    </xdr:from>
    <xdr:to>
      <xdr:col>5</xdr:col>
      <xdr:colOff>19050</xdr:colOff>
      <xdr:row>72</xdr:row>
      <xdr:rowOff>2540</xdr:rowOff>
    </xdr:to>
    <xdr:sp macro="" textlink="">
      <xdr:nvSpPr>
        <xdr:cNvPr id="2298" name="Text Box 34"/>
        <xdr:cNvSpPr txBox="1">
          <a:spLocks noChangeArrowheads="1"/>
        </xdr:cNvSpPr>
      </xdr:nvSpPr>
      <xdr:spPr bwMode="auto">
        <a:xfrm>
          <a:off x="10010775" y="132899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72</xdr:row>
      <xdr:rowOff>2540</xdr:rowOff>
    </xdr:from>
    <xdr:to>
      <xdr:col>5</xdr:col>
      <xdr:colOff>19050</xdr:colOff>
      <xdr:row>72</xdr:row>
      <xdr:rowOff>2540</xdr:rowOff>
    </xdr:to>
    <xdr:sp macro="" textlink="">
      <xdr:nvSpPr>
        <xdr:cNvPr id="2299" name="Text Box 34"/>
        <xdr:cNvSpPr txBox="1">
          <a:spLocks noChangeArrowheads="1"/>
        </xdr:cNvSpPr>
      </xdr:nvSpPr>
      <xdr:spPr bwMode="auto">
        <a:xfrm>
          <a:off x="10010775" y="132899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300"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301"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302"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303"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304"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305"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306"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71</xdr:row>
      <xdr:rowOff>2540</xdr:rowOff>
    </xdr:from>
    <xdr:to>
      <xdr:col>5</xdr:col>
      <xdr:colOff>19050</xdr:colOff>
      <xdr:row>71</xdr:row>
      <xdr:rowOff>2540</xdr:rowOff>
    </xdr:to>
    <xdr:sp macro="" textlink="">
      <xdr:nvSpPr>
        <xdr:cNvPr id="2307" name="Text Box 34"/>
        <xdr:cNvSpPr txBox="1">
          <a:spLocks noChangeArrowheads="1"/>
        </xdr:cNvSpPr>
      </xdr:nvSpPr>
      <xdr:spPr bwMode="auto">
        <a:xfrm>
          <a:off x="10010775" y="13118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308"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309"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310"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311"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312"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313"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314"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56</xdr:row>
      <xdr:rowOff>2540</xdr:rowOff>
    </xdr:from>
    <xdr:to>
      <xdr:col>5</xdr:col>
      <xdr:colOff>19050</xdr:colOff>
      <xdr:row>56</xdr:row>
      <xdr:rowOff>2540</xdr:rowOff>
    </xdr:to>
    <xdr:sp macro="" textlink="">
      <xdr:nvSpPr>
        <xdr:cNvPr id="2315" name="Text Box 34"/>
        <xdr:cNvSpPr txBox="1">
          <a:spLocks noChangeArrowheads="1"/>
        </xdr:cNvSpPr>
      </xdr:nvSpPr>
      <xdr:spPr bwMode="auto">
        <a:xfrm>
          <a:off x="10010775" y="95275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316"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317"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318"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319"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320"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321"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322"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65</xdr:row>
      <xdr:rowOff>2540</xdr:rowOff>
    </xdr:from>
    <xdr:to>
      <xdr:col>5</xdr:col>
      <xdr:colOff>19050</xdr:colOff>
      <xdr:row>65</xdr:row>
      <xdr:rowOff>2540</xdr:rowOff>
    </xdr:to>
    <xdr:sp macro="" textlink="">
      <xdr:nvSpPr>
        <xdr:cNvPr id="2323" name="Text Box 34"/>
        <xdr:cNvSpPr txBox="1">
          <a:spLocks noChangeArrowheads="1"/>
        </xdr:cNvSpPr>
      </xdr:nvSpPr>
      <xdr:spPr bwMode="auto">
        <a:xfrm>
          <a:off x="10010775" y="12089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324"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325"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326"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327"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328"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329"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330"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7</xdr:col>
      <xdr:colOff>0</xdr:colOff>
      <xdr:row>64</xdr:row>
      <xdr:rowOff>2540</xdr:rowOff>
    </xdr:from>
    <xdr:to>
      <xdr:col>7</xdr:col>
      <xdr:colOff>19050</xdr:colOff>
      <xdr:row>64</xdr:row>
      <xdr:rowOff>2540</xdr:rowOff>
    </xdr:to>
    <xdr:sp macro="" textlink="">
      <xdr:nvSpPr>
        <xdr:cNvPr id="2331" name="Text Box 34"/>
        <xdr:cNvSpPr txBox="1">
          <a:spLocks noChangeArrowheads="1"/>
        </xdr:cNvSpPr>
      </xdr:nvSpPr>
      <xdr:spPr bwMode="auto">
        <a:xfrm>
          <a:off x="11563350" y="11918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88"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89"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0"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1"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2"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3"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4"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5"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6"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7"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8"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399"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0"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1"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2"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3"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4"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5"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6"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7"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8"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09"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0"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1"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2"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3"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4"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5"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6"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7"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8"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19"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0"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1"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2"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3"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4"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5"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6"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7"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8"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29"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0"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1"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2"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3"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4"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5"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6"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7"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8"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39"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0"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1"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2"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3"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4"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5"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6"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7"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8"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49"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50"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1451" name="Text Box 34"/>
        <xdr:cNvSpPr txBox="1">
          <a:spLocks noChangeArrowheads="1"/>
        </xdr:cNvSpPr>
      </xdr:nvSpPr>
      <xdr:spPr bwMode="auto">
        <a:xfrm>
          <a:off x="7134225" y="100990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204</xdr:row>
      <xdr:rowOff>57150</xdr:rowOff>
    </xdr:from>
    <xdr:to>
      <xdr:col>9</xdr:col>
      <xdr:colOff>106680</xdr:colOff>
      <xdr:row>204</xdr:row>
      <xdr:rowOff>57150</xdr:rowOff>
    </xdr:to>
    <xdr:sp macro="" textlink="">
      <xdr:nvSpPr>
        <xdr:cNvPr id="180" name="Line 5"/>
        <xdr:cNvSpPr>
          <a:spLocks noChangeShapeType="1"/>
        </xdr:cNvSpPr>
      </xdr:nvSpPr>
      <xdr:spPr bwMode="auto">
        <a:xfrm>
          <a:off x="2219325" y="39204900"/>
          <a:ext cx="1112710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81" name="Line 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204</xdr:row>
      <xdr:rowOff>0</xdr:rowOff>
    </xdr:from>
    <xdr:to>
      <xdr:col>2</xdr:col>
      <xdr:colOff>30480</xdr:colOff>
      <xdr:row>204</xdr:row>
      <xdr:rowOff>0</xdr:rowOff>
    </xdr:to>
    <xdr:sp macro="" textlink="">
      <xdr:nvSpPr>
        <xdr:cNvPr id="182" name="Line 7"/>
        <xdr:cNvSpPr>
          <a:spLocks noChangeShapeType="1"/>
        </xdr:cNvSpPr>
      </xdr:nvSpPr>
      <xdr:spPr bwMode="auto">
        <a:xfrm flipH="1" flipV="1">
          <a:off x="2164080" y="343890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83" name="Line 8"/>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84" name="Line 3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85" name="Line 38"/>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0</xdr:colOff>
      <xdr:row>196</xdr:row>
      <xdr:rowOff>0</xdr:rowOff>
    </xdr:to>
    <xdr:sp macro="" textlink="">
      <xdr:nvSpPr>
        <xdr:cNvPr id="186" name="Line 46"/>
        <xdr:cNvSpPr>
          <a:spLocks noChangeShapeType="1"/>
        </xdr:cNvSpPr>
      </xdr:nvSpPr>
      <xdr:spPr bwMode="auto">
        <a:xfrm flipH="1">
          <a:off x="11959590" y="33268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87" name="Line 4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88" name="Line 7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89" name="Line 72"/>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0</xdr:colOff>
      <xdr:row>196</xdr:row>
      <xdr:rowOff>0</xdr:rowOff>
    </xdr:to>
    <xdr:sp macro="" textlink="">
      <xdr:nvSpPr>
        <xdr:cNvPr id="190" name="Line 80"/>
        <xdr:cNvSpPr>
          <a:spLocks noChangeShapeType="1"/>
        </xdr:cNvSpPr>
      </xdr:nvSpPr>
      <xdr:spPr bwMode="auto">
        <a:xfrm flipH="1">
          <a:off x="11959590" y="33268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91" name="Line 8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92" name="Line 204"/>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3" name="Line 205"/>
        <xdr:cNvSpPr>
          <a:spLocks noChangeShapeType="1"/>
        </xdr:cNvSpPr>
      </xdr:nvSpPr>
      <xdr:spPr bwMode="auto">
        <a:xfrm flipH="1">
          <a:off x="1394841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94" name="Line 206"/>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5" name="Line 207"/>
        <xdr:cNvSpPr>
          <a:spLocks noChangeShapeType="1"/>
        </xdr:cNvSpPr>
      </xdr:nvSpPr>
      <xdr:spPr bwMode="auto">
        <a:xfrm flipH="1">
          <a:off x="1394841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96" name="Line 208"/>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97" name="Line 209"/>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 name="Line 210"/>
        <xdr:cNvSpPr>
          <a:spLocks noChangeShapeType="1"/>
        </xdr:cNvSpPr>
      </xdr:nvSpPr>
      <xdr:spPr bwMode="auto">
        <a:xfrm flipH="1">
          <a:off x="1394841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99" name="Line 211"/>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00"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01"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02"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03"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04"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05"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06"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07"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08"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09"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10"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11"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12"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13"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14"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15"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16"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17"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18"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19"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20"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21"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2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2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2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25"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26"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27"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28"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29"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30"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31"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32"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33"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34"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35"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3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3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3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3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4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4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42"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43"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44"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45"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46"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47"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48"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49"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50"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51"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52"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53"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54"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55"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5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5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5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5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6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6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62"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63"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64"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65"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66"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67"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68"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69"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70"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271"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72"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73"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74"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75"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7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7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7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7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8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8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8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8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28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85" name="Line 8"/>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86" name="Line 38"/>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87" name="Line 72"/>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88" name="Line 204"/>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89" name="Line 206"/>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0" name="Line 208"/>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1" name="Line 209"/>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2" name="Line 211"/>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3"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4"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5"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6"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7"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8"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299"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300"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301"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302"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303"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304"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305"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306"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307"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08"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09"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10"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11"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312"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13"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314"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15"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16"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317"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18"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1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5"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6"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7"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8"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29"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30"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31"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32"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33"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34" name="Line 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35" name="Line 3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36" name="Line 72"/>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37" name="Line 204"/>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38" name="Line 206"/>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39" name="Line 20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0" name="Line 209"/>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1" name="Line 211"/>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2"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3"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4"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5"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6"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7"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8"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49"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50"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51"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52"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53"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54"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55"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56"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57"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58"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59"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60"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361"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62"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363"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64"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65"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366"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67"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68"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69"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0"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1"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2"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3"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4"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5"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6"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7"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8"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79"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80"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81"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382"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83" name="Line 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84" name="Line 3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85" name="Line 72"/>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86" name="Line 204"/>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87" name="Line 206"/>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88" name="Line 20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89" name="Line 209"/>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0" name="Line 211"/>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1"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2"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3"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4"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5"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6"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7"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8"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399"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00"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01"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02"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03"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04"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05"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0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0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0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09" name="Line 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0" name="Line 3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1" name="Line 72"/>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2" name="Line 204"/>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3" name="Line 206"/>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4" name="Line 20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5" name="Line 209"/>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6" name="Line 211"/>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7"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8"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19"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0"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1"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2"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3"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4"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5"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6"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7"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8"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29"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30"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31"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32"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33"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34"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35"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436"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37"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438"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39"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40"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441"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42"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43"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44"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45"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4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4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4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4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5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5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5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5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5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55"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56"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57"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58" name="Line 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59" name="Line 3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0" name="Line 72"/>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1" name="Line 204"/>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2" name="Line 206"/>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3" name="Line 20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4" name="Line 209"/>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5" name="Line 211"/>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6"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7"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8"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69"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0"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1"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2"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3"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4"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5"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6"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7"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8"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79"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480"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81"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82"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483"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84" name="Line 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85" name="Line 3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86" name="Line 72"/>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87" name="Line 204"/>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88" name="Line 206"/>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89" name="Line 20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0" name="Line 209"/>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1" name="Line 211"/>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2"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3"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4"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5"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6"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7"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8"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499"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00"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01"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02"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03"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04"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05"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06"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507"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508"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509"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0" name="Line 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1" name="Line 3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2" name="Line 72"/>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3" name="Line 204"/>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4" name="Line 206"/>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5" name="Line 20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6" name="Line 209"/>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7" name="Line 211"/>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8"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19"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0"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1"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2"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3"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4"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5"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6"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7"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8"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29"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30"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31"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32"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33" name="Line 8"/>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34" name="Line 38"/>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35" name="Line 72"/>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36" name="Line 204"/>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37" name="Line 206"/>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38" name="Line 208"/>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39" name="Line 209"/>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0" name="Line 211"/>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1"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2"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3"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4"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5"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6"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7"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8"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49"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50"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51"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52"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53"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54"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55"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56" name="Line 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57" name="Line 8"/>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58" name="Line 3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59" name="Line 38"/>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0</xdr:colOff>
      <xdr:row>196</xdr:row>
      <xdr:rowOff>0</xdr:rowOff>
    </xdr:to>
    <xdr:sp macro="" textlink="">
      <xdr:nvSpPr>
        <xdr:cNvPr id="560" name="Line 46"/>
        <xdr:cNvSpPr>
          <a:spLocks noChangeShapeType="1"/>
        </xdr:cNvSpPr>
      </xdr:nvSpPr>
      <xdr:spPr bwMode="auto">
        <a:xfrm flipH="1">
          <a:off x="13239750" y="3731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61" name="Line 4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62" name="Line 7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63" name="Line 72"/>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0</xdr:colOff>
      <xdr:row>196</xdr:row>
      <xdr:rowOff>0</xdr:rowOff>
    </xdr:to>
    <xdr:sp macro="" textlink="">
      <xdr:nvSpPr>
        <xdr:cNvPr id="564" name="Line 80"/>
        <xdr:cNvSpPr>
          <a:spLocks noChangeShapeType="1"/>
        </xdr:cNvSpPr>
      </xdr:nvSpPr>
      <xdr:spPr bwMode="auto">
        <a:xfrm flipH="1">
          <a:off x="13239750" y="3731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65" name="Line 8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66" name="Line 204"/>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67" name="Line 205"/>
        <xdr:cNvSpPr>
          <a:spLocks noChangeShapeType="1"/>
        </xdr:cNvSpPr>
      </xdr:nvSpPr>
      <xdr:spPr bwMode="auto">
        <a:xfrm flipH="1">
          <a:off x="146608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68" name="Line 206"/>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69" name="Line 207"/>
        <xdr:cNvSpPr>
          <a:spLocks noChangeShapeType="1"/>
        </xdr:cNvSpPr>
      </xdr:nvSpPr>
      <xdr:spPr bwMode="auto">
        <a:xfrm flipH="1">
          <a:off x="146608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70" name="Line 208"/>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71" name="Line 209"/>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572" name="Line 210"/>
        <xdr:cNvSpPr>
          <a:spLocks noChangeShapeType="1"/>
        </xdr:cNvSpPr>
      </xdr:nvSpPr>
      <xdr:spPr bwMode="auto">
        <a:xfrm flipH="1">
          <a:off x="146608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73" name="Line 211"/>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74"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75"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76"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77"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78"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79"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80"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81"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82"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83"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84"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85"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86"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87"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88"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89"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90"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91"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92"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93"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594"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95"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9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9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9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599"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00"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01"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02"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03"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04"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05"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06"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07"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08"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09"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6"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7"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8"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19"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20"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21"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22"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23"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24"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25"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26"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27"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28"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29"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6"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7"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8"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39"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40"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41"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42"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43"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44"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45"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46"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47"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48"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49"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5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5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5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5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5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5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5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5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5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59" name="Line 8"/>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0" name="Line 38"/>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1" name="Line 72"/>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2" name="Line 204"/>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3" name="Line 206"/>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4" name="Line 208"/>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5" name="Line 209"/>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6" name="Line 211"/>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7"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8"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69"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0"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1"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2"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3"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4"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5"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6"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7"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8"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79"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80"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196</xdr:row>
      <xdr:rowOff>0</xdr:rowOff>
    </xdr:from>
    <xdr:to>
      <xdr:col>17</xdr:col>
      <xdr:colOff>22860</xdr:colOff>
      <xdr:row>196</xdr:row>
      <xdr:rowOff>0</xdr:rowOff>
    </xdr:to>
    <xdr:sp macro="" textlink="">
      <xdr:nvSpPr>
        <xdr:cNvPr id="681"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82"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83"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84"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85"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86"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87"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88"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89"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90"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691"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92"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9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9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9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9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9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9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699"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00"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01"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02"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03"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04"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05"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06"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07"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08" name="Line 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09" name="Line 3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0" name="Line 72"/>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1" name="Line 204"/>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2" name="Line 206"/>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3" name="Line 20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4" name="Line 209"/>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5" name="Line 211"/>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6"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7"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8"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19"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0"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1"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2"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3"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4"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5"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6"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7"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8"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29"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30"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31"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32"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33"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34"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735"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36"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737"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38"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39"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740"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41"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42"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43"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44"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45"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46"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47"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48"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49"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50"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51"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52"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53"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54"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55"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56"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57" name="Line 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58" name="Line 3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59" name="Line 72"/>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0" name="Line 204"/>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1" name="Line 206"/>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2" name="Line 20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3" name="Line 209"/>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4" name="Line 211"/>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5"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6"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7"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8"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69"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0"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1"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2"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3"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4"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5"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6"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7"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8"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779"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8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8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78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83" name="Line 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84" name="Line 3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85" name="Line 72"/>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86" name="Line 204"/>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87" name="Line 206"/>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88" name="Line 20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89" name="Line 209"/>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0" name="Line 211"/>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1"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2"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3"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4"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5"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6"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7"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8"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799"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00"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01"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02"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03"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04"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05"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06"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07"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08"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09"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810"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11"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812"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13"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14"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815"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16"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17"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18"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19"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29"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30"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31"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32" name="Line 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33" name="Line 3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34" name="Line 72"/>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35" name="Line 204"/>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36" name="Line 206"/>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37" name="Line 20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38" name="Line 209"/>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39" name="Line 211"/>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0"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1"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2"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3"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4"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5"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6"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7"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8"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49"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50"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51"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52"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53"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854"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55"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56"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57"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58" name="Line 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59" name="Line 3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0" name="Line 72"/>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1" name="Line 204"/>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2" name="Line 206"/>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3" name="Line 20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4" name="Line 209"/>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5" name="Line 211"/>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6"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7"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8"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69"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0"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1"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2"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3"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4"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5"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6"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7"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8"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79"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80"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81"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82"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883"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84" name="Line 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85" name="Line 3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86" name="Line 72"/>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87" name="Line 204"/>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88" name="Line 206"/>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89" name="Line 20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0" name="Line 209"/>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1" name="Line 211"/>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2"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3"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4"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5"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6"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7"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8"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899"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900"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901"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902"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903"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904"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905"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906"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07" name="Line 8"/>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08" name="Line 38"/>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09" name="Line 72"/>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0" name="Line 204"/>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1" name="Line 206"/>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2" name="Line 208"/>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3" name="Line 209"/>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4" name="Line 211"/>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5"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6"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7"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8"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19"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0"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1"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2"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3"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4"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5"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6"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7"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8"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29"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30" name="Line 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31" name="Line 8"/>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32" name="Line 3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33" name="Line 38"/>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0</xdr:colOff>
      <xdr:row>196</xdr:row>
      <xdr:rowOff>0</xdr:rowOff>
    </xdr:to>
    <xdr:sp macro="" textlink="">
      <xdr:nvSpPr>
        <xdr:cNvPr id="934" name="Line 46"/>
        <xdr:cNvSpPr>
          <a:spLocks noChangeShapeType="1"/>
        </xdr:cNvSpPr>
      </xdr:nvSpPr>
      <xdr:spPr bwMode="auto">
        <a:xfrm flipH="1">
          <a:off x="1323975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35" name="Line 4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36" name="Line 7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37" name="Line 72"/>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0</xdr:colOff>
      <xdr:row>196</xdr:row>
      <xdr:rowOff>0</xdr:rowOff>
    </xdr:to>
    <xdr:sp macro="" textlink="">
      <xdr:nvSpPr>
        <xdr:cNvPr id="938" name="Line 80"/>
        <xdr:cNvSpPr>
          <a:spLocks noChangeShapeType="1"/>
        </xdr:cNvSpPr>
      </xdr:nvSpPr>
      <xdr:spPr bwMode="auto">
        <a:xfrm flipH="1">
          <a:off x="1323975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39" name="Line 8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40" name="Line 204"/>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4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42" name="Line 206"/>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43"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44" name="Line 208"/>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45" name="Line 209"/>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94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47" name="Line 211"/>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48"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49"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50"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51"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52"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53"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54"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55"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56"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57"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58"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59"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60"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61"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62"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63"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64"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65"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66"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67"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68"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69"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7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7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7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73"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74"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75"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76"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77"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78"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79"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80"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81"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82"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83"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8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8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8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8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8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8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90"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91"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92"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93"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94"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95"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96"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97"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998"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999"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0"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1"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2"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3"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0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10"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11"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12"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13"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14"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15"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16"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17"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18"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19"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0"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1"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2"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3"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2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3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3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3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33"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34"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35"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36"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37"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38"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39"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40"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41"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42"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43"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4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4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4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4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4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4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3"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4"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5"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6"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7"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8"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59"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60"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61"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62"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63"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64"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65"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66"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67"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68"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69"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3"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4"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5"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6"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7"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8"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79"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0"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1"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2"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3"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4"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5"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6"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7"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8"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89"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90"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91"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92"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93"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94"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95"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96"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097"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98"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099"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0"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1"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2"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3"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4"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5"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6"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7"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8"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09"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0"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1"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2"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3"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11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20" name="Line 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21" name="Line 3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0</xdr:colOff>
      <xdr:row>196</xdr:row>
      <xdr:rowOff>0</xdr:rowOff>
    </xdr:to>
    <xdr:sp macro="" textlink="">
      <xdr:nvSpPr>
        <xdr:cNvPr id="1122" name="Line 46"/>
        <xdr:cNvSpPr>
          <a:spLocks noChangeShapeType="1"/>
        </xdr:cNvSpPr>
      </xdr:nvSpPr>
      <xdr:spPr bwMode="auto">
        <a:xfrm flipH="1">
          <a:off x="1466088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23" name="Line 4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24" name="Line 7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0</xdr:colOff>
      <xdr:row>196</xdr:row>
      <xdr:rowOff>0</xdr:rowOff>
    </xdr:to>
    <xdr:sp macro="" textlink="">
      <xdr:nvSpPr>
        <xdr:cNvPr id="1125" name="Line 80"/>
        <xdr:cNvSpPr>
          <a:spLocks noChangeShapeType="1"/>
        </xdr:cNvSpPr>
      </xdr:nvSpPr>
      <xdr:spPr bwMode="auto">
        <a:xfrm flipH="1">
          <a:off x="1466088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26" name="Line 8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27"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28"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29"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0"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1"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2"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3"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4"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5"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6"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7"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8"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39"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0"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1"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2"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3"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4"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5"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6"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7"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8"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49"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0"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1"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2"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3"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5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0"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1"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2"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3"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4"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5"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6"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7"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6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7"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8"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79"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0"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1"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2"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3"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4"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5"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6"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7"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8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7"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8"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199"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0"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1"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2"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3"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4"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5"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6"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7"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0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1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0"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1"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2"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3"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4"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5"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6"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7"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2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3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0"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1"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2"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3"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4"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5"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6"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7"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8"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49"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0"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1"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2"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3"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5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0"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1"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2"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3"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4"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5"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6"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7"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8"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69"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70"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71"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72"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73"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274"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75" name="Line 8"/>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76" name="Line 38"/>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77" name="Line 72"/>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78" name="Line 204"/>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279"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80" name="Line 206"/>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281"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82" name="Line 208"/>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83" name="Line 209"/>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284"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85" name="Line 211"/>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86"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87"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88"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89"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0"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1"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2"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3"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4"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5"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6"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7"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8"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299"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300"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01" name="Line 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02" name="Line 3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03" name="Line 72"/>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04" name="Line 204"/>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05" name="Line 206"/>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06" name="Line 20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07" name="Line 209"/>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08" name="Line 211"/>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09"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0"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1"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2"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3"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4"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5"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6"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7"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8"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19"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20"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21"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22"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323"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324"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325"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326"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27"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28"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29"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0"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1"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2"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3"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4"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8"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39"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0"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4"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5"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6"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7"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8"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49"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350"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351"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352"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53"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54"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55"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56"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57"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58"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59"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0"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4"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5"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6"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7"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8"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69"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70"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71"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72"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7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7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37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76" name="Line 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77" name="Line 3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78" name="Line 72"/>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79" name="Line 204"/>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0" name="Line 206"/>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1" name="Line 20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2" name="Line 209"/>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3" name="Line 211"/>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4"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5"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6"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7"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8"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89"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90"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91"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92"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93"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94"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95"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96"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9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398"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399" name="Line 205"/>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400" name="Line 207"/>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9</xdr:col>
      <xdr:colOff>0</xdr:colOff>
      <xdr:row>196</xdr:row>
      <xdr:rowOff>0</xdr:rowOff>
    </xdr:from>
    <xdr:to>
      <xdr:col>9</xdr:col>
      <xdr:colOff>22860</xdr:colOff>
      <xdr:row>196</xdr:row>
      <xdr:rowOff>0</xdr:rowOff>
    </xdr:to>
    <xdr:sp macro="" textlink="">
      <xdr:nvSpPr>
        <xdr:cNvPr id="1401" name="Line 210"/>
        <xdr:cNvSpPr>
          <a:spLocks noChangeShapeType="1"/>
        </xdr:cNvSpPr>
      </xdr:nvSpPr>
      <xdr:spPr bwMode="auto">
        <a:xfrm flipH="1">
          <a:off x="1399222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02"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03"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04"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05"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06"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07"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08"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09"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0"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1"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2"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1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2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2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2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2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42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25" name="Line 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26" name="Line 3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27" name="Line 72"/>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28" name="Line 204"/>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29" name="Line 206"/>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0" name="Line 20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1" name="Line 209"/>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2" name="Line 211"/>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3"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4"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5"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6"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8"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39"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0"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1"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2"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3"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4"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6"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7"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8" name="Line 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49" name="Line 3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0" name="Line 72"/>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1" name="Line 204"/>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2" name="Line 206"/>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3" name="Line 20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4" name="Line 209"/>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5" name="Line 211"/>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6"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8"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59"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0"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1"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2"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3"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4"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6"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7"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8"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69"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470"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71"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72"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73"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74"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75"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76"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77"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78"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79"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8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9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91"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92"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9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494" name="Line 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95"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496" name="Line 3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497"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0</xdr:colOff>
      <xdr:row>196</xdr:row>
      <xdr:rowOff>0</xdr:rowOff>
    </xdr:to>
    <xdr:sp macro="" textlink="">
      <xdr:nvSpPr>
        <xdr:cNvPr id="1498" name="Line 46"/>
        <xdr:cNvSpPr>
          <a:spLocks noChangeShapeType="1"/>
        </xdr:cNvSpPr>
      </xdr:nvSpPr>
      <xdr:spPr bwMode="auto">
        <a:xfrm flipH="1">
          <a:off x="14658975"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499" name="Line 4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00" name="Line 7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01"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0</xdr:colOff>
      <xdr:row>196</xdr:row>
      <xdr:rowOff>0</xdr:rowOff>
    </xdr:to>
    <xdr:sp macro="" textlink="">
      <xdr:nvSpPr>
        <xdr:cNvPr id="1502" name="Line 80"/>
        <xdr:cNvSpPr>
          <a:spLocks noChangeShapeType="1"/>
        </xdr:cNvSpPr>
      </xdr:nvSpPr>
      <xdr:spPr bwMode="auto">
        <a:xfrm flipH="1">
          <a:off x="14658975"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03" name="Line 8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04"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50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06"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50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08"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09"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510"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11"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12"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13"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14"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15"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16"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17"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18"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19"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20"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2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22"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23"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24"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25"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26"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27"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28"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2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30"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31"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32"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33"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34"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35"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36"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37"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38"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39"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40"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41"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42"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4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44"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45"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46"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47"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4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4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5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5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5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5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54"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55"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56"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57"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5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59"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6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61"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62"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6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64"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65"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66"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67"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6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6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7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7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7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7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74"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75"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76"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77"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7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79"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8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81"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82"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58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84"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85"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86"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87"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8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8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9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9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9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9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94"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95"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596"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597" name="Line 8"/>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598" name="Line 38"/>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599" name="Line 72"/>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0" name="Line 204"/>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1" name="Line 206"/>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2" name="Line 208"/>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3" name="Line 209"/>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4" name="Line 211"/>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5"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6"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7"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8"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09"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0"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1"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2"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3"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4"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5"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6"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7" name="Line 205"/>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8" name="Line 207"/>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196</xdr:row>
      <xdr:rowOff>0</xdr:rowOff>
    </xdr:from>
    <xdr:to>
      <xdr:col>16</xdr:col>
      <xdr:colOff>22860</xdr:colOff>
      <xdr:row>196</xdr:row>
      <xdr:rowOff>0</xdr:rowOff>
    </xdr:to>
    <xdr:sp macro="" textlink="">
      <xdr:nvSpPr>
        <xdr:cNvPr id="1619" name="Line 210"/>
        <xdr:cNvSpPr>
          <a:spLocks noChangeShapeType="1"/>
        </xdr:cNvSpPr>
      </xdr:nvSpPr>
      <xdr:spPr bwMode="auto">
        <a:xfrm flipH="1">
          <a:off x="18688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20"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21"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22"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23"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624"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25"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62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27"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28"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629"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0"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4"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5"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6"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7"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8"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39"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40"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41"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42"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43"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44"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45"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46" name="Line 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47" name="Line 3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48" name="Line 72"/>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49" name="Line 204"/>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0" name="Line 206"/>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1" name="Line 20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2" name="Line 209"/>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3" name="Line 211"/>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4"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5"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6"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7"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8"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59"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60"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61"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62"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63"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64"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65"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66"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67"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68"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69"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70"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71"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72"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673"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74"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675"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76"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77"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678"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79"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0"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1"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2"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3"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4"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5"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6"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7"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8"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89"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90"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91"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92"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93"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694"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95" name="Line 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96" name="Line 3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97" name="Line 72"/>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98" name="Line 204"/>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699" name="Line 206"/>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0" name="Line 20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1" name="Line 209"/>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2" name="Line 211"/>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3"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4"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5"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6"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7"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8"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09"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10"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11"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12"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13"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14"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15"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16"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17"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1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1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2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21" name="Line 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22" name="Line 3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23" name="Line 72"/>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24" name="Line 204"/>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25" name="Line 206"/>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26" name="Line 20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27" name="Line 209"/>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28" name="Line 211"/>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29"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0"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1"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2"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3"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4"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5"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6"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7"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8"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39"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40"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41"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42"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43"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44" name="Line 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45" name="Line 3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46" name="Line 72"/>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47" name="Line 204"/>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74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49" name="Line 206"/>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75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51" name="Line 208"/>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52" name="Line 209"/>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75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54" name="Line 211"/>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55"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56"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57"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58"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59"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0"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1"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2"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3"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4"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5"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6"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7"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8"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69"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0" name="Line 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1" name="Line 3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2" name="Line 72"/>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3" name="Line 204"/>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4" name="Line 206"/>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5" name="Line 208"/>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6" name="Line 209"/>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7" name="Line 211"/>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8"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79"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0"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1"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2"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3"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4"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5"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6"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7"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8"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89"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90" name="Line 205"/>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91" name="Line 207"/>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196</xdr:row>
      <xdr:rowOff>0</xdr:rowOff>
    </xdr:from>
    <xdr:to>
      <xdr:col>15</xdr:col>
      <xdr:colOff>22860</xdr:colOff>
      <xdr:row>196</xdr:row>
      <xdr:rowOff>0</xdr:rowOff>
    </xdr:to>
    <xdr:sp macro="" textlink="">
      <xdr:nvSpPr>
        <xdr:cNvPr id="1792" name="Line 210"/>
        <xdr:cNvSpPr>
          <a:spLocks noChangeShapeType="1"/>
        </xdr:cNvSpPr>
      </xdr:nvSpPr>
      <xdr:spPr bwMode="auto">
        <a:xfrm flipH="1">
          <a:off x="18021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93"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94"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795"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96" name="Line 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97" name="Line 3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98" name="Line 72"/>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799" name="Line 204"/>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0" name="Line 206"/>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1" name="Line 20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2" name="Line 209"/>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3" name="Line 211"/>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4"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5"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6"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7"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8"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09"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10"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11"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12"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13"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14"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15"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16"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17"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18"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819" name="Line 205"/>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820" name="Line 207"/>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196</xdr:row>
      <xdr:rowOff>0</xdr:rowOff>
    </xdr:from>
    <xdr:to>
      <xdr:col>10</xdr:col>
      <xdr:colOff>22860</xdr:colOff>
      <xdr:row>196</xdr:row>
      <xdr:rowOff>0</xdr:rowOff>
    </xdr:to>
    <xdr:sp macro="" textlink="">
      <xdr:nvSpPr>
        <xdr:cNvPr id="1821" name="Line 210"/>
        <xdr:cNvSpPr>
          <a:spLocks noChangeShapeType="1"/>
        </xdr:cNvSpPr>
      </xdr:nvSpPr>
      <xdr:spPr bwMode="auto">
        <a:xfrm flipH="1">
          <a:off x="14658975"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22" name="Line 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23" name="Line 3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24" name="Line 72"/>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25" name="Line 204"/>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26" name="Line 206"/>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27" name="Line 208"/>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28" name="Line 209"/>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29" name="Line 211"/>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0"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1"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2"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3"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4"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5"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6"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7"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8"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39"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40"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41"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42" name="Line 205"/>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43" name="Line 207"/>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196</xdr:row>
      <xdr:rowOff>0</xdr:rowOff>
    </xdr:from>
    <xdr:to>
      <xdr:col>14</xdr:col>
      <xdr:colOff>22860</xdr:colOff>
      <xdr:row>196</xdr:row>
      <xdr:rowOff>0</xdr:rowOff>
    </xdr:to>
    <xdr:sp macro="" textlink="">
      <xdr:nvSpPr>
        <xdr:cNvPr id="1844" name="Line 210"/>
        <xdr:cNvSpPr>
          <a:spLocks noChangeShapeType="1"/>
        </xdr:cNvSpPr>
      </xdr:nvSpPr>
      <xdr:spPr bwMode="auto">
        <a:xfrm flipH="1">
          <a:off x="173545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45"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46"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47"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48"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49"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0"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1"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2"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5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6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6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6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6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6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6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6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6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68" name="Line 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69" name="Line 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70" name="Line 3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71" name="Line 3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0</xdr:colOff>
      <xdr:row>196</xdr:row>
      <xdr:rowOff>0</xdr:rowOff>
    </xdr:to>
    <xdr:sp macro="" textlink="">
      <xdr:nvSpPr>
        <xdr:cNvPr id="1872" name="Line 46"/>
        <xdr:cNvSpPr>
          <a:spLocks noChangeShapeType="1"/>
        </xdr:cNvSpPr>
      </xdr:nvSpPr>
      <xdr:spPr bwMode="auto">
        <a:xfrm flipH="1">
          <a:off x="15354300"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73" name="Line 4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74" name="Line 7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75" name="Line 72"/>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0</xdr:colOff>
      <xdr:row>196</xdr:row>
      <xdr:rowOff>0</xdr:rowOff>
    </xdr:to>
    <xdr:sp macro="" textlink="">
      <xdr:nvSpPr>
        <xdr:cNvPr id="1876" name="Line 80"/>
        <xdr:cNvSpPr>
          <a:spLocks noChangeShapeType="1"/>
        </xdr:cNvSpPr>
      </xdr:nvSpPr>
      <xdr:spPr bwMode="auto">
        <a:xfrm flipH="1">
          <a:off x="15354300"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77" name="Line 8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78" name="Line 204"/>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7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80" name="Line 206"/>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81"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82" name="Line 208"/>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83" name="Line 209"/>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188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85" name="Line 211"/>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86"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87"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88"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89"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90"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91"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92"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93"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94"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895"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96"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97"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98"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899"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00"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01"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02"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03"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04"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05"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06"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07"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0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0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1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11"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12"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13"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14"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1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16"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1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18"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19"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20"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21"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2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2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2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2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2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2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28"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29"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30"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31"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32"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33"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34"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35"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36"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37"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38"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39"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8"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49"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50"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51"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52"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53"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54"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55"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56"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57"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58"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59"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6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7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71"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72"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73"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74"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75"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76"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77"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78"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79"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1980"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1"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8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1"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2"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4"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5"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6"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7"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8"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1999"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00"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2001"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02"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2003"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04"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05"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2006"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07"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08"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09"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0"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1"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2"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3"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4"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5"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6"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7"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8"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19"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0"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1"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2"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3"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4"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5"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6" name="Line 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7" name="Line 3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8" name="Line 72"/>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29" name="Line 204"/>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2030" name="Line 205"/>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31" name="Line 206"/>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2032" name="Line 207"/>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33" name="Line 208"/>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34" name="Line 209"/>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196</xdr:row>
      <xdr:rowOff>0</xdr:rowOff>
    </xdr:from>
    <xdr:to>
      <xdr:col>12</xdr:col>
      <xdr:colOff>22860</xdr:colOff>
      <xdr:row>196</xdr:row>
      <xdr:rowOff>0</xdr:rowOff>
    </xdr:to>
    <xdr:sp macro="" textlink="">
      <xdr:nvSpPr>
        <xdr:cNvPr id="2035" name="Line 210"/>
        <xdr:cNvSpPr>
          <a:spLocks noChangeShapeType="1"/>
        </xdr:cNvSpPr>
      </xdr:nvSpPr>
      <xdr:spPr bwMode="auto">
        <a:xfrm flipH="1">
          <a:off x="1602105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36" name="Line 211"/>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37"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38"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39"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0"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1"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2"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3"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4"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5"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6"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7"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8"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49"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50"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51"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52"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53"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54"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55" name="Line 205"/>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56" name="Line 207"/>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196</xdr:row>
      <xdr:rowOff>0</xdr:rowOff>
    </xdr:from>
    <xdr:to>
      <xdr:col>11</xdr:col>
      <xdr:colOff>22860</xdr:colOff>
      <xdr:row>196</xdr:row>
      <xdr:rowOff>0</xdr:rowOff>
    </xdr:to>
    <xdr:sp macro="" textlink="">
      <xdr:nvSpPr>
        <xdr:cNvPr id="2057" name="Line 210"/>
        <xdr:cNvSpPr>
          <a:spLocks noChangeShapeType="1"/>
        </xdr:cNvSpPr>
      </xdr:nvSpPr>
      <xdr:spPr bwMode="auto">
        <a:xfrm flipH="1">
          <a:off x="153543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58" name="Line 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59" name="Line 3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0</xdr:colOff>
      <xdr:row>196</xdr:row>
      <xdr:rowOff>0</xdr:rowOff>
    </xdr:to>
    <xdr:sp macro="" textlink="">
      <xdr:nvSpPr>
        <xdr:cNvPr id="2060" name="Line 46"/>
        <xdr:cNvSpPr>
          <a:spLocks noChangeShapeType="1"/>
        </xdr:cNvSpPr>
      </xdr:nvSpPr>
      <xdr:spPr bwMode="auto">
        <a:xfrm flipH="1">
          <a:off x="16687800"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61" name="Line 4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62" name="Line 7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0</xdr:colOff>
      <xdr:row>196</xdr:row>
      <xdr:rowOff>0</xdr:rowOff>
    </xdr:to>
    <xdr:sp macro="" textlink="">
      <xdr:nvSpPr>
        <xdr:cNvPr id="2063" name="Line 80"/>
        <xdr:cNvSpPr>
          <a:spLocks noChangeShapeType="1"/>
        </xdr:cNvSpPr>
      </xdr:nvSpPr>
      <xdr:spPr bwMode="auto">
        <a:xfrm flipH="1">
          <a:off x="16687800" y="34851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64" name="Line 8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65"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66"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67"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68"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69"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0"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1"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2"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3"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4"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5"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6"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7"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8"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79"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0"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4"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5"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6"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7"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8"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89"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0"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1"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8"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099"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0"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1"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2"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3"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4"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5"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0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5"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6"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7"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8"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19"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0"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1"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2"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2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5"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6"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7"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8"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39"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0"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1"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2"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3"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4"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5"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4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8"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59"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0"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1"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2"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3"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4"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5"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6"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7"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8"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69"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0"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1"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8"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79"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0"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4" name="Line 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5" name="Line 3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6" name="Line 72"/>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7" name="Line 204"/>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8" name="Line 206"/>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89" name="Line 208"/>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0" name="Line 209"/>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1" name="Line 211"/>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2"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3"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4"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5"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6"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7"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8"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199"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0"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1"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2"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3"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4"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5"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6"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7"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8"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09"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10" name="Line 205"/>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11" name="Line 207"/>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196</xdr:row>
      <xdr:rowOff>0</xdr:rowOff>
    </xdr:from>
    <xdr:to>
      <xdr:col>13</xdr:col>
      <xdr:colOff>22860</xdr:colOff>
      <xdr:row>196</xdr:row>
      <xdr:rowOff>0</xdr:rowOff>
    </xdr:to>
    <xdr:sp macro="" textlink="">
      <xdr:nvSpPr>
        <xdr:cNvPr id="2212" name="Line 210"/>
        <xdr:cNvSpPr>
          <a:spLocks noChangeShapeType="1"/>
        </xdr:cNvSpPr>
      </xdr:nvSpPr>
      <xdr:spPr bwMode="auto">
        <a:xfrm flipH="1">
          <a:off x="16687800" y="34851975"/>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dministrator\Local%20Settings\Temporary%20Internet%20Files\Content.IE5\YNCLY5G7\budget%20detail%20200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2"/>
  <sheetViews>
    <sheetView view="pageBreakPreview" zoomScaleNormal="100" zoomScaleSheetLayoutView="100" workbookViewId="0">
      <selection activeCell="Y86" sqref="Y86"/>
    </sheetView>
  </sheetViews>
  <sheetFormatPr defaultColWidth="10.1640625" defaultRowHeight="15.3" x14ac:dyDescent="0.55000000000000004"/>
  <cols>
    <col min="1" max="1" width="60.1640625" style="411" bestFit="1" customWidth="1"/>
    <col min="2" max="2" width="15.71875" style="411" hidden="1" customWidth="1"/>
    <col min="3" max="3" width="2.83203125" style="411" bestFit="1" customWidth="1"/>
    <col min="4" max="4" width="26.27734375" style="411" hidden="1" customWidth="1"/>
    <col min="5" max="10" width="11.71875" style="411" hidden="1" customWidth="1"/>
    <col min="11" max="11" width="16.83203125" style="411" hidden="1" customWidth="1"/>
    <col min="12" max="12" width="11.71875" style="421" hidden="1" customWidth="1"/>
    <col min="13" max="17" width="11.71875" style="411" hidden="1" customWidth="1"/>
    <col min="18" max="18" width="0.27734375" style="411" hidden="1" customWidth="1"/>
    <col min="19" max="19" width="15.27734375" style="411" customWidth="1"/>
    <col min="20" max="23" width="11.5546875" style="411" bestFit="1" customWidth="1"/>
    <col min="24" max="24" width="11.0546875" style="411" bestFit="1" customWidth="1"/>
    <col min="25" max="27" width="11.44140625" style="411" bestFit="1" customWidth="1"/>
    <col min="28" max="29" width="11.5546875" style="411" bestFit="1" customWidth="1"/>
    <col min="30" max="257" width="10.1640625" style="411"/>
    <col min="258" max="258" width="60.1640625" style="411" bestFit="1" customWidth="1"/>
    <col min="259" max="259" width="0" style="411" hidden="1" customWidth="1"/>
    <col min="260" max="260" width="2.83203125" style="411" bestFit="1" customWidth="1"/>
    <col min="261" max="270" width="0" style="411" hidden="1" customWidth="1"/>
    <col min="271" max="275" width="15.27734375" style="411" customWidth="1"/>
    <col min="276" max="280" width="11.5546875" style="411" bestFit="1" customWidth="1"/>
    <col min="281" max="281" width="11.44140625" style="411" bestFit="1" customWidth="1"/>
    <col min="282" max="513" width="10.1640625" style="411"/>
    <col min="514" max="514" width="60.1640625" style="411" bestFit="1" customWidth="1"/>
    <col min="515" max="515" width="0" style="411" hidden="1" customWidth="1"/>
    <col min="516" max="516" width="2.83203125" style="411" bestFit="1" customWidth="1"/>
    <col min="517" max="526" width="0" style="411" hidden="1" customWidth="1"/>
    <col min="527" max="531" width="15.27734375" style="411" customWidth="1"/>
    <col min="532" max="536" width="11.5546875" style="411" bestFit="1" customWidth="1"/>
    <col min="537" max="537" width="11.44140625" style="411" bestFit="1" customWidth="1"/>
    <col min="538" max="769" width="10.1640625" style="411"/>
    <col min="770" max="770" width="60.1640625" style="411" bestFit="1" customWidth="1"/>
    <col min="771" max="771" width="0" style="411" hidden="1" customWidth="1"/>
    <col min="772" max="772" width="2.83203125" style="411" bestFit="1" customWidth="1"/>
    <col min="773" max="782" width="0" style="411" hidden="1" customWidth="1"/>
    <col min="783" max="787" width="15.27734375" style="411" customWidth="1"/>
    <col min="788" max="792" width="11.5546875" style="411" bestFit="1" customWidth="1"/>
    <col min="793" max="793" width="11.44140625" style="411" bestFit="1" customWidth="1"/>
    <col min="794" max="1025" width="10.1640625" style="411"/>
    <col min="1026" max="1026" width="60.1640625" style="411" bestFit="1" customWidth="1"/>
    <col min="1027" max="1027" width="0" style="411" hidden="1" customWidth="1"/>
    <col min="1028" max="1028" width="2.83203125" style="411" bestFit="1" customWidth="1"/>
    <col min="1029" max="1038" width="0" style="411" hidden="1" customWidth="1"/>
    <col min="1039" max="1043" width="15.27734375" style="411" customWidth="1"/>
    <col min="1044" max="1048" width="11.5546875" style="411" bestFit="1" customWidth="1"/>
    <col min="1049" max="1049" width="11.44140625" style="411" bestFit="1" customWidth="1"/>
    <col min="1050" max="1281" width="10.1640625" style="411"/>
    <col min="1282" max="1282" width="60.1640625" style="411" bestFit="1" customWidth="1"/>
    <col min="1283" max="1283" width="0" style="411" hidden="1" customWidth="1"/>
    <col min="1284" max="1284" width="2.83203125" style="411" bestFit="1" customWidth="1"/>
    <col min="1285" max="1294" width="0" style="411" hidden="1" customWidth="1"/>
    <col min="1295" max="1299" width="15.27734375" style="411" customWidth="1"/>
    <col min="1300" max="1304" width="11.5546875" style="411" bestFit="1" customWidth="1"/>
    <col min="1305" max="1305" width="11.44140625" style="411" bestFit="1" customWidth="1"/>
    <col min="1306" max="1537" width="10.1640625" style="411"/>
    <col min="1538" max="1538" width="60.1640625" style="411" bestFit="1" customWidth="1"/>
    <col min="1539" max="1539" width="0" style="411" hidden="1" customWidth="1"/>
    <col min="1540" max="1540" width="2.83203125" style="411" bestFit="1" customWidth="1"/>
    <col min="1541" max="1550" width="0" style="411" hidden="1" customWidth="1"/>
    <col min="1551" max="1555" width="15.27734375" style="411" customWidth="1"/>
    <col min="1556" max="1560" width="11.5546875" style="411" bestFit="1" customWidth="1"/>
    <col min="1561" max="1561" width="11.44140625" style="411" bestFit="1" customWidth="1"/>
    <col min="1562" max="1793" width="10.1640625" style="411"/>
    <col min="1794" max="1794" width="60.1640625" style="411" bestFit="1" customWidth="1"/>
    <col min="1795" max="1795" width="0" style="411" hidden="1" customWidth="1"/>
    <col min="1796" max="1796" width="2.83203125" style="411" bestFit="1" customWidth="1"/>
    <col min="1797" max="1806" width="0" style="411" hidden="1" customWidth="1"/>
    <col min="1807" max="1811" width="15.27734375" style="411" customWidth="1"/>
    <col min="1812" max="1816" width="11.5546875" style="411" bestFit="1" customWidth="1"/>
    <col min="1817" max="1817" width="11.44140625" style="411" bestFit="1" customWidth="1"/>
    <col min="1818" max="2049" width="10.1640625" style="411"/>
    <col min="2050" max="2050" width="60.1640625" style="411" bestFit="1" customWidth="1"/>
    <col min="2051" max="2051" width="0" style="411" hidden="1" customWidth="1"/>
    <col min="2052" max="2052" width="2.83203125" style="411" bestFit="1" customWidth="1"/>
    <col min="2053" max="2062" width="0" style="411" hidden="1" customWidth="1"/>
    <col min="2063" max="2067" width="15.27734375" style="411" customWidth="1"/>
    <col min="2068" max="2072" width="11.5546875" style="411" bestFit="1" customWidth="1"/>
    <col min="2073" max="2073" width="11.44140625" style="411" bestFit="1" customWidth="1"/>
    <col min="2074" max="2305" width="10.1640625" style="411"/>
    <col min="2306" max="2306" width="60.1640625" style="411" bestFit="1" customWidth="1"/>
    <col min="2307" max="2307" width="0" style="411" hidden="1" customWidth="1"/>
    <col min="2308" max="2308" width="2.83203125" style="411" bestFit="1" customWidth="1"/>
    <col min="2309" max="2318" width="0" style="411" hidden="1" customWidth="1"/>
    <col min="2319" max="2323" width="15.27734375" style="411" customWidth="1"/>
    <col min="2324" max="2328" width="11.5546875" style="411" bestFit="1" customWidth="1"/>
    <col min="2329" max="2329" width="11.44140625" style="411" bestFit="1" customWidth="1"/>
    <col min="2330" max="2561" width="10.1640625" style="411"/>
    <col min="2562" max="2562" width="60.1640625" style="411" bestFit="1" customWidth="1"/>
    <col min="2563" max="2563" width="0" style="411" hidden="1" customWidth="1"/>
    <col min="2564" max="2564" width="2.83203125" style="411" bestFit="1" customWidth="1"/>
    <col min="2565" max="2574" width="0" style="411" hidden="1" customWidth="1"/>
    <col min="2575" max="2579" width="15.27734375" style="411" customWidth="1"/>
    <col min="2580" max="2584" width="11.5546875" style="411" bestFit="1" customWidth="1"/>
    <col min="2585" max="2585" width="11.44140625" style="411" bestFit="1" customWidth="1"/>
    <col min="2586" max="2817" width="10.1640625" style="411"/>
    <col min="2818" max="2818" width="60.1640625" style="411" bestFit="1" customWidth="1"/>
    <col min="2819" max="2819" width="0" style="411" hidden="1" customWidth="1"/>
    <col min="2820" max="2820" width="2.83203125" style="411" bestFit="1" customWidth="1"/>
    <col min="2821" max="2830" width="0" style="411" hidden="1" customWidth="1"/>
    <col min="2831" max="2835" width="15.27734375" style="411" customWidth="1"/>
    <col min="2836" max="2840" width="11.5546875" style="411" bestFit="1" customWidth="1"/>
    <col min="2841" max="2841" width="11.44140625" style="411" bestFit="1" customWidth="1"/>
    <col min="2842" max="3073" width="10.1640625" style="411"/>
    <col min="3074" max="3074" width="60.1640625" style="411" bestFit="1" customWidth="1"/>
    <col min="3075" max="3075" width="0" style="411" hidden="1" customWidth="1"/>
    <col min="3076" max="3076" width="2.83203125" style="411" bestFit="1" customWidth="1"/>
    <col min="3077" max="3086" width="0" style="411" hidden="1" customWidth="1"/>
    <col min="3087" max="3091" width="15.27734375" style="411" customWidth="1"/>
    <col min="3092" max="3096" width="11.5546875" style="411" bestFit="1" customWidth="1"/>
    <col min="3097" max="3097" width="11.44140625" style="411" bestFit="1" customWidth="1"/>
    <col min="3098" max="3329" width="10.1640625" style="411"/>
    <col min="3330" max="3330" width="60.1640625" style="411" bestFit="1" customWidth="1"/>
    <col min="3331" max="3331" width="0" style="411" hidden="1" customWidth="1"/>
    <col min="3332" max="3332" width="2.83203125" style="411" bestFit="1" customWidth="1"/>
    <col min="3333" max="3342" width="0" style="411" hidden="1" customWidth="1"/>
    <col min="3343" max="3347" width="15.27734375" style="411" customWidth="1"/>
    <col min="3348" max="3352" width="11.5546875" style="411" bestFit="1" customWidth="1"/>
    <col min="3353" max="3353" width="11.44140625" style="411" bestFit="1" customWidth="1"/>
    <col min="3354" max="3585" width="10.1640625" style="411"/>
    <col min="3586" max="3586" width="60.1640625" style="411" bestFit="1" customWidth="1"/>
    <col min="3587" max="3587" width="0" style="411" hidden="1" customWidth="1"/>
    <col min="3588" max="3588" width="2.83203125" style="411" bestFit="1" customWidth="1"/>
    <col min="3589" max="3598" width="0" style="411" hidden="1" customWidth="1"/>
    <col min="3599" max="3603" width="15.27734375" style="411" customWidth="1"/>
    <col min="3604" max="3608" width="11.5546875" style="411" bestFit="1" customWidth="1"/>
    <col min="3609" max="3609" width="11.44140625" style="411" bestFit="1" customWidth="1"/>
    <col min="3610" max="3841" width="10.1640625" style="411"/>
    <col min="3842" max="3842" width="60.1640625" style="411" bestFit="1" customWidth="1"/>
    <col min="3843" max="3843" width="0" style="411" hidden="1" customWidth="1"/>
    <col min="3844" max="3844" width="2.83203125" style="411" bestFit="1" customWidth="1"/>
    <col min="3845" max="3854" width="0" style="411" hidden="1" customWidth="1"/>
    <col min="3855" max="3859" width="15.27734375" style="411" customWidth="1"/>
    <col min="3860" max="3864" width="11.5546875" style="411" bestFit="1" customWidth="1"/>
    <col min="3865" max="3865" width="11.44140625" style="411" bestFit="1" customWidth="1"/>
    <col min="3866" max="4097" width="10.1640625" style="411"/>
    <col min="4098" max="4098" width="60.1640625" style="411" bestFit="1" customWidth="1"/>
    <col min="4099" max="4099" width="0" style="411" hidden="1" customWidth="1"/>
    <col min="4100" max="4100" width="2.83203125" style="411" bestFit="1" customWidth="1"/>
    <col min="4101" max="4110" width="0" style="411" hidden="1" customWidth="1"/>
    <col min="4111" max="4115" width="15.27734375" style="411" customWidth="1"/>
    <col min="4116" max="4120" width="11.5546875" style="411" bestFit="1" customWidth="1"/>
    <col min="4121" max="4121" width="11.44140625" style="411" bestFit="1" customWidth="1"/>
    <col min="4122" max="4353" width="10.1640625" style="411"/>
    <col min="4354" max="4354" width="60.1640625" style="411" bestFit="1" customWidth="1"/>
    <col min="4355" max="4355" width="0" style="411" hidden="1" customWidth="1"/>
    <col min="4356" max="4356" width="2.83203125" style="411" bestFit="1" customWidth="1"/>
    <col min="4357" max="4366" width="0" style="411" hidden="1" customWidth="1"/>
    <col min="4367" max="4371" width="15.27734375" style="411" customWidth="1"/>
    <col min="4372" max="4376" width="11.5546875" style="411" bestFit="1" customWidth="1"/>
    <col min="4377" max="4377" width="11.44140625" style="411" bestFit="1" customWidth="1"/>
    <col min="4378" max="4609" width="10.1640625" style="411"/>
    <col min="4610" max="4610" width="60.1640625" style="411" bestFit="1" customWidth="1"/>
    <col min="4611" max="4611" width="0" style="411" hidden="1" customWidth="1"/>
    <col min="4612" max="4612" width="2.83203125" style="411" bestFit="1" customWidth="1"/>
    <col min="4613" max="4622" width="0" style="411" hidden="1" customWidth="1"/>
    <col min="4623" max="4627" width="15.27734375" style="411" customWidth="1"/>
    <col min="4628" max="4632" width="11.5546875" style="411" bestFit="1" customWidth="1"/>
    <col min="4633" max="4633" width="11.44140625" style="411" bestFit="1" customWidth="1"/>
    <col min="4634" max="4865" width="10.1640625" style="411"/>
    <col min="4866" max="4866" width="60.1640625" style="411" bestFit="1" customWidth="1"/>
    <col min="4867" max="4867" width="0" style="411" hidden="1" customWidth="1"/>
    <col min="4868" max="4868" width="2.83203125" style="411" bestFit="1" customWidth="1"/>
    <col min="4869" max="4878" width="0" style="411" hidden="1" customWidth="1"/>
    <col min="4879" max="4883" width="15.27734375" style="411" customWidth="1"/>
    <col min="4884" max="4888" width="11.5546875" style="411" bestFit="1" customWidth="1"/>
    <col min="4889" max="4889" width="11.44140625" style="411" bestFit="1" customWidth="1"/>
    <col min="4890" max="5121" width="10.1640625" style="411"/>
    <col min="5122" max="5122" width="60.1640625" style="411" bestFit="1" customWidth="1"/>
    <col min="5123" max="5123" width="0" style="411" hidden="1" customWidth="1"/>
    <col min="5124" max="5124" width="2.83203125" style="411" bestFit="1" customWidth="1"/>
    <col min="5125" max="5134" width="0" style="411" hidden="1" customWidth="1"/>
    <col min="5135" max="5139" width="15.27734375" style="411" customWidth="1"/>
    <col min="5140" max="5144" width="11.5546875" style="411" bestFit="1" customWidth="1"/>
    <col min="5145" max="5145" width="11.44140625" style="411" bestFit="1" customWidth="1"/>
    <col min="5146" max="5377" width="10.1640625" style="411"/>
    <col min="5378" max="5378" width="60.1640625" style="411" bestFit="1" customWidth="1"/>
    <col min="5379" max="5379" width="0" style="411" hidden="1" customWidth="1"/>
    <col min="5380" max="5380" width="2.83203125" style="411" bestFit="1" customWidth="1"/>
    <col min="5381" max="5390" width="0" style="411" hidden="1" customWidth="1"/>
    <col min="5391" max="5395" width="15.27734375" style="411" customWidth="1"/>
    <col min="5396" max="5400" width="11.5546875" style="411" bestFit="1" customWidth="1"/>
    <col min="5401" max="5401" width="11.44140625" style="411" bestFit="1" customWidth="1"/>
    <col min="5402" max="5633" width="10.1640625" style="411"/>
    <col min="5634" max="5634" width="60.1640625" style="411" bestFit="1" customWidth="1"/>
    <col min="5635" max="5635" width="0" style="411" hidden="1" customWidth="1"/>
    <col min="5636" max="5636" width="2.83203125" style="411" bestFit="1" customWidth="1"/>
    <col min="5637" max="5646" width="0" style="411" hidden="1" customWidth="1"/>
    <col min="5647" max="5651" width="15.27734375" style="411" customWidth="1"/>
    <col min="5652" max="5656" width="11.5546875" style="411" bestFit="1" customWidth="1"/>
    <col min="5657" max="5657" width="11.44140625" style="411" bestFit="1" customWidth="1"/>
    <col min="5658" max="5889" width="10.1640625" style="411"/>
    <col min="5890" max="5890" width="60.1640625" style="411" bestFit="1" customWidth="1"/>
    <col min="5891" max="5891" width="0" style="411" hidden="1" customWidth="1"/>
    <col min="5892" max="5892" width="2.83203125" style="411" bestFit="1" customWidth="1"/>
    <col min="5893" max="5902" width="0" style="411" hidden="1" customWidth="1"/>
    <col min="5903" max="5907" width="15.27734375" style="411" customWidth="1"/>
    <col min="5908" max="5912" width="11.5546875" style="411" bestFit="1" customWidth="1"/>
    <col min="5913" max="5913" width="11.44140625" style="411" bestFit="1" customWidth="1"/>
    <col min="5914" max="6145" width="10.1640625" style="411"/>
    <col min="6146" max="6146" width="60.1640625" style="411" bestFit="1" customWidth="1"/>
    <col min="6147" max="6147" width="0" style="411" hidden="1" customWidth="1"/>
    <col min="6148" max="6148" width="2.83203125" style="411" bestFit="1" customWidth="1"/>
    <col min="6149" max="6158" width="0" style="411" hidden="1" customWidth="1"/>
    <col min="6159" max="6163" width="15.27734375" style="411" customWidth="1"/>
    <col min="6164" max="6168" width="11.5546875" style="411" bestFit="1" customWidth="1"/>
    <col min="6169" max="6169" width="11.44140625" style="411" bestFit="1" customWidth="1"/>
    <col min="6170" max="6401" width="10.1640625" style="411"/>
    <col min="6402" max="6402" width="60.1640625" style="411" bestFit="1" customWidth="1"/>
    <col min="6403" max="6403" width="0" style="411" hidden="1" customWidth="1"/>
    <col min="6404" max="6404" width="2.83203125" style="411" bestFit="1" customWidth="1"/>
    <col min="6405" max="6414" width="0" style="411" hidden="1" customWidth="1"/>
    <col min="6415" max="6419" width="15.27734375" style="411" customWidth="1"/>
    <col min="6420" max="6424" width="11.5546875" style="411" bestFit="1" customWidth="1"/>
    <col min="6425" max="6425" width="11.44140625" style="411" bestFit="1" customWidth="1"/>
    <col min="6426" max="6657" width="10.1640625" style="411"/>
    <col min="6658" max="6658" width="60.1640625" style="411" bestFit="1" customWidth="1"/>
    <col min="6659" max="6659" width="0" style="411" hidden="1" customWidth="1"/>
    <col min="6660" max="6660" width="2.83203125" style="411" bestFit="1" customWidth="1"/>
    <col min="6661" max="6670" width="0" style="411" hidden="1" customWidth="1"/>
    <col min="6671" max="6675" width="15.27734375" style="411" customWidth="1"/>
    <col min="6676" max="6680" width="11.5546875" style="411" bestFit="1" customWidth="1"/>
    <col min="6681" max="6681" width="11.44140625" style="411" bestFit="1" customWidth="1"/>
    <col min="6682" max="6913" width="10.1640625" style="411"/>
    <col min="6914" max="6914" width="60.1640625" style="411" bestFit="1" customWidth="1"/>
    <col min="6915" max="6915" width="0" style="411" hidden="1" customWidth="1"/>
    <col min="6916" max="6916" width="2.83203125" style="411" bestFit="1" customWidth="1"/>
    <col min="6917" max="6926" width="0" style="411" hidden="1" customWidth="1"/>
    <col min="6927" max="6931" width="15.27734375" style="411" customWidth="1"/>
    <col min="6932" max="6936" width="11.5546875" style="411" bestFit="1" customWidth="1"/>
    <col min="6937" max="6937" width="11.44140625" style="411" bestFit="1" customWidth="1"/>
    <col min="6938" max="7169" width="10.1640625" style="411"/>
    <col min="7170" max="7170" width="60.1640625" style="411" bestFit="1" customWidth="1"/>
    <col min="7171" max="7171" width="0" style="411" hidden="1" customWidth="1"/>
    <col min="7172" max="7172" width="2.83203125" style="411" bestFit="1" customWidth="1"/>
    <col min="7173" max="7182" width="0" style="411" hidden="1" customWidth="1"/>
    <col min="7183" max="7187" width="15.27734375" style="411" customWidth="1"/>
    <col min="7188" max="7192" width="11.5546875" style="411" bestFit="1" customWidth="1"/>
    <col min="7193" max="7193" width="11.44140625" style="411" bestFit="1" customWidth="1"/>
    <col min="7194" max="7425" width="10.1640625" style="411"/>
    <col min="7426" max="7426" width="60.1640625" style="411" bestFit="1" customWidth="1"/>
    <col min="7427" max="7427" width="0" style="411" hidden="1" customWidth="1"/>
    <col min="7428" max="7428" width="2.83203125" style="411" bestFit="1" customWidth="1"/>
    <col min="7429" max="7438" width="0" style="411" hidden="1" customWidth="1"/>
    <col min="7439" max="7443" width="15.27734375" style="411" customWidth="1"/>
    <col min="7444" max="7448" width="11.5546875" style="411" bestFit="1" customWidth="1"/>
    <col min="7449" max="7449" width="11.44140625" style="411" bestFit="1" customWidth="1"/>
    <col min="7450" max="7681" width="10.1640625" style="411"/>
    <col min="7682" max="7682" width="60.1640625" style="411" bestFit="1" customWidth="1"/>
    <col min="7683" max="7683" width="0" style="411" hidden="1" customWidth="1"/>
    <col min="7684" max="7684" width="2.83203125" style="411" bestFit="1" customWidth="1"/>
    <col min="7685" max="7694" width="0" style="411" hidden="1" customWidth="1"/>
    <col min="7695" max="7699" width="15.27734375" style="411" customWidth="1"/>
    <col min="7700" max="7704" width="11.5546875" style="411" bestFit="1" customWidth="1"/>
    <col min="7705" max="7705" width="11.44140625" style="411" bestFit="1" customWidth="1"/>
    <col min="7706" max="7937" width="10.1640625" style="411"/>
    <col min="7938" max="7938" width="60.1640625" style="411" bestFit="1" customWidth="1"/>
    <col min="7939" max="7939" width="0" style="411" hidden="1" customWidth="1"/>
    <col min="7940" max="7940" width="2.83203125" style="411" bestFit="1" customWidth="1"/>
    <col min="7941" max="7950" width="0" style="411" hidden="1" customWidth="1"/>
    <col min="7951" max="7955" width="15.27734375" style="411" customWidth="1"/>
    <col min="7956" max="7960" width="11.5546875" style="411" bestFit="1" customWidth="1"/>
    <col min="7961" max="7961" width="11.44140625" style="411" bestFit="1" customWidth="1"/>
    <col min="7962" max="8193" width="10.1640625" style="411"/>
    <col min="8194" max="8194" width="60.1640625" style="411" bestFit="1" customWidth="1"/>
    <col min="8195" max="8195" width="0" style="411" hidden="1" customWidth="1"/>
    <col min="8196" max="8196" width="2.83203125" style="411" bestFit="1" customWidth="1"/>
    <col min="8197" max="8206" width="0" style="411" hidden="1" customWidth="1"/>
    <col min="8207" max="8211" width="15.27734375" style="411" customWidth="1"/>
    <col min="8212" max="8216" width="11.5546875" style="411" bestFit="1" customWidth="1"/>
    <col min="8217" max="8217" width="11.44140625" style="411" bestFit="1" customWidth="1"/>
    <col min="8218" max="8449" width="10.1640625" style="411"/>
    <col min="8450" max="8450" width="60.1640625" style="411" bestFit="1" customWidth="1"/>
    <col min="8451" max="8451" width="0" style="411" hidden="1" customWidth="1"/>
    <col min="8452" max="8452" width="2.83203125" style="411" bestFit="1" customWidth="1"/>
    <col min="8453" max="8462" width="0" style="411" hidden="1" customWidth="1"/>
    <col min="8463" max="8467" width="15.27734375" style="411" customWidth="1"/>
    <col min="8468" max="8472" width="11.5546875" style="411" bestFit="1" customWidth="1"/>
    <col min="8473" max="8473" width="11.44140625" style="411" bestFit="1" customWidth="1"/>
    <col min="8474" max="8705" width="10.1640625" style="411"/>
    <col min="8706" max="8706" width="60.1640625" style="411" bestFit="1" customWidth="1"/>
    <col min="8707" max="8707" width="0" style="411" hidden="1" customWidth="1"/>
    <col min="8708" max="8708" width="2.83203125" style="411" bestFit="1" customWidth="1"/>
    <col min="8709" max="8718" width="0" style="411" hidden="1" customWidth="1"/>
    <col min="8719" max="8723" width="15.27734375" style="411" customWidth="1"/>
    <col min="8724" max="8728" width="11.5546875" style="411" bestFit="1" customWidth="1"/>
    <col min="8729" max="8729" width="11.44140625" style="411" bestFit="1" customWidth="1"/>
    <col min="8730" max="8961" width="10.1640625" style="411"/>
    <col min="8962" max="8962" width="60.1640625" style="411" bestFit="1" customWidth="1"/>
    <col min="8963" max="8963" width="0" style="411" hidden="1" customWidth="1"/>
    <col min="8964" max="8964" width="2.83203125" style="411" bestFit="1" customWidth="1"/>
    <col min="8965" max="8974" width="0" style="411" hidden="1" customWidth="1"/>
    <col min="8975" max="8979" width="15.27734375" style="411" customWidth="1"/>
    <col min="8980" max="8984" width="11.5546875" style="411" bestFit="1" customWidth="1"/>
    <col min="8985" max="8985" width="11.44140625" style="411" bestFit="1" customWidth="1"/>
    <col min="8986" max="9217" width="10.1640625" style="411"/>
    <col min="9218" max="9218" width="60.1640625" style="411" bestFit="1" customWidth="1"/>
    <col min="9219" max="9219" width="0" style="411" hidden="1" customWidth="1"/>
    <col min="9220" max="9220" width="2.83203125" style="411" bestFit="1" customWidth="1"/>
    <col min="9221" max="9230" width="0" style="411" hidden="1" customWidth="1"/>
    <col min="9231" max="9235" width="15.27734375" style="411" customWidth="1"/>
    <col min="9236" max="9240" width="11.5546875" style="411" bestFit="1" customWidth="1"/>
    <col min="9241" max="9241" width="11.44140625" style="411" bestFit="1" customWidth="1"/>
    <col min="9242" max="9473" width="10.1640625" style="411"/>
    <col min="9474" max="9474" width="60.1640625" style="411" bestFit="1" customWidth="1"/>
    <col min="9475" max="9475" width="0" style="411" hidden="1" customWidth="1"/>
    <col min="9476" max="9476" width="2.83203125" style="411" bestFit="1" customWidth="1"/>
    <col min="9477" max="9486" width="0" style="411" hidden="1" customWidth="1"/>
    <col min="9487" max="9491" width="15.27734375" style="411" customWidth="1"/>
    <col min="9492" max="9496" width="11.5546875" style="411" bestFit="1" customWidth="1"/>
    <col min="9497" max="9497" width="11.44140625" style="411" bestFit="1" customWidth="1"/>
    <col min="9498" max="9729" width="10.1640625" style="411"/>
    <col min="9730" max="9730" width="60.1640625" style="411" bestFit="1" customWidth="1"/>
    <col min="9731" max="9731" width="0" style="411" hidden="1" customWidth="1"/>
    <col min="9732" max="9732" width="2.83203125" style="411" bestFit="1" customWidth="1"/>
    <col min="9733" max="9742" width="0" style="411" hidden="1" customWidth="1"/>
    <col min="9743" max="9747" width="15.27734375" style="411" customWidth="1"/>
    <col min="9748" max="9752" width="11.5546875" style="411" bestFit="1" customWidth="1"/>
    <col min="9753" max="9753" width="11.44140625" style="411" bestFit="1" customWidth="1"/>
    <col min="9754" max="9985" width="10.1640625" style="411"/>
    <col min="9986" max="9986" width="60.1640625" style="411" bestFit="1" customWidth="1"/>
    <col min="9987" max="9987" width="0" style="411" hidden="1" customWidth="1"/>
    <col min="9988" max="9988" width="2.83203125" style="411" bestFit="1" customWidth="1"/>
    <col min="9989" max="9998" width="0" style="411" hidden="1" customWidth="1"/>
    <col min="9999" max="10003" width="15.27734375" style="411" customWidth="1"/>
    <col min="10004" max="10008" width="11.5546875" style="411" bestFit="1" customWidth="1"/>
    <col min="10009" max="10009" width="11.44140625" style="411" bestFit="1" customWidth="1"/>
    <col min="10010" max="10241" width="10.1640625" style="411"/>
    <col min="10242" max="10242" width="60.1640625" style="411" bestFit="1" customWidth="1"/>
    <col min="10243" max="10243" width="0" style="411" hidden="1" customWidth="1"/>
    <col min="10244" max="10244" width="2.83203125" style="411" bestFit="1" customWidth="1"/>
    <col min="10245" max="10254" width="0" style="411" hidden="1" customWidth="1"/>
    <col min="10255" max="10259" width="15.27734375" style="411" customWidth="1"/>
    <col min="10260" max="10264" width="11.5546875" style="411" bestFit="1" customWidth="1"/>
    <col min="10265" max="10265" width="11.44140625" style="411" bestFit="1" customWidth="1"/>
    <col min="10266" max="10497" width="10.1640625" style="411"/>
    <col min="10498" max="10498" width="60.1640625" style="411" bestFit="1" customWidth="1"/>
    <col min="10499" max="10499" width="0" style="411" hidden="1" customWidth="1"/>
    <col min="10500" max="10500" width="2.83203125" style="411" bestFit="1" customWidth="1"/>
    <col min="10501" max="10510" width="0" style="411" hidden="1" customWidth="1"/>
    <col min="10511" max="10515" width="15.27734375" style="411" customWidth="1"/>
    <col min="10516" max="10520" width="11.5546875" style="411" bestFit="1" customWidth="1"/>
    <col min="10521" max="10521" width="11.44140625" style="411" bestFit="1" customWidth="1"/>
    <col min="10522" max="10753" width="10.1640625" style="411"/>
    <col min="10754" max="10754" width="60.1640625" style="411" bestFit="1" customWidth="1"/>
    <col min="10755" max="10755" width="0" style="411" hidden="1" customWidth="1"/>
    <col min="10756" max="10756" width="2.83203125" style="411" bestFit="1" customWidth="1"/>
    <col min="10757" max="10766" width="0" style="411" hidden="1" customWidth="1"/>
    <col min="10767" max="10771" width="15.27734375" style="411" customWidth="1"/>
    <col min="10772" max="10776" width="11.5546875" style="411" bestFit="1" customWidth="1"/>
    <col min="10777" max="10777" width="11.44140625" style="411" bestFit="1" customWidth="1"/>
    <col min="10778" max="11009" width="10.1640625" style="411"/>
    <col min="11010" max="11010" width="60.1640625" style="411" bestFit="1" customWidth="1"/>
    <col min="11011" max="11011" width="0" style="411" hidden="1" customWidth="1"/>
    <col min="11012" max="11012" width="2.83203125" style="411" bestFit="1" customWidth="1"/>
    <col min="11013" max="11022" width="0" style="411" hidden="1" customWidth="1"/>
    <col min="11023" max="11027" width="15.27734375" style="411" customWidth="1"/>
    <col min="11028" max="11032" width="11.5546875" style="411" bestFit="1" customWidth="1"/>
    <col min="11033" max="11033" width="11.44140625" style="411" bestFit="1" customWidth="1"/>
    <col min="11034" max="11265" width="10.1640625" style="411"/>
    <col min="11266" max="11266" width="60.1640625" style="411" bestFit="1" customWidth="1"/>
    <col min="11267" max="11267" width="0" style="411" hidden="1" customWidth="1"/>
    <col min="11268" max="11268" width="2.83203125" style="411" bestFit="1" customWidth="1"/>
    <col min="11269" max="11278" width="0" style="411" hidden="1" customWidth="1"/>
    <col min="11279" max="11283" width="15.27734375" style="411" customWidth="1"/>
    <col min="11284" max="11288" width="11.5546875" style="411" bestFit="1" customWidth="1"/>
    <col min="11289" max="11289" width="11.44140625" style="411" bestFit="1" customWidth="1"/>
    <col min="11290" max="11521" width="10.1640625" style="411"/>
    <col min="11522" max="11522" width="60.1640625" style="411" bestFit="1" customWidth="1"/>
    <col min="11523" max="11523" width="0" style="411" hidden="1" customWidth="1"/>
    <col min="11524" max="11524" width="2.83203125" style="411" bestFit="1" customWidth="1"/>
    <col min="11525" max="11534" width="0" style="411" hidden="1" customWidth="1"/>
    <col min="11535" max="11539" width="15.27734375" style="411" customWidth="1"/>
    <col min="11540" max="11544" width="11.5546875" style="411" bestFit="1" customWidth="1"/>
    <col min="11545" max="11545" width="11.44140625" style="411" bestFit="1" customWidth="1"/>
    <col min="11546" max="11777" width="10.1640625" style="411"/>
    <col min="11778" max="11778" width="60.1640625" style="411" bestFit="1" customWidth="1"/>
    <col min="11779" max="11779" width="0" style="411" hidden="1" customWidth="1"/>
    <col min="11780" max="11780" width="2.83203125" style="411" bestFit="1" customWidth="1"/>
    <col min="11781" max="11790" width="0" style="411" hidden="1" customWidth="1"/>
    <col min="11791" max="11795" width="15.27734375" style="411" customWidth="1"/>
    <col min="11796" max="11800" width="11.5546875" style="411" bestFit="1" customWidth="1"/>
    <col min="11801" max="11801" width="11.44140625" style="411" bestFit="1" customWidth="1"/>
    <col min="11802" max="12033" width="10.1640625" style="411"/>
    <col min="12034" max="12034" width="60.1640625" style="411" bestFit="1" customWidth="1"/>
    <col min="12035" max="12035" width="0" style="411" hidden="1" customWidth="1"/>
    <col min="12036" max="12036" width="2.83203125" style="411" bestFit="1" customWidth="1"/>
    <col min="12037" max="12046" width="0" style="411" hidden="1" customWidth="1"/>
    <col min="12047" max="12051" width="15.27734375" style="411" customWidth="1"/>
    <col min="12052" max="12056" width="11.5546875" style="411" bestFit="1" customWidth="1"/>
    <col min="12057" max="12057" width="11.44140625" style="411" bestFit="1" customWidth="1"/>
    <col min="12058" max="12289" width="10.1640625" style="411"/>
    <col min="12290" max="12290" width="60.1640625" style="411" bestFit="1" customWidth="1"/>
    <col min="12291" max="12291" width="0" style="411" hidden="1" customWidth="1"/>
    <col min="12292" max="12292" width="2.83203125" style="411" bestFit="1" customWidth="1"/>
    <col min="12293" max="12302" width="0" style="411" hidden="1" customWidth="1"/>
    <col min="12303" max="12307" width="15.27734375" style="411" customWidth="1"/>
    <col min="12308" max="12312" width="11.5546875" style="411" bestFit="1" customWidth="1"/>
    <col min="12313" max="12313" width="11.44140625" style="411" bestFit="1" customWidth="1"/>
    <col min="12314" max="12545" width="10.1640625" style="411"/>
    <col min="12546" max="12546" width="60.1640625" style="411" bestFit="1" customWidth="1"/>
    <col min="12547" max="12547" width="0" style="411" hidden="1" customWidth="1"/>
    <col min="12548" max="12548" width="2.83203125" style="411" bestFit="1" customWidth="1"/>
    <col min="12549" max="12558" width="0" style="411" hidden="1" customWidth="1"/>
    <col min="12559" max="12563" width="15.27734375" style="411" customWidth="1"/>
    <col min="12564" max="12568" width="11.5546875" style="411" bestFit="1" customWidth="1"/>
    <col min="12569" max="12569" width="11.44140625" style="411" bestFit="1" customWidth="1"/>
    <col min="12570" max="12801" width="10.1640625" style="411"/>
    <col min="12802" max="12802" width="60.1640625" style="411" bestFit="1" customWidth="1"/>
    <col min="12803" max="12803" width="0" style="411" hidden="1" customWidth="1"/>
    <col min="12804" max="12804" width="2.83203125" style="411" bestFit="1" customWidth="1"/>
    <col min="12805" max="12814" width="0" style="411" hidden="1" customWidth="1"/>
    <col min="12815" max="12819" width="15.27734375" style="411" customWidth="1"/>
    <col min="12820" max="12824" width="11.5546875" style="411" bestFit="1" customWidth="1"/>
    <col min="12825" max="12825" width="11.44140625" style="411" bestFit="1" customWidth="1"/>
    <col min="12826" max="13057" width="10.1640625" style="411"/>
    <col min="13058" max="13058" width="60.1640625" style="411" bestFit="1" customWidth="1"/>
    <col min="13059" max="13059" width="0" style="411" hidden="1" customWidth="1"/>
    <col min="13060" max="13060" width="2.83203125" style="411" bestFit="1" customWidth="1"/>
    <col min="13061" max="13070" width="0" style="411" hidden="1" customWidth="1"/>
    <col min="13071" max="13075" width="15.27734375" style="411" customWidth="1"/>
    <col min="13076" max="13080" width="11.5546875" style="411" bestFit="1" customWidth="1"/>
    <col min="13081" max="13081" width="11.44140625" style="411" bestFit="1" customWidth="1"/>
    <col min="13082" max="13313" width="10.1640625" style="411"/>
    <col min="13314" max="13314" width="60.1640625" style="411" bestFit="1" customWidth="1"/>
    <col min="13315" max="13315" width="0" style="411" hidden="1" customWidth="1"/>
    <col min="13316" max="13316" width="2.83203125" style="411" bestFit="1" customWidth="1"/>
    <col min="13317" max="13326" width="0" style="411" hidden="1" customWidth="1"/>
    <col min="13327" max="13331" width="15.27734375" style="411" customWidth="1"/>
    <col min="13332" max="13336" width="11.5546875" style="411" bestFit="1" customWidth="1"/>
    <col min="13337" max="13337" width="11.44140625" style="411" bestFit="1" customWidth="1"/>
    <col min="13338" max="13569" width="10.1640625" style="411"/>
    <col min="13570" max="13570" width="60.1640625" style="411" bestFit="1" customWidth="1"/>
    <col min="13571" max="13571" width="0" style="411" hidden="1" customWidth="1"/>
    <col min="13572" max="13572" width="2.83203125" style="411" bestFit="1" customWidth="1"/>
    <col min="13573" max="13582" width="0" style="411" hidden="1" customWidth="1"/>
    <col min="13583" max="13587" width="15.27734375" style="411" customWidth="1"/>
    <col min="13588" max="13592" width="11.5546875" style="411" bestFit="1" customWidth="1"/>
    <col min="13593" max="13593" width="11.44140625" style="411" bestFit="1" customWidth="1"/>
    <col min="13594" max="13825" width="10.1640625" style="411"/>
    <col min="13826" max="13826" width="60.1640625" style="411" bestFit="1" customWidth="1"/>
    <col min="13827" max="13827" width="0" style="411" hidden="1" customWidth="1"/>
    <col min="13828" max="13828" width="2.83203125" style="411" bestFit="1" customWidth="1"/>
    <col min="13829" max="13838" width="0" style="411" hidden="1" customWidth="1"/>
    <col min="13839" max="13843" width="15.27734375" style="411" customWidth="1"/>
    <col min="13844" max="13848" width="11.5546875" style="411" bestFit="1" customWidth="1"/>
    <col min="13849" max="13849" width="11.44140625" style="411" bestFit="1" customWidth="1"/>
    <col min="13850" max="14081" width="10.1640625" style="411"/>
    <col min="14082" max="14082" width="60.1640625" style="411" bestFit="1" customWidth="1"/>
    <col min="14083" max="14083" width="0" style="411" hidden="1" customWidth="1"/>
    <col min="14084" max="14084" width="2.83203125" style="411" bestFit="1" customWidth="1"/>
    <col min="14085" max="14094" width="0" style="411" hidden="1" customWidth="1"/>
    <col min="14095" max="14099" width="15.27734375" style="411" customWidth="1"/>
    <col min="14100" max="14104" width="11.5546875" style="411" bestFit="1" customWidth="1"/>
    <col min="14105" max="14105" width="11.44140625" style="411" bestFit="1" customWidth="1"/>
    <col min="14106" max="14337" width="10.1640625" style="411"/>
    <col min="14338" max="14338" width="60.1640625" style="411" bestFit="1" customWidth="1"/>
    <col min="14339" max="14339" width="0" style="411" hidden="1" customWidth="1"/>
    <col min="14340" max="14340" width="2.83203125" style="411" bestFit="1" customWidth="1"/>
    <col min="14341" max="14350" width="0" style="411" hidden="1" customWidth="1"/>
    <col min="14351" max="14355" width="15.27734375" style="411" customWidth="1"/>
    <col min="14356" max="14360" width="11.5546875" style="411" bestFit="1" customWidth="1"/>
    <col min="14361" max="14361" width="11.44140625" style="411" bestFit="1" customWidth="1"/>
    <col min="14362" max="14593" width="10.1640625" style="411"/>
    <col min="14594" max="14594" width="60.1640625" style="411" bestFit="1" customWidth="1"/>
    <col min="14595" max="14595" width="0" style="411" hidden="1" customWidth="1"/>
    <col min="14596" max="14596" width="2.83203125" style="411" bestFit="1" customWidth="1"/>
    <col min="14597" max="14606" width="0" style="411" hidden="1" customWidth="1"/>
    <col min="14607" max="14611" width="15.27734375" style="411" customWidth="1"/>
    <col min="14612" max="14616" width="11.5546875" style="411" bestFit="1" customWidth="1"/>
    <col min="14617" max="14617" width="11.44140625" style="411" bestFit="1" customWidth="1"/>
    <col min="14618" max="14849" width="10.1640625" style="411"/>
    <col min="14850" max="14850" width="60.1640625" style="411" bestFit="1" customWidth="1"/>
    <col min="14851" max="14851" width="0" style="411" hidden="1" customWidth="1"/>
    <col min="14852" max="14852" width="2.83203125" style="411" bestFit="1" customWidth="1"/>
    <col min="14853" max="14862" width="0" style="411" hidden="1" customWidth="1"/>
    <col min="14863" max="14867" width="15.27734375" style="411" customWidth="1"/>
    <col min="14868" max="14872" width="11.5546875" style="411" bestFit="1" customWidth="1"/>
    <col min="14873" max="14873" width="11.44140625" style="411" bestFit="1" customWidth="1"/>
    <col min="14874" max="15105" width="10.1640625" style="411"/>
    <col min="15106" max="15106" width="60.1640625" style="411" bestFit="1" customWidth="1"/>
    <col min="15107" max="15107" width="0" style="411" hidden="1" customWidth="1"/>
    <col min="15108" max="15108" width="2.83203125" style="411" bestFit="1" customWidth="1"/>
    <col min="15109" max="15118" width="0" style="411" hidden="1" customWidth="1"/>
    <col min="15119" max="15123" width="15.27734375" style="411" customWidth="1"/>
    <col min="15124" max="15128" width="11.5546875" style="411" bestFit="1" customWidth="1"/>
    <col min="15129" max="15129" width="11.44140625" style="411" bestFit="1" customWidth="1"/>
    <col min="15130" max="15361" width="10.1640625" style="411"/>
    <col min="15362" max="15362" width="60.1640625" style="411" bestFit="1" customWidth="1"/>
    <col min="15363" max="15363" width="0" style="411" hidden="1" customWidth="1"/>
    <col min="15364" max="15364" width="2.83203125" style="411" bestFit="1" customWidth="1"/>
    <col min="15365" max="15374" width="0" style="411" hidden="1" customWidth="1"/>
    <col min="15375" max="15379" width="15.27734375" style="411" customWidth="1"/>
    <col min="15380" max="15384" width="11.5546875" style="411" bestFit="1" customWidth="1"/>
    <col min="15385" max="15385" width="11.44140625" style="411" bestFit="1" customWidth="1"/>
    <col min="15386" max="15617" width="10.1640625" style="411"/>
    <col min="15618" max="15618" width="60.1640625" style="411" bestFit="1" customWidth="1"/>
    <col min="15619" max="15619" width="0" style="411" hidden="1" customWidth="1"/>
    <col min="15620" max="15620" width="2.83203125" style="411" bestFit="1" customWidth="1"/>
    <col min="15621" max="15630" width="0" style="411" hidden="1" customWidth="1"/>
    <col min="15631" max="15635" width="15.27734375" style="411" customWidth="1"/>
    <col min="15636" max="15640" width="11.5546875" style="411" bestFit="1" customWidth="1"/>
    <col min="15641" max="15641" width="11.44140625" style="411" bestFit="1" customWidth="1"/>
    <col min="15642" max="15873" width="10.1640625" style="411"/>
    <col min="15874" max="15874" width="60.1640625" style="411" bestFit="1" customWidth="1"/>
    <col min="15875" max="15875" width="0" style="411" hidden="1" customWidth="1"/>
    <col min="15876" max="15876" width="2.83203125" style="411" bestFit="1" customWidth="1"/>
    <col min="15877" max="15886" width="0" style="411" hidden="1" customWidth="1"/>
    <col min="15887" max="15891" width="15.27734375" style="411" customWidth="1"/>
    <col min="15892" max="15896" width="11.5546875" style="411" bestFit="1" customWidth="1"/>
    <col min="15897" max="15897" width="11.44140625" style="411" bestFit="1" customWidth="1"/>
    <col min="15898" max="16129" width="10.1640625" style="411"/>
    <col min="16130" max="16130" width="60.1640625" style="411" bestFit="1" customWidth="1"/>
    <col min="16131" max="16131" width="0" style="411" hidden="1" customWidth="1"/>
    <col min="16132" max="16132" width="2.83203125" style="411" bestFit="1" customWidth="1"/>
    <col min="16133" max="16142" width="0" style="411" hidden="1" customWidth="1"/>
    <col min="16143" max="16147" width="15.27734375" style="411" customWidth="1"/>
    <col min="16148" max="16152" width="11.5546875" style="411" bestFit="1" customWidth="1"/>
    <col min="16153" max="16153" width="11.44140625" style="411" bestFit="1" customWidth="1"/>
    <col min="16154" max="16384" width="10.1640625" style="411"/>
  </cols>
  <sheetData>
    <row r="1" spans="1:26" x14ac:dyDescent="0.55000000000000004">
      <c r="A1" s="1129" t="s">
        <v>451</v>
      </c>
      <c r="B1" s="1129"/>
      <c r="C1" s="1129"/>
      <c r="D1" s="1129"/>
      <c r="E1" s="1129"/>
      <c r="F1" s="1129"/>
      <c r="G1" s="1129"/>
      <c r="H1" s="1129"/>
      <c r="I1" s="1129"/>
      <c r="J1" s="1129"/>
      <c r="K1" s="1129"/>
      <c r="L1" s="1129"/>
      <c r="M1" s="1129"/>
      <c r="N1" s="1129"/>
      <c r="O1" s="1129"/>
      <c r="P1" s="1129"/>
      <c r="Q1" s="1129"/>
    </row>
    <row r="2" spans="1:26" x14ac:dyDescent="0.55000000000000004">
      <c r="A2" s="1128" t="s">
        <v>0</v>
      </c>
      <c r="B2" s="1128"/>
      <c r="C2" s="1128"/>
      <c r="D2" s="1128"/>
      <c r="E2" s="1128"/>
      <c r="F2" s="1128"/>
      <c r="G2" s="1128"/>
      <c r="H2" s="1128"/>
      <c r="I2" s="1128"/>
      <c r="J2" s="1128"/>
      <c r="K2" s="1128"/>
      <c r="L2" s="1128"/>
      <c r="M2" s="1128"/>
      <c r="N2" s="1128"/>
      <c r="O2" s="1128"/>
      <c r="P2" s="1128"/>
      <c r="Q2" s="1128"/>
    </row>
    <row r="3" spans="1:26" x14ac:dyDescent="0.55000000000000004">
      <c r="A3" s="1128" t="s">
        <v>452</v>
      </c>
      <c r="B3" s="1128"/>
      <c r="C3" s="1128"/>
      <c r="D3" s="1128"/>
      <c r="E3" s="1128"/>
      <c r="F3" s="1128"/>
      <c r="G3" s="1128"/>
      <c r="H3" s="1128"/>
      <c r="I3" s="1128"/>
      <c r="J3" s="1128"/>
      <c r="K3" s="1128"/>
      <c r="L3" s="1128"/>
      <c r="M3" s="1128"/>
      <c r="N3" s="1128"/>
      <c r="O3" s="1128"/>
      <c r="P3" s="1128"/>
      <c r="Q3" s="1128"/>
    </row>
    <row r="4" spans="1:26" x14ac:dyDescent="0.55000000000000004">
      <c r="A4" s="1128"/>
      <c r="B4" s="1128"/>
      <c r="C4" s="1128"/>
      <c r="D4" s="1128"/>
      <c r="E4" s="1128"/>
      <c r="F4" s="1128"/>
      <c r="G4" s="1128"/>
      <c r="H4" s="1128"/>
      <c r="I4" s="1128"/>
      <c r="J4" s="1128"/>
      <c r="K4" s="1128"/>
      <c r="L4" s="1128"/>
      <c r="M4" s="1128"/>
      <c r="N4" s="1128"/>
      <c r="O4" s="1128"/>
      <c r="P4" s="1128"/>
      <c r="Q4" s="1128"/>
    </row>
    <row r="5" spans="1:26" x14ac:dyDescent="0.55000000000000004">
      <c r="A5" s="1130"/>
      <c r="B5" s="1130"/>
      <c r="C5" s="1130"/>
      <c r="D5" s="1130"/>
      <c r="E5" s="1130"/>
      <c r="F5" s="1130"/>
      <c r="G5" s="1130"/>
      <c r="H5" s="1130"/>
      <c r="I5" s="1130"/>
      <c r="J5" s="1131"/>
      <c r="K5" s="1131"/>
      <c r="L5" s="1131"/>
      <c r="M5" s="1131"/>
      <c r="N5" s="1131"/>
      <c r="O5" s="1131"/>
      <c r="P5" s="1131"/>
      <c r="Q5" s="1131"/>
    </row>
    <row r="6" spans="1:26" ht="22.15" customHeight="1" x14ac:dyDescent="0.55000000000000004">
      <c r="A6" s="412" t="s">
        <v>453</v>
      </c>
      <c r="B6" s="412"/>
      <c r="C6" s="412"/>
      <c r="D6" s="412"/>
      <c r="E6" s="412"/>
      <c r="F6" s="412"/>
      <c r="G6" s="412"/>
      <c r="J6" s="413" t="s">
        <v>454</v>
      </c>
      <c r="K6" s="414" t="s">
        <v>455</v>
      </c>
      <c r="L6" s="414" t="s">
        <v>456</v>
      </c>
      <c r="M6" s="414" t="s">
        <v>457</v>
      </c>
      <c r="N6" s="414" t="s">
        <v>458</v>
      </c>
      <c r="O6" s="414" t="s">
        <v>483</v>
      </c>
      <c r="P6" s="414" t="s">
        <v>459</v>
      </c>
      <c r="Q6" s="414" t="s">
        <v>460</v>
      </c>
      <c r="R6" s="414" t="s">
        <v>461</v>
      </c>
      <c r="S6" s="414" t="s">
        <v>100</v>
      </c>
      <c r="T6" s="414" t="s">
        <v>117</v>
      </c>
      <c r="U6" s="414" t="s">
        <v>139</v>
      </c>
      <c r="V6" s="414" t="s">
        <v>153</v>
      </c>
      <c r="W6" s="414" t="s">
        <v>183</v>
      </c>
      <c r="X6" s="414" t="s">
        <v>553</v>
      </c>
      <c r="Y6" s="414" t="s">
        <v>692</v>
      </c>
      <c r="Z6" s="414"/>
    </row>
    <row r="7" spans="1:26" x14ac:dyDescent="0.55000000000000004">
      <c r="A7" s="415" t="s">
        <v>462</v>
      </c>
      <c r="B7" s="415"/>
      <c r="C7" s="415"/>
      <c r="D7" s="415"/>
      <c r="E7" s="415"/>
      <c r="F7" s="415"/>
      <c r="G7" s="415"/>
      <c r="J7" s="416">
        <v>431025</v>
      </c>
      <c r="K7" s="417">
        <v>425405.5</v>
      </c>
      <c r="L7" s="417">
        <v>472025.5</v>
      </c>
      <c r="M7" s="417">
        <f>303265.5+158131.25</f>
        <v>461396.75</v>
      </c>
      <c r="N7" s="417">
        <f>291723+158150</f>
        <v>449873</v>
      </c>
      <c r="O7" s="417">
        <f>277941+157525</f>
        <v>435466</v>
      </c>
      <c r="P7" s="417">
        <v>406500</v>
      </c>
      <c r="Q7" s="417">
        <v>155525</v>
      </c>
      <c r="R7" s="417">
        <v>429915</v>
      </c>
      <c r="S7" s="417">
        <v>410731</v>
      </c>
      <c r="T7" s="417">
        <v>244145</v>
      </c>
      <c r="U7" s="417">
        <v>236240</v>
      </c>
      <c r="V7" s="417">
        <v>228335</v>
      </c>
      <c r="W7" s="417">
        <v>220430</v>
      </c>
      <c r="X7" s="417">
        <v>207525</v>
      </c>
      <c r="Y7" s="417">
        <v>199875</v>
      </c>
      <c r="Z7" s="417"/>
    </row>
    <row r="8" spans="1:26" x14ac:dyDescent="0.55000000000000004">
      <c r="A8" s="415" t="s">
        <v>463</v>
      </c>
      <c r="B8" s="415"/>
      <c r="C8" s="415"/>
      <c r="D8" s="415"/>
      <c r="E8" s="415"/>
      <c r="F8" s="415"/>
      <c r="G8" s="415"/>
      <c r="J8" s="417">
        <v>538960</v>
      </c>
      <c r="K8" s="417">
        <f>+N53</f>
        <v>937000</v>
      </c>
      <c r="L8" s="417">
        <f t="shared" ref="L8:R8" si="0">+O57</f>
        <v>974000</v>
      </c>
      <c r="M8" s="417">
        <f t="shared" si="0"/>
        <v>1077000</v>
      </c>
      <c r="N8" s="417">
        <f t="shared" si="0"/>
        <v>1446000</v>
      </c>
      <c r="O8" s="417">
        <f t="shared" si="0"/>
        <v>1612000</v>
      </c>
      <c r="P8" s="417">
        <f t="shared" si="0"/>
        <v>1640000</v>
      </c>
      <c r="Q8" s="417">
        <f t="shared" si="0"/>
        <v>1640000</v>
      </c>
      <c r="R8" s="417">
        <f t="shared" si="0"/>
        <v>1805000</v>
      </c>
      <c r="S8" s="417">
        <f t="shared" ref="S8" si="1">+W57</f>
        <v>1937250</v>
      </c>
      <c r="T8" s="417">
        <f t="shared" ref="T8" si="2">+X57</f>
        <v>2250000</v>
      </c>
      <c r="U8" s="417">
        <f t="shared" ref="U8" si="3">+Y57</f>
        <v>2530000</v>
      </c>
      <c r="V8" s="417">
        <f t="shared" ref="V8" si="4">+Z57</f>
        <v>2660000</v>
      </c>
      <c r="W8" s="417">
        <f t="shared" ref="W8" si="5">+AA57</f>
        <v>2790000</v>
      </c>
      <c r="X8" s="417">
        <f t="shared" ref="X8" si="6">+AB57</f>
        <v>2925000</v>
      </c>
      <c r="Y8" s="417">
        <f t="shared" ref="Y8" si="7">+AC57</f>
        <v>3075000</v>
      </c>
      <c r="Z8" s="417"/>
    </row>
    <row r="9" spans="1:26" ht="27.6" customHeight="1" x14ac:dyDescent="1.1000000000000001">
      <c r="A9" s="418" t="s">
        <v>464</v>
      </c>
      <c r="B9" s="418"/>
      <c r="C9" s="418"/>
      <c r="D9" s="418"/>
      <c r="E9" s="418"/>
      <c r="F9" s="418"/>
      <c r="G9" s="418"/>
      <c r="J9" s="419">
        <f>+J18</f>
        <v>0</v>
      </c>
      <c r="K9" s="419">
        <f>+K18</f>
        <v>0</v>
      </c>
      <c r="L9" s="419">
        <f>+L18</f>
        <v>0</v>
      </c>
      <c r="M9" s="419">
        <f>+M18</f>
        <v>0</v>
      </c>
      <c r="N9" s="419">
        <f>+N18</f>
        <v>0</v>
      </c>
      <c r="O9" s="419">
        <v>0</v>
      </c>
      <c r="P9" s="419">
        <f>+P18</f>
        <v>0</v>
      </c>
      <c r="Q9" s="419">
        <v>288101</v>
      </c>
      <c r="R9" s="419">
        <f>+R18</f>
        <v>0</v>
      </c>
      <c r="S9" s="419">
        <f t="shared" ref="S9:W9" si="8">+S18</f>
        <v>0</v>
      </c>
      <c r="T9" s="419">
        <f t="shared" si="8"/>
        <v>0</v>
      </c>
      <c r="U9" s="419">
        <f t="shared" si="8"/>
        <v>850000</v>
      </c>
      <c r="V9" s="419">
        <f t="shared" si="8"/>
        <v>1259950</v>
      </c>
      <c r="W9" s="419">
        <f t="shared" si="8"/>
        <v>1230856</v>
      </c>
      <c r="X9" s="419">
        <f>+X18</f>
        <v>1711760</v>
      </c>
      <c r="Y9" s="419">
        <f>+Y18</f>
        <v>1671866</v>
      </c>
      <c r="Z9" s="419"/>
    </row>
    <row r="10" spans="1:26" x14ac:dyDescent="0.55000000000000004">
      <c r="A10" s="415" t="s">
        <v>465</v>
      </c>
      <c r="B10" s="415"/>
      <c r="C10" s="415"/>
      <c r="D10" s="415"/>
      <c r="E10" s="415"/>
      <c r="F10" s="415"/>
      <c r="G10" s="415"/>
      <c r="J10" s="417">
        <f t="shared" ref="J10:P10" si="9">SUM(J7:J9)</f>
        <v>969985</v>
      </c>
      <c r="K10" s="417">
        <f t="shared" si="9"/>
        <v>1362405.5</v>
      </c>
      <c r="L10" s="417">
        <f t="shared" si="9"/>
        <v>1446025.5</v>
      </c>
      <c r="M10" s="417">
        <f t="shared" si="9"/>
        <v>1538396.75</v>
      </c>
      <c r="N10" s="417">
        <f t="shared" si="9"/>
        <v>1895873</v>
      </c>
      <c r="O10" s="417">
        <f t="shared" si="9"/>
        <v>2047466</v>
      </c>
      <c r="P10" s="417">
        <f t="shared" si="9"/>
        <v>2046500</v>
      </c>
      <c r="Q10" s="417">
        <f t="shared" ref="Q10:R10" si="10">SUM(Q7:Q9)</f>
        <v>2083626</v>
      </c>
      <c r="R10" s="417">
        <f t="shared" si="10"/>
        <v>2234915</v>
      </c>
      <c r="S10" s="417">
        <f t="shared" ref="S10:W10" si="11">SUM(S7:S9)</f>
        <v>2347981</v>
      </c>
      <c r="T10" s="417">
        <f t="shared" si="11"/>
        <v>2494145</v>
      </c>
      <c r="U10" s="417">
        <f t="shared" si="11"/>
        <v>3616240</v>
      </c>
      <c r="V10" s="417">
        <f t="shared" si="11"/>
        <v>4148285</v>
      </c>
      <c r="W10" s="417">
        <f t="shared" si="11"/>
        <v>4241286</v>
      </c>
      <c r="X10" s="417">
        <f>SUM(X7:X9)</f>
        <v>4844285</v>
      </c>
      <c r="Y10" s="417">
        <f>SUM(Y7:Y9)</f>
        <v>4946741</v>
      </c>
      <c r="Z10" s="417"/>
    </row>
    <row r="11" spans="1:26" x14ac:dyDescent="0.55000000000000004">
      <c r="A11" s="415"/>
      <c r="B11" s="415"/>
      <c r="C11" s="415"/>
      <c r="D11" s="415"/>
      <c r="E11" s="415"/>
      <c r="F11" s="415"/>
      <c r="G11" s="415"/>
      <c r="J11" s="417"/>
      <c r="K11" s="417"/>
      <c r="L11" s="416"/>
      <c r="M11" s="417"/>
      <c r="N11" s="417"/>
      <c r="O11" s="417"/>
      <c r="P11" s="417"/>
      <c r="Q11" s="417"/>
      <c r="R11" s="417"/>
      <c r="S11" s="417"/>
      <c r="T11" s="417"/>
      <c r="U11" s="417"/>
      <c r="V11" s="417"/>
      <c r="W11" s="417"/>
      <c r="X11" s="417"/>
      <c r="Y11" s="417"/>
      <c r="Z11" s="417"/>
    </row>
    <row r="12" spans="1:26" x14ac:dyDescent="0.55000000000000004">
      <c r="A12" s="415"/>
      <c r="B12" s="415"/>
      <c r="C12" s="415"/>
      <c r="D12" s="415"/>
      <c r="E12" s="415"/>
      <c r="F12" s="415"/>
      <c r="G12" s="415"/>
      <c r="J12" s="417"/>
      <c r="K12" s="417"/>
      <c r="L12" s="416"/>
      <c r="M12" s="417"/>
      <c r="N12" s="417"/>
      <c r="O12" s="417"/>
      <c r="P12" s="417"/>
      <c r="Q12" s="417"/>
      <c r="R12" s="417"/>
      <c r="S12" s="417"/>
      <c r="T12" s="417"/>
      <c r="U12" s="417"/>
      <c r="V12" s="417"/>
      <c r="W12" s="417"/>
      <c r="X12" s="417"/>
      <c r="Y12" s="417"/>
      <c r="Z12" s="417"/>
    </row>
    <row r="13" spans="1:26" ht="21" customHeight="1" x14ac:dyDescent="0.55000000000000004">
      <c r="A13" s="412" t="s">
        <v>466</v>
      </c>
      <c r="B13" s="412"/>
      <c r="C13" s="412"/>
      <c r="D13" s="412"/>
      <c r="E13" s="412"/>
      <c r="F13" s="412"/>
      <c r="G13" s="412"/>
      <c r="J13" s="413" t="s">
        <v>454</v>
      </c>
      <c r="K13" s="414" t="s">
        <v>455</v>
      </c>
      <c r="L13" s="414" t="s">
        <v>456</v>
      </c>
      <c r="M13" s="414" t="s">
        <v>457</v>
      </c>
      <c r="N13" s="414" t="s">
        <v>458</v>
      </c>
      <c r="O13" s="414" t="s">
        <v>483</v>
      </c>
      <c r="P13" s="414" t="s">
        <v>459</v>
      </c>
      <c r="Q13" s="414" t="s">
        <v>460</v>
      </c>
      <c r="R13" s="414" t="s">
        <v>461</v>
      </c>
      <c r="S13" s="414" t="s">
        <v>100</v>
      </c>
      <c r="T13" s="414" t="s">
        <v>117</v>
      </c>
      <c r="U13" s="414" t="s">
        <v>139</v>
      </c>
      <c r="V13" s="414" t="s">
        <v>153</v>
      </c>
      <c r="W13" s="414" t="s">
        <v>183</v>
      </c>
      <c r="X13" s="414" t="s">
        <v>553</v>
      </c>
      <c r="Y13" s="414" t="s">
        <v>692</v>
      </c>
      <c r="Z13" s="414"/>
    </row>
    <row r="14" spans="1:26" x14ac:dyDescent="0.55000000000000004">
      <c r="A14" s="415" t="s">
        <v>677</v>
      </c>
      <c r="B14" s="415"/>
      <c r="C14" s="415"/>
      <c r="D14" s="415"/>
      <c r="E14" s="415"/>
      <c r="F14" s="415"/>
      <c r="G14" s="415"/>
      <c r="J14" s="416">
        <v>0</v>
      </c>
      <c r="K14" s="416">
        <v>0</v>
      </c>
      <c r="L14" s="416">
        <v>0</v>
      </c>
      <c r="M14" s="416">
        <v>0</v>
      </c>
      <c r="N14" s="416">
        <v>0</v>
      </c>
      <c r="O14" s="416">
        <v>0</v>
      </c>
      <c r="P14" s="416">
        <v>0</v>
      </c>
      <c r="Q14" s="416">
        <v>0</v>
      </c>
      <c r="R14" s="416">
        <v>0</v>
      </c>
      <c r="S14" s="416">
        <v>0</v>
      </c>
      <c r="T14" s="416">
        <v>0</v>
      </c>
      <c r="U14" s="416">
        <v>850000</v>
      </c>
      <c r="V14" s="416">
        <v>832000</v>
      </c>
      <c r="W14" s="416">
        <v>814000</v>
      </c>
      <c r="X14" s="416">
        <v>796000</v>
      </c>
      <c r="Y14" s="416">
        <v>778000</v>
      </c>
      <c r="Z14" s="416"/>
    </row>
    <row r="15" spans="1:26" x14ac:dyDescent="0.55000000000000004">
      <c r="A15" s="415" t="s">
        <v>678</v>
      </c>
      <c r="B15" s="415"/>
      <c r="C15" s="415"/>
      <c r="D15" s="415"/>
      <c r="E15" s="415"/>
      <c r="F15" s="415"/>
      <c r="G15" s="415"/>
      <c r="J15" s="416"/>
      <c r="K15" s="416"/>
      <c r="L15" s="416"/>
      <c r="M15" s="416">
        <v>0</v>
      </c>
      <c r="N15" s="416">
        <v>0</v>
      </c>
      <c r="O15" s="416">
        <v>0</v>
      </c>
      <c r="P15" s="416">
        <v>0</v>
      </c>
      <c r="Q15" s="416">
        <v>0</v>
      </c>
      <c r="R15" s="416">
        <v>0</v>
      </c>
      <c r="S15" s="416">
        <v>0</v>
      </c>
      <c r="T15" s="416">
        <v>0</v>
      </c>
      <c r="U15" s="416">
        <v>0</v>
      </c>
      <c r="V15" s="416">
        <v>318600</v>
      </c>
      <c r="W15" s="416">
        <v>310340</v>
      </c>
      <c r="X15" s="416">
        <v>302080</v>
      </c>
      <c r="Y15" s="416">
        <v>293820</v>
      </c>
      <c r="Z15" s="416"/>
    </row>
    <row r="16" spans="1:26" x14ac:dyDescent="0.55000000000000004">
      <c r="A16" s="415" t="s">
        <v>815</v>
      </c>
      <c r="B16" s="415"/>
      <c r="C16" s="415"/>
      <c r="D16" s="415"/>
      <c r="E16" s="415"/>
      <c r="F16" s="415"/>
      <c r="G16" s="415"/>
      <c r="J16" s="416"/>
      <c r="K16" s="416"/>
      <c r="L16" s="416"/>
      <c r="M16" s="416"/>
      <c r="N16" s="416"/>
      <c r="P16" s="416"/>
      <c r="Q16" s="416">
        <v>0</v>
      </c>
      <c r="R16" s="416">
        <v>0</v>
      </c>
      <c r="S16" s="416">
        <v>0</v>
      </c>
      <c r="T16" s="416">
        <v>0</v>
      </c>
      <c r="U16" s="416">
        <v>0</v>
      </c>
      <c r="V16" s="416">
        <v>109350</v>
      </c>
      <c r="W16" s="416">
        <v>106516</v>
      </c>
      <c r="X16" s="416">
        <v>103680</v>
      </c>
      <c r="Y16" s="416">
        <v>100846</v>
      </c>
      <c r="Z16" s="416"/>
    </row>
    <row r="17" spans="1:29" ht="18.600000000000001" x14ac:dyDescent="1.1000000000000001">
      <c r="A17" s="415" t="s">
        <v>536</v>
      </c>
      <c r="B17" s="415"/>
      <c r="C17" s="415"/>
      <c r="D17" s="415"/>
      <c r="E17" s="415"/>
      <c r="F17" s="415"/>
      <c r="G17" s="415"/>
      <c r="J17" s="417">
        <v>0</v>
      </c>
      <c r="K17" s="420">
        <v>0</v>
      </c>
      <c r="L17" s="420">
        <v>0</v>
      </c>
      <c r="M17" s="420">
        <v>0</v>
      </c>
      <c r="N17" s="420">
        <v>0</v>
      </c>
      <c r="O17" s="420">
        <v>0</v>
      </c>
      <c r="P17" s="420">
        <v>0</v>
      </c>
      <c r="Q17" s="420">
        <v>0</v>
      </c>
      <c r="R17" s="420">
        <v>0</v>
      </c>
      <c r="S17" s="420">
        <v>0</v>
      </c>
      <c r="T17" s="420">
        <v>0</v>
      </c>
      <c r="U17" s="420">
        <v>0</v>
      </c>
      <c r="V17" s="420">
        <v>0</v>
      </c>
      <c r="W17" s="420">
        <v>0</v>
      </c>
      <c r="X17" s="420">
        <v>510000</v>
      </c>
      <c r="Y17" s="420">
        <v>499200</v>
      </c>
      <c r="Z17" s="420"/>
    </row>
    <row r="18" spans="1:29" x14ac:dyDescent="0.55000000000000004">
      <c r="A18" s="415" t="s">
        <v>467</v>
      </c>
      <c r="B18" s="415"/>
      <c r="C18" s="415"/>
      <c r="D18" s="415"/>
      <c r="E18" s="415"/>
      <c r="F18" s="415"/>
      <c r="G18" s="415"/>
      <c r="H18" s="415"/>
      <c r="J18" s="417">
        <v>0</v>
      </c>
      <c r="K18" s="417">
        <f t="shared" ref="K18:Y18" si="12">SUM(K14:K17)</f>
        <v>0</v>
      </c>
      <c r="L18" s="417">
        <f t="shared" si="12"/>
        <v>0</v>
      </c>
      <c r="M18" s="417">
        <f t="shared" si="12"/>
        <v>0</v>
      </c>
      <c r="N18" s="417">
        <f t="shared" si="12"/>
        <v>0</v>
      </c>
      <c r="O18" s="417">
        <f t="shared" si="12"/>
        <v>0</v>
      </c>
      <c r="P18" s="417">
        <f t="shared" si="12"/>
        <v>0</v>
      </c>
      <c r="Q18" s="417">
        <f t="shared" si="12"/>
        <v>0</v>
      </c>
      <c r="R18" s="417">
        <f t="shared" si="12"/>
        <v>0</v>
      </c>
      <c r="S18" s="417">
        <f t="shared" si="12"/>
        <v>0</v>
      </c>
      <c r="T18" s="417">
        <f t="shared" si="12"/>
        <v>0</v>
      </c>
      <c r="U18" s="417">
        <f t="shared" si="12"/>
        <v>850000</v>
      </c>
      <c r="V18" s="417">
        <f t="shared" si="12"/>
        <v>1259950</v>
      </c>
      <c r="W18" s="417">
        <f t="shared" si="12"/>
        <v>1230856</v>
      </c>
      <c r="X18" s="417">
        <f t="shared" si="12"/>
        <v>1711760</v>
      </c>
      <c r="Y18" s="417">
        <f t="shared" si="12"/>
        <v>1671866</v>
      </c>
      <c r="Z18" s="417"/>
    </row>
    <row r="19" spans="1:29" x14ac:dyDescent="0.55000000000000004">
      <c r="A19" s="415"/>
      <c r="B19" s="415"/>
      <c r="C19" s="415"/>
      <c r="D19" s="415"/>
      <c r="E19" s="415"/>
      <c r="F19" s="415"/>
      <c r="G19" s="415"/>
      <c r="H19" s="415"/>
      <c r="I19" s="415"/>
      <c r="J19" s="417"/>
      <c r="K19" s="417"/>
      <c r="L19" s="416"/>
      <c r="M19" s="417"/>
      <c r="N19" s="417"/>
      <c r="O19" s="417"/>
      <c r="P19" s="417"/>
    </row>
    <row r="20" spans="1:29" x14ac:dyDescent="0.55000000000000004">
      <c r="A20" s="421"/>
      <c r="B20" s="421"/>
      <c r="C20" s="421"/>
      <c r="D20" s="421"/>
      <c r="E20" s="421"/>
      <c r="F20" s="421"/>
      <c r="G20" s="421"/>
      <c r="H20" s="421"/>
      <c r="I20" s="421"/>
      <c r="J20" s="417"/>
      <c r="K20" s="417"/>
      <c r="L20" s="416"/>
      <c r="M20" s="417"/>
      <c r="N20" s="417"/>
      <c r="O20" s="417"/>
      <c r="P20" s="417"/>
    </row>
    <row r="21" spans="1:29" x14ac:dyDescent="0.55000000000000004">
      <c r="A21" s="415"/>
      <c r="B21" s="415"/>
      <c r="C21" s="415"/>
      <c r="D21" s="415"/>
      <c r="E21" s="415"/>
      <c r="F21" s="415"/>
      <c r="G21" s="415"/>
      <c r="H21" s="415"/>
      <c r="I21" s="415"/>
      <c r="J21" s="417"/>
      <c r="K21" s="417"/>
      <c r="L21" s="416"/>
      <c r="M21" s="417"/>
      <c r="N21" s="417"/>
      <c r="O21" s="417"/>
      <c r="P21" s="417"/>
      <c r="Q21" s="417"/>
    </row>
    <row r="22" spans="1:29" x14ac:dyDescent="0.55000000000000004">
      <c r="A22" s="1128" t="s">
        <v>468</v>
      </c>
      <c r="B22" s="1128"/>
      <c r="C22" s="1128"/>
      <c r="D22" s="1128"/>
      <c r="E22" s="1128"/>
      <c r="F22" s="1128"/>
      <c r="G22" s="1128"/>
      <c r="H22" s="1128"/>
      <c r="I22" s="1128"/>
      <c r="J22" s="1128"/>
      <c r="K22" s="1128"/>
      <c r="L22" s="1128"/>
      <c r="M22" s="1128"/>
      <c r="N22" s="1128"/>
      <c r="O22" s="1128"/>
      <c r="P22" s="1128"/>
      <c r="Q22" s="1128"/>
      <c r="R22" s="1128"/>
      <c r="S22" s="1128"/>
      <c r="T22" s="1128"/>
      <c r="U22" s="1128"/>
      <c r="V22" s="1128"/>
      <c r="W22" s="1128"/>
      <c r="X22" s="1128"/>
      <c r="Y22" s="1128"/>
      <c r="Z22" s="1128"/>
      <c r="AA22" s="1128"/>
      <c r="AB22" s="1128"/>
      <c r="AC22" s="1128"/>
    </row>
    <row r="23" spans="1:29" x14ac:dyDescent="0.55000000000000004">
      <c r="A23" s="415"/>
      <c r="B23" s="415"/>
      <c r="C23" s="415"/>
      <c r="D23" s="415"/>
      <c r="E23" s="415"/>
      <c r="F23" s="415"/>
      <c r="G23" s="415"/>
      <c r="H23" s="415"/>
      <c r="I23" s="415"/>
      <c r="J23" s="417"/>
      <c r="K23" s="417"/>
      <c r="L23" s="416"/>
      <c r="M23" s="417"/>
      <c r="N23" s="417"/>
      <c r="O23" s="417"/>
      <c r="P23" s="417"/>
      <c r="Q23" s="417"/>
    </row>
    <row r="24" spans="1:29" x14ac:dyDescent="0.55000000000000004">
      <c r="A24" s="415"/>
      <c r="B24" s="415"/>
      <c r="C24" s="902"/>
      <c r="D24" s="418" t="s">
        <v>469</v>
      </c>
      <c r="E24" s="418"/>
      <c r="F24" s="418"/>
      <c r="G24" s="418"/>
      <c r="H24" s="418"/>
      <c r="I24" s="418"/>
      <c r="K24" s="418" t="s">
        <v>470</v>
      </c>
      <c r="Q24" s="1135" t="s">
        <v>470</v>
      </c>
      <c r="R24" s="1136"/>
      <c r="S24" s="1136"/>
      <c r="T24" s="1136"/>
      <c r="U24" s="1136"/>
      <c r="V24" s="1136"/>
      <c r="W24" s="1137"/>
      <c r="X24" s="1138" t="s">
        <v>471</v>
      </c>
      <c r="Y24" s="1139"/>
      <c r="Z24" s="1139"/>
      <c r="AA24" s="1139"/>
      <c r="AB24" s="1139"/>
      <c r="AC24" s="1140"/>
    </row>
    <row r="25" spans="1:29" x14ac:dyDescent="0.55000000000000004">
      <c r="A25" s="412" t="s">
        <v>472</v>
      </c>
      <c r="B25" s="412" t="s">
        <v>473</v>
      </c>
      <c r="C25" s="412"/>
      <c r="D25" s="422" t="s">
        <v>474</v>
      </c>
      <c r="E25" s="422" t="s">
        <v>475</v>
      </c>
      <c r="F25" s="422" t="s">
        <v>476</v>
      </c>
      <c r="G25" s="422" t="s">
        <v>477</v>
      </c>
      <c r="H25" s="422" t="s">
        <v>478</v>
      </c>
      <c r="I25" s="422" t="s">
        <v>479</v>
      </c>
      <c r="J25" s="414" t="s">
        <v>480</v>
      </c>
      <c r="K25" s="414" t="s">
        <v>481</v>
      </c>
      <c r="L25" s="413" t="s">
        <v>482</v>
      </c>
      <c r="M25" s="414" t="s">
        <v>454</v>
      </c>
      <c r="N25" s="414" t="s">
        <v>455</v>
      </c>
      <c r="O25" s="414" t="s">
        <v>456</v>
      </c>
      <c r="P25" s="414" t="s">
        <v>457</v>
      </c>
      <c r="Q25" s="414" t="s">
        <v>458</v>
      </c>
      <c r="R25" s="414" t="s">
        <v>483</v>
      </c>
      <c r="S25" s="414" t="s">
        <v>460</v>
      </c>
      <c r="T25" s="414" t="s">
        <v>461</v>
      </c>
      <c r="U25" s="414" t="s">
        <v>77</v>
      </c>
      <c r="V25" s="414" t="s">
        <v>99</v>
      </c>
      <c r="W25" s="414" t="s">
        <v>100</v>
      </c>
      <c r="X25" s="414" t="s">
        <v>117</v>
      </c>
      <c r="Y25" s="414" t="s">
        <v>139</v>
      </c>
      <c r="Z25" s="414" t="s">
        <v>153</v>
      </c>
      <c r="AA25" s="414" t="s">
        <v>183</v>
      </c>
      <c r="AB25" s="414" t="s">
        <v>553</v>
      </c>
      <c r="AC25" s="414" t="s">
        <v>692</v>
      </c>
    </row>
    <row r="26" spans="1:29" x14ac:dyDescent="0.55000000000000004">
      <c r="A26" s="415" t="s">
        <v>484</v>
      </c>
      <c r="B26" s="415">
        <v>208361.69</v>
      </c>
      <c r="C26" s="415"/>
      <c r="D26" s="417">
        <v>35000</v>
      </c>
      <c r="E26" s="417">
        <v>35000</v>
      </c>
      <c r="F26" s="417">
        <v>12000</v>
      </c>
      <c r="G26" s="417">
        <v>15000</v>
      </c>
      <c r="H26" s="417">
        <v>60000</v>
      </c>
      <c r="I26" s="417">
        <v>50000</v>
      </c>
      <c r="J26" s="417">
        <v>50000</v>
      </c>
      <c r="K26" s="417">
        <v>50000</v>
      </c>
      <c r="L26" s="416">
        <v>50000</v>
      </c>
      <c r="M26" s="417">
        <v>50000</v>
      </c>
      <c r="N26" s="417">
        <v>50000</v>
      </c>
      <c r="O26" s="417">
        <v>12000</v>
      </c>
      <c r="P26" s="417">
        <v>50000</v>
      </c>
      <c r="Q26" s="416">
        <v>60000</v>
      </c>
      <c r="R26" s="417">
        <v>85000</v>
      </c>
      <c r="S26" s="417">
        <v>80000</v>
      </c>
      <c r="T26" s="417">
        <v>80000</v>
      </c>
      <c r="U26" s="417">
        <v>100000</v>
      </c>
      <c r="V26" s="417">
        <v>100000</v>
      </c>
      <c r="W26" s="417">
        <v>115000</v>
      </c>
      <c r="X26" s="417">
        <v>125000</v>
      </c>
      <c r="Y26" s="417">
        <v>125000</v>
      </c>
      <c r="Z26" s="417">
        <v>125000</v>
      </c>
      <c r="AA26" s="417">
        <v>125000</v>
      </c>
      <c r="AB26" s="417">
        <v>135000</v>
      </c>
      <c r="AC26" s="417">
        <v>135000</v>
      </c>
    </row>
    <row r="27" spans="1:29" x14ac:dyDescent="0.55000000000000004">
      <c r="A27" s="415" t="s">
        <v>485</v>
      </c>
      <c r="B27" s="415">
        <v>95244.31</v>
      </c>
      <c r="C27" s="415"/>
      <c r="D27" s="417">
        <v>75000</v>
      </c>
      <c r="E27" s="417">
        <v>100000</v>
      </c>
      <c r="F27" s="417">
        <v>50000</v>
      </c>
      <c r="G27" s="417">
        <v>100000</v>
      </c>
      <c r="H27" s="417">
        <v>75000</v>
      </c>
      <c r="I27" s="417">
        <v>0</v>
      </c>
      <c r="J27" s="417">
        <v>75000</v>
      </c>
      <c r="K27" s="417">
        <v>0</v>
      </c>
      <c r="L27" s="416">
        <v>0</v>
      </c>
      <c r="M27" s="417">
        <v>0</v>
      </c>
      <c r="N27" s="417">
        <v>0</v>
      </c>
      <c r="O27" s="417">
        <v>0</v>
      </c>
      <c r="P27" s="417">
        <v>0</v>
      </c>
      <c r="Q27" s="416">
        <v>0</v>
      </c>
      <c r="R27" s="417">
        <v>0</v>
      </c>
      <c r="S27" s="417">
        <v>0</v>
      </c>
      <c r="T27" s="417">
        <v>0</v>
      </c>
      <c r="U27" s="417">
        <v>5000</v>
      </c>
      <c r="V27" s="417">
        <v>5000</v>
      </c>
      <c r="W27" s="417">
        <v>5000</v>
      </c>
      <c r="X27" s="417">
        <v>5000</v>
      </c>
      <c r="Y27" s="417">
        <v>25000</v>
      </c>
      <c r="Z27" s="417">
        <v>50000</v>
      </c>
      <c r="AA27" s="417">
        <v>50000</v>
      </c>
      <c r="AB27" s="417">
        <v>50000</v>
      </c>
      <c r="AC27" s="417">
        <v>75000</v>
      </c>
    </row>
    <row r="28" spans="1:29" hidden="1" x14ac:dyDescent="0.55000000000000004">
      <c r="A28" s="423" t="s">
        <v>486</v>
      </c>
      <c r="B28" s="415">
        <v>0</v>
      </c>
      <c r="C28" s="415"/>
      <c r="D28" s="417">
        <v>0</v>
      </c>
      <c r="E28" s="417">
        <v>25000</v>
      </c>
      <c r="F28" s="417">
        <v>57000</v>
      </c>
      <c r="G28" s="417">
        <v>335000</v>
      </c>
      <c r="H28" s="417">
        <v>60000</v>
      </c>
      <c r="I28" s="417">
        <v>20000</v>
      </c>
      <c r="J28" s="417">
        <v>150000</v>
      </c>
      <c r="K28" s="417">
        <v>0</v>
      </c>
      <c r="L28" s="416">
        <v>0</v>
      </c>
      <c r="M28" s="417">
        <v>0</v>
      </c>
      <c r="N28" s="417">
        <v>0</v>
      </c>
      <c r="O28" s="417">
        <v>0</v>
      </c>
      <c r="P28" s="417">
        <v>0</v>
      </c>
      <c r="Q28" s="416">
        <v>0</v>
      </c>
      <c r="R28" s="417">
        <v>0</v>
      </c>
      <c r="S28" s="417">
        <v>0</v>
      </c>
      <c r="T28" s="417">
        <v>0</v>
      </c>
      <c r="U28" s="417">
        <v>0</v>
      </c>
      <c r="V28" s="417">
        <v>0</v>
      </c>
      <c r="W28" s="417">
        <v>0</v>
      </c>
      <c r="X28" s="417">
        <v>0</v>
      </c>
      <c r="Y28" s="417">
        <v>0</v>
      </c>
      <c r="Z28" s="417">
        <v>0</v>
      </c>
      <c r="AA28" s="417">
        <v>0</v>
      </c>
      <c r="AB28" s="417">
        <v>0</v>
      </c>
      <c r="AC28" s="417">
        <v>0</v>
      </c>
    </row>
    <row r="29" spans="1:29" x14ac:dyDescent="0.55000000000000004">
      <c r="A29" s="415" t="s">
        <v>487</v>
      </c>
      <c r="B29" s="415">
        <v>38984.720000000001</v>
      </c>
      <c r="C29" s="415"/>
      <c r="D29" s="417">
        <v>35000</v>
      </c>
      <c r="E29" s="417">
        <v>35000</v>
      </c>
      <c r="F29" s="417">
        <v>25000</v>
      </c>
      <c r="G29" s="417">
        <v>10000</v>
      </c>
      <c r="H29" s="417">
        <v>25000</v>
      </c>
      <c r="I29" s="417">
        <v>10000</v>
      </c>
      <c r="J29" s="417">
        <v>35000</v>
      </c>
      <c r="K29" s="417">
        <v>0</v>
      </c>
      <c r="L29" s="416">
        <v>0</v>
      </c>
      <c r="M29" s="417">
        <v>0</v>
      </c>
      <c r="N29" s="417">
        <v>10000</v>
      </c>
      <c r="O29" s="417">
        <v>10000</v>
      </c>
      <c r="P29" s="417">
        <v>25000</v>
      </c>
      <c r="Q29" s="416">
        <v>146000</v>
      </c>
      <c r="R29" s="417">
        <v>182000</v>
      </c>
      <c r="S29" s="417">
        <v>125000</v>
      </c>
      <c r="T29" s="417">
        <v>125000</v>
      </c>
      <c r="U29" s="417">
        <v>100000</v>
      </c>
      <c r="V29" s="417">
        <v>100000</v>
      </c>
      <c r="W29" s="417">
        <v>100000</v>
      </c>
      <c r="X29" s="417">
        <v>100000</v>
      </c>
      <c r="Y29" s="417">
        <v>100000</v>
      </c>
      <c r="Z29" s="417">
        <v>100000</v>
      </c>
      <c r="AA29" s="417">
        <v>100000</v>
      </c>
      <c r="AB29" s="417">
        <v>100000</v>
      </c>
      <c r="AC29" s="417">
        <v>100000</v>
      </c>
    </row>
    <row r="30" spans="1:29" x14ac:dyDescent="0.55000000000000004">
      <c r="A30" s="415" t="s">
        <v>332</v>
      </c>
      <c r="B30" s="415">
        <v>112127.52</v>
      </c>
      <c r="C30" s="415"/>
      <c r="D30" s="417">
        <v>25000</v>
      </c>
      <c r="E30" s="417">
        <v>25000</v>
      </c>
      <c r="F30" s="417">
        <v>15000</v>
      </c>
      <c r="G30" s="417">
        <v>0</v>
      </c>
      <c r="H30" s="417">
        <v>50000</v>
      </c>
      <c r="I30" s="417">
        <v>26000</v>
      </c>
      <c r="J30" s="417">
        <v>10000</v>
      </c>
      <c r="K30" s="417">
        <v>10000</v>
      </c>
      <c r="L30" s="416">
        <v>5000</v>
      </c>
      <c r="M30" s="417">
        <v>0</v>
      </c>
      <c r="N30" s="417">
        <v>35000</v>
      </c>
      <c r="O30" s="417">
        <v>35000</v>
      </c>
      <c r="P30" s="417">
        <v>35000</v>
      </c>
      <c r="Q30" s="416">
        <v>35000</v>
      </c>
      <c r="R30" s="417">
        <v>35000</v>
      </c>
      <c r="S30" s="417">
        <v>35000</v>
      </c>
      <c r="T30" s="417">
        <v>35000</v>
      </c>
      <c r="U30" s="417">
        <v>35000</v>
      </c>
      <c r="V30" s="417">
        <v>35000</v>
      </c>
      <c r="W30" s="417">
        <v>35000</v>
      </c>
      <c r="X30" s="417">
        <v>45000</v>
      </c>
      <c r="Y30" s="417">
        <v>50000</v>
      </c>
      <c r="Z30" s="417">
        <v>50000</v>
      </c>
      <c r="AA30" s="417">
        <v>50000</v>
      </c>
      <c r="AB30" s="417">
        <v>50000</v>
      </c>
      <c r="AC30" s="417">
        <v>50000</v>
      </c>
    </row>
    <row r="31" spans="1:29" hidden="1" x14ac:dyDescent="0.55000000000000004">
      <c r="A31" s="423" t="s">
        <v>488</v>
      </c>
      <c r="B31" s="415">
        <v>0</v>
      </c>
      <c r="C31" s="415"/>
      <c r="D31" s="417">
        <v>128000</v>
      </c>
      <c r="E31" s="417">
        <v>38000</v>
      </c>
      <c r="F31" s="417">
        <v>53000</v>
      </c>
      <c r="G31" s="417">
        <v>125000</v>
      </c>
      <c r="H31" s="417">
        <v>110000</v>
      </c>
      <c r="I31" s="417">
        <v>75000</v>
      </c>
      <c r="J31" s="417">
        <v>0</v>
      </c>
      <c r="K31" s="417">
        <v>0</v>
      </c>
      <c r="L31" s="416">
        <v>0</v>
      </c>
      <c r="M31" s="417">
        <v>0</v>
      </c>
      <c r="N31" s="417">
        <v>0</v>
      </c>
      <c r="O31" s="417">
        <v>0</v>
      </c>
      <c r="P31" s="417">
        <v>0</v>
      </c>
      <c r="Q31" s="416">
        <v>0</v>
      </c>
      <c r="R31" s="417">
        <v>0</v>
      </c>
      <c r="S31" s="417">
        <v>0</v>
      </c>
      <c r="T31" s="417">
        <v>0</v>
      </c>
      <c r="U31" s="417">
        <v>0</v>
      </c>
      <c r="V31" s="417">
        <v>0</v>
      </c>
      <c r="W31" s="417">
        <v>0</v>
      </c>
      <c r="X31" s="417">
        <v>0</v>
      </c>
      <c r="Y31" s="417">
        <v>0</v>
      </c>
      <c r="Z31" s="417">
        <v>0</v>
      </c>
      <c r="AA31" s="417">
        <v>0</v>
      </c>
      <c r="AB31" s="417">
        <v>0</v>
      </c>
      <c r="AC31" s="417">
        <v>0</v>
      </c>
    </row>
    <row r="32" spans="1:29" x14ac:dyDescent="0.55000000000000004">
      <c r="A32" s="415" t="s">
        <v>489</v>
      </c>
      <c r="B32" s="415">
        <v>780724.83</v>
      </c>
      <c r="C32" s="415"/>
      <c r="D32" s="417">
        <v>50000</v>
      </c>
      <c r="E32" s="417">
        <v>50000</v>
      </c>
      <c r="F32" s="417">
        <v>90000</v>
      </c>
      <c r="G32" s="417">
        <v>60000</v>
      </c>
      <c r="H32" s="417">
        <v>80000</v>
      </c>
      <c r="I32" s="417">
        <v>115000</v>
      </c>
      <c r="J32" s="417">
        <v>100000</v>
      </c>
      <c r="K32" s="417">
        <v>50000</v>
      </c>
      <c r="L32" s="416">
        <v>0</v>
      </c>
      <c r="M32" s="417">
        <v>25000</v>
      </c>
      <c r="N32" s="417">
        <v>25000</v>
      </c>
      <c r="O32" s="417">
        <v>25000</v>
      </c>
      <c r="P32" s="417">
        <v>50000</v>
      </c>
      <c r="Q32" s="416">
        <v>50000</v>
      </c>
      <c r="R32" s="417">
        <v>50000</v>
      </c>
      <c r="S32" s="417">
        <v>50000</v>
      </c>
      <c r="T32" s="417">
        <v>50000</v>
      </c>
      <c r="U32" s="417">
        <v>50000</v>
      </c>
      <c r="V32" s="417">
        <v>50000</v>
      </c>
      <c r="W32" s="417">
        <v>50000</v>
      </c>
      <c r="X32" s="417">
        <v>150000</v>
      </c>
      <c r="Y32" s="417">
        <v>175000</v>
      </c>
      <c r="Z32" s="417">
        <v>200000</v>
      </c>
      <c r="AA32" s="417">
        <v>200000</v>
      </c>
      <c r="AB32" s="417">
        <v>150000</v>
      </c>
      <c r="AC32" s="417">
        <v>150000</v>
      </c>
    </row>
    <row r="33" spans="1:29" x14ac:dyDescent="0.55000000000000004">
      <c r="A33" s="415" t="s">
        <v>490</v>
      </c>
      <c r="B33" s="415">
        <v>523223.8</v>
      </c>
      <c r="C33" s="415"/>
      <c r="D33" s="417">
        <v>177000</v>
      </c>
      <c r="E33" s="417">
        <v>177000</v>
      </c>
      <c r="F33" s="417">
        <v>198000</v>
      </c>
      <c r="G33" s="417">
        <v>200000</v>
      </c>
      <c r="H33" s="417">
        <v>200000</v>
      </c>
      <c r="I33" s="417">
        <v>100000</v>
      </c>
      <c r="J33" s="417">
        <v>100000</v>
      </c>
      <c r="K33" s="417">
        <v>100000</v>
      </c>
      <c r="L33" s="416">
        <v>100000</v>
      </c>
      <c r="M33" s="417">
        <v>100000</v>
      </c>
      <c r="N33" s="417">
        <v>100000</v>
      </c>
      <c r="O33" s="417">
        <v>100000</v>
      </c>
      <c r="P33" s="417">
        <v>75000</v>
      </c>
      <c r="Q33" s="416">
        <v>95000</v>
      </c>
      <c r="R33" s="417">
        <v>160000</v>
      </c>
      <c r="S33" s="417">
        <v>250000</v>
      </c>
      <c r="T33" s="417">
        <v>250000</v>
      </c>
      <c r="U33" s="417">
        <v>325000</v>
      </c>
      <c r="V33" s="417">
        <v>400000</v>
      </c>
      <c r="W33" s="417">
        <v>400000</v>
      </c>
      <c r="X33" s="417">
        <v>400000</v>
      </c>
      <c r="Y33" s="417">
        <v>400000</v>
      </c>
      <c r="Z33" s="417">
        <v>400000</v>
      </c>
      <c r="AA33" s="417">
        <v>400000</v>
      </c>
      <c r="AB33" s="417">
        <v>400000</v>
      </c>
      <c r="AC33" s="417">
        <v>400000</v>
      </c>
    </row>
    <row r="34" spans="1:29" x14ac:dyDescent="0.55000000000000004">
      <c r="A34" s="415" t="s">
        <v>491</v>
      </c>
      <c r="B34" s="415">
        <v>357553.18</v>
      </c>
      <c r="C34" s="415"/>
      <c r="D34" s="417">
        <v>160000</v>
      </c>
      <c r="E34" s="417">
        <v>175000</v>
      </c>
      <c r="F34" s="417">
        <v>175000</v>
      </c>
      <c r="G34" s="417">
        <v>175000</v>
      </c>
      <c r="H34" s="417">
        <v>225000</v>
      </c>
      <c r="I34" s="417">
        <v>145000</v>
      </c>
      <c r="J34" s="417">
        <v>150000</v>
      </c>
      <c r="K34" s="417">
        <v>75000</v>
      </c>
      <c r="L34" s="416">
        <v>168000</v>
      </c>
      <c r="M34" s="417">
        <v>176960</v>
      </c>
      <c r="N34" s="417">
        <v>250000</v>
      </c>
      <c r="O34" s="417">
        <v>300000</v>
      </c>
      <c r="P34" s="417">
        <v>300000</v>
      </c>
      <c r="Q34" s="416">
        <v>300000</v>
      </c>
      <c r="R34" s="417">
        <v>300000</v>
      </c>
      <c r="S34" s="417">
        <v>400000</v>
      </c>
      <c r="T34" s="417">
        <v>400000</v>
      </c>
      <c r="U34" s="417">
        <v>400000</v>
      </c>
      <c r="V34" s="417">
        <v>400000</v>
      </c>
      <c r="W34" s="417">
        <v>425000</v>
      </c>
      <c r="X34" s="417">
        <v>450000</v>
      </c>
      <c r="Y34" s="417">
        <v>500000</v>
      </c>
      <c r="Z34" s="417">
        <v>500000</v>
      </c>
      <c r="AA34" s="417">
        <v>550000</v>
      </c>
      <c r="AB34" s="417">
        <v>625000</v>
      </c>
      <c r="AC34" s="417">
        <v>625000</v>
      </c>
    </row>
    <row r="35" spans="1:29" x14ac:dyDescent="0.55000000000000004">
      <c r="A35" s="415" t="s">
        <v>492</v>
      </c>
      <c r="B35" s="415">
        <v>484146.23</v>
      </c>
      <c r="C35" s="415"/>
      <c r="D35" s="417">
        <v>210000</v>
      </c>
      <c r="E35" s="417">
        <v>200000</v>
      </c>
      <c r="F35" s="417">
        <v>0</v>
      </c>
      <c r="G35" s="417">
        <v>0</v>
      </c>
      <c r="H35" s="417">
        <v>0</v>
      </c>
      <c r="I35" s="417">
        <v>0</v>
      </c>
      <c r="J35" s="417">
        <v>250000</v>
      </c>
      <c r="K35" s="417">
        <v>0</v>
      </c>
      <c r="L35" s="416">
        <v>0</v>
      </c>
      <c r="M35" s="417">
        <v>0</v>
      </c>
      <c r="N35" s="417">
        <v>0</v>
      </c>
      <c r="O35" s="417">
        <v>0</v>
      </c>
      <c r="P35" s="417">
        <v>0</v>
      </c>
      <c r="Q35" s="416">
        <v>0</v>
      </c>
      <c r="R35" s="417">
        <v>0</v>
      </c>
      <c r="S35" s="417">
        <v>0</v>
      </c>
      <c r="T35" s="417">
        <v>0</v>
      </c>
      <c r="U35" s="417">
        <v>0</v>
      </c>
      <c r="V35" s="417">
        <v>0</v>
      </c>
      <c r="W35" s="417">
        <v>0</v>
      </c>
      <c r="X35" s="417">
        <v>0</v>
      </c>
      <c r="Y35" s="417">
        <v>0</v>
      </c>
      <c r="Z35" s="417">
        <v>0</v>
      </c>
      <c r="AA35" s="417">
        <v>0</v>
      </c>
      <c r="AB35" s="951">
        <v>0</v>
      </c>
      <c r="AC35" s="417">
        <v>0</v>
      </c>
    </row>
    <row r="36" spans="1:29" hidden="1" x14ac:dyDescent="0.55000000000000004">
      <c r="A36" s="424" t="s">
        <v>493</v>
      </c>
      <c r="B36" s="415">
        <v>0</v>
      </c>
      <c r="C36" s="415"/>
      <c r="D36" s="417">
        <v>1232000</v>
      </c>
      <c r="E36" s="417">
        <v>50000</v>
      </c>
      <c r="F36" s="417">
        <v>25000</v>
      </c>
      <c r="G36" s="417">
        <v>0</v>
      </c>
      <c r="H36" s="417">
        <v>0</v>
      </c>
      <c r="I36" s="417">
        <v>0</v>
      </c>
      <c r="J36" s="417">
        <v>0</v>
      </c>
      <c r="K36" s="417">
        <v>0</v>
      </c>
      <c r="L36" s="416">
        <v>0</v>
      </c>
      <c r="M36" s="417">
        <v>0</v>
      </c>
      <c r="N36" s="417">
        <v>0</v>
      </c>
      <c r="O36" s="417">
        <v>0</v>
      </c>
      <c r="P36" s="417">
        <v>0</v>
      </c>
      <c r="Q36" s="416">
        <v>0</v>
      </c>
      <c r="R36" s="417">
        <v>0</v>
      </c>
      <c r="S36" s="417">
        <v>0</v>
      </c>
      <c r="T36" s="417">
        <v>0</v>
      </c>
      <c r="U36" s="417">
        <v>0</v>
      </c>
      <c r="V36" s="417">
        <v>0</v>
      </c>
      <c r="W36" s="417">
        <v>0</v>
      </c>
      <c r="X36" s="417">
        <v>0</v>
      </c>
      <c r="Y36" s="417">
        <v>0</v>
      </c>
      <c r="Z36" s="417">
        <v>0</v>
      </c>
      <c r="AA36" s="417">
        <v>0</v>
      </c>
      <c r="AB36" s="417">
        <v>0</v>
      </c>
      <c r="AC36" s="417">
        <v>0</v>
      </c>
    </row>
    <row r="37" spans="1:29" hidden="1" x14ac:dyDescent="0.55000000000000004">
      <c r="A37" s="425" t="s">
        <v>494</v>
      </c>
      <c r="B37" s="415">
        <v>0</v>
      </c>
      <c r="C37" s="415"/>
      <c r="D37" s="417">
        <v>600000</v>
      </c>
      <c r="E37" s="417">
        <v>493992</v>
      </c>
      <c r="F37" s="417">
        <v>480245</v>
      </c>
      <c r="G37" s="417">
        <v>95044</v>
      </c>
      <c r="H37" s="417">
        <v>125000</v>
      </c>
      <c r="I37" s="417">
        <v>0</v>
      </c>
      <c r="J37" s="417">
        <v>0</v>
      </c>
      <c r="K37" s="417">
        <v>0</v>
      </c>
      <c r="L37" s="416">
        <v>0</v>
      </c>
      <c r="M37" s="417">
        <v>0</v>
      </c>
      <c r="N37" s="417">
        <v>0</v>
      </c>
      <c r="O37" s="417">
        <v>0</v>
      </c>
      <c r="P37" s="417">
        <v>0</v>
      </c>
      <c r="Q37" s="416">
        <v>0</v>
      </c>
      <c r="R37" s="417">
        <v>0</v>
      </c>
      <c r="S37" s="417">
        <v>0</v>
      </c>
      <c r="T37" s="417">
        <v>0</v>
      </c>
      <c r="U37" s="417">
        <v>0</v>
      </c>
      <c r="V37" s="417">
        <v>0</v>
      </c>
      <c r="W37" s="417">
        <v>0</v>
      </c>
      <c r="X37" s="417">
        <v>0</v>
      </c>
      <c r="Y37" s="417">
        <v>0</v>
      </c>
      <c r="Z37" s="417">
        <v>0</v>
      </c>
      <c r="AA37" s="417">
        <v>0</v>
      </c>
      <c r="AB37" s="417">
        <v>0</v>
      </c>
      <c r="AC37" s="417">
        <v>0</v>
      </c>
    </row>
    <row r="38" spans="1:29" x14ac:dyDescent="0.55000000000000004">
      <c r="A38" s="415" t="s">
        <v>495</v>
      </c>
      <c r="B38" s="415">
        <v>26169.08</v>
      </c>
      <c r="C38" s="415"/>
      <c r="D38" s="417">
        <v>2000</v>
      </c>
      <c r="E38" s="417">
        <v>2000</v>
      </c>
      <c r="F38" s="417">
        <v>2000</v>
      </c>
      <c r="G38" s="417">
        <v>2000</v>
      </c>
      <c r="H38" s="417">
        <v>2000</v>
      </c>
      <c r="I38" s="417">
        <v>1000</v>
      </c>
      <c r="J38" s="417">
        <v>2000</v>
      </c>
      <c r="K38" s="417">
        <v>2000</v>
      </c>
      <c r="L38" s="416">
        <v>2000</v>
      </c>
      <c r="M38" s="417">
        <v>2000</v>
      </c>
      <c r="N38" s="417">
        <v>2000</v>
      </c>
      <c r="O38" s="417">
        <v>2000</v>
      </c>
      <c r="P38" s="417">
        <v>17000</v>
      </c>
      <c r="Q38" s="416">
        <v>10000</v>
      </c>
      <c r="R38" s="417">
        <v>35000</v>
      </c>
      <c r="S38" s="417">
        <v>75000</v>
      </c>
      <c r="T38" s="417">
        <v>75000</v>
      </c>
      <c r="U38" s="417">
        <v>75000</v>
      </c>
      <c r="V38" s="417">
        <v>75000</v>
      </c>
      <c r="W38" s="417">
        <v>75000</v>
      </c>
      <c r="X38" s="417">
        <v>75000</v>
      </c>
      <c r="Y38" s="417">
        <v>75000</v>
      </c>
      <c r="Z38" s="417">
        <v>75000</v>
      </c>
      <c r="AA38" s="417">
        <v>75000</v>
      </c>
      <c r="AB38" s="417">
        <v>75000</v>
      </c>
      <c r="AC38" s="417">
        <v>75000</v>
      </c>
    </row>
    <row r="39" spans="1:29" hidden="1" x14ac:dyDescent="0.55000000000000004">
      <c r="A39" s="426" t="s">
        <v>496</v>
      </c>
      <c r="B39" s="415">
        <v>0</v>
      </c>
      <c r="C39" s="415"/>
      <c r="D39" s="417">
        <v>85000</v>
      </c>
      <c r="E39" s="417">
        <v>0</v>
      </c>
      <c r="F39" s="417">
        <v>0</v>
      </c>
      <c r="G39" s="417">
        <v>0</v>
      </c>
      <c r="H39" s="417">
        <v>30000</v>
      </c>
      <c r="I39" s="417">
        <v>0</v>
      </c>
      <c r="J39" s="417">
        <v>0</v>
      </c>
      <c r="K39" s="417">
        <v>0</v>
      </c>
      <c r="L39" s="416">
        <v>0</v>
      </c>
      <c r="M39" s="417">
        <v>0</v>
      </c>
      <c r="N39" s="417">
        <v>0</v>
      </c>
      <c r="O39" s="417">
        <v>0</v>
      </c>
      <c r="P39" s="417">
        <v>0</v>
      </c>
      <c r="Q39" s="416">
        <v>0</v>
      </c>
      <c r="R39" s="417">
        <v>0</v>
      </c>
      <c r="S39" s="417">
        <v>0</v>
      </c>
      <c r="T39" s="417">
        <v>0</v>
      </c>
      <c r="U39" s="417">
        <v>0</v>
      </c>
      <c r="V39" s="417">
        <v>0</v>
      </c>
      <c r="W39" s="417">
        <v>0</v>
      </c>
      <c r="X39" s="417">
        <v>0</v>
      </c>
      <c r="Y39" s="417">
        <v>0</v>
      </c>
      <c r="Z39" s="417">
        <v>0</v>
      </c>
      <c r="AA39" s="417">
        <v>0</v>
      </c>
      <c r="AB39" s="417">
        <v>0</v>
      </c>
      <c r="AC39" s="417">
        <v>0</v>
      </c>
    </row>
    <row r="40" spans="1:29" x14ac:dyDescent="0.55000000000000004">
      <c r="A40" s="415" t="s">
        <v>497</v>
      </c>
      <c r="B40" s="415">
        <v>58789.919999999998</v>
      </c>
      <c r="C40" s="415"/>
      <c r="D40" s="417">
        <v>25000</v>
      </c>
      <c r="E40" s="417">
        <v>35000</v>
      </c>
      <c r="F40" s="417">
        <v>35000</v>
      </c>
      <c r="G40" s="417">
        <v>0</v>
      </c>
      <c r="H40" s="417">
        <v>10000</v>
      </c>
      <c r="I40" s="417">
        <v>0</v>
      </c>
      <c r="J40" s="417">
        <v>10000</v>
      </c>
      <c r="K40" s="417">
        <v>0</v>
      </c>
      <c r="L40" s="416">
        <v>0</v>
      </c>
      <c r="M40" s="417">
        <v>0</v>
      </c>
      <c r="N40" s="417">
        <v>0</v>
      </c>
      <c r="O40" s="417">
        <v>0</v>
      </c>
      <c r="P40" s="417">
        <v>0</v>
      </c>
      <c r="Q40" s="416">
        <v>0</v>
      </c>
      <c r="R40" s="417">
        <v>0</v>
      </c>
      <c r="S40" s="417">
        <v>0</v>
      </c>
      <c r="T40" s="417">
        <v>0</v>
      </c>
      <c r="U40" s="417">
        <v>0</v>
      </c>
      <c r="V40" s="417">
        <v>0</v>
      </c>
      <c r="W40" s="417">
        <v>0</v>
      </c>
      <c r="X40" s="417">
        <v>0</v>
      </c>
      <c r="Y40" s="417">
        <v>0</v>
      </c>
      <c r="Z40" s="417">
        <v>0</v>
      </c>
      <c r="AA40" s="417">
        <v>0</v>
      </c>
      <c r="AB40" s="417">
        <v>0</v>
      </c>
      <c r="AC40" s="417">
        <v>0</v>
      </c>
    </row>
    <row r="41" spans="1:29" x14ac:dyDescent="0.55000000000000004">
      <c r="A41" s="415" t="s">
        <v>498</v>
      </c>
      <c r="B41" s="415">
        <v>6652.06</v>
      </c>
      <c r="C41" s="415"/>
      <c r="D41" s="417">
        <v>0</v>
      </c>
      <c r="E41" s="417">
        <v>0</v>
      </c>
      <c r="F41" s="417">
        <v>0</v>
      </c>
      <c r="G41" s="417">
        <v>0</v>
      </c>
      <c r="H41" s="417">
        <v>0</v>
      </c>
      <c r="I41" s="417">
        <v>0</v>
      </c>
      <c r="J41" s="417">
        <v>0</v>
      </c>
      <c r="K41" s="417">
        <v>0</v>
      </c>
      <c r="L41" s="416">
        <v>0</v>
      </c>
      <c r="M41" s="417">
        <v>0</v>
      </c>
      <c r="N41" s="417">
        <v>15000</v>
      </c>
      <c r="O41" s="417">
        <v>15000</v>
      </c>
      <c r="P41" s="417">
        <v>15000</v>
      </c>
      <c r="Q41" s="416">
        <v>15000</v>
      </c>
      <c r="R41" s="417">
        <v>15000</v>
      </c>
      <c r="S41" s="417">
        <v>15000</v>
      </c>
      <c r="T41" s="417">
        <v>15000</v>
      </c>
      <c r="U41" s="417">
        <v>15000</v>
      </c>
      <c r="V41" s="417">
        <v>15000</v>
      </c>
      <c r="W41" s="417">
        <v>17250</v>
      </c>
      <c r="X41" s="417">
        <v>25000</v>
      </c>
      <c r="Y41" s="417">
        <v>25000</v>
      </c>
      <c r="Z41" s="417">
        <v>25000</v>
      </c>
      <c r="AA41" s="417">
        <v>25000</v>
      </c>
      <c r="AB41" s="417">
        <v>25000</v>
      </c>
      <c r="AC41" s="417">
        <v>25000</v>
      </c>
    </row>
    <row r="42" spans="1:29" x14ac:dyDescent="0.55000000000000004">
      <c r="A42" s="415" t="s">
        <v>499</v>
      </c>
      <c r="B42" s="415">
        <v>782203.25</v>
      </c>
      <c r="C42" s="415"/>
      <c r="D42" s="417">
        <v>375000</v>
      </c>
      <c r="E42" s="417">
        <v>215000</v>
      </c>
      <c r="F42" s="417">
        <v>225000</v>
      </c>
      <c r="G42" s="417">
        <v>300000</v>
      </c>
      <c r="H42" s="417">
        <v>265000</v>
      </c>
      <c r="I42" s="417">
        <v>190647</v>
      </c>
      <c r="J42" s="417">
        <v>200000</v>
      </c>
      <c r="K42" s="417">
        <v>0</v>
      </c>
      <c r="L42" s="416">
        <v>0</v>
      </c>
      <c r="M42" s="417">
        <v>0</v>
      </c>
      <c r="N42" s="417">
        <v>0</v>
      </c>
      <c r="O42" s="417">
        <v>0</v>
      </c>
      <c r="P42" s="417">
        <v>0</v>
      </c>
      <c r="Q42" s="416">
        <v>0</v>
      </c>
      <c r="R42" s="417">
        <v>0</v>
      </c>
      <c r="S42" s="417">
        <v>0</v>
      </c>
      <c r="T42" s="417">
        <v>0</v>
      </c>
      <c r="U42" s="417">
        <v>0</v>
      </c>
      <c r="V42" s="417">
        <v>0</v>
      </c>
      <c r="W42" s="417">
        <v>0</v>
      </c>
      <c r="X42" s="417">
        <v>0</v>
      </c>
      <c r="Y42" s="417">
        <v>0</v>
      </c>
      <c r="Z42" s="417">
        <v>0</v>
      </c>
      <c r="AA42" s="417">
        <v>0</v>
      </c>
      <c r="AB42" s="417">
        <v>0</v>
      </c>
      <c r="AC42" s="417">
        <v>0</v>
      </c>
    </row>
    <row r="43" spans="1:29" x14ac:dyDescent="0.55000000000000004">
      <c r="A43" s="415" t="s">
        <v>500</v>
      </c>
      <c r="B43" s="415">
        <v>15058.21</v>
      </c>
      <c r="C43" s="415"/>
      <c r="D43" s="417">
        <v>56000</v>
      </c>
      <c r="E43" s="417">
        <v>56000</v>
      </c>
      <c r="F43" s="417">
        <v>56000</v>
      </c>
      <c r="G43" s="417">
        <v>30000</v>
      </c>
      <c r="H43" s="417">
        <v>15000</v>
      </c>
      <c r="I43" s="417">
        <v>0</v>
      </c>
      <c r="J43" s="417">
        <v>5000</v>
      </c>
      <c r="K43" s="417">
        <v>0</v>
      </c>
      <c r="L43" s="416">
        <v>0</v>
      </c>
      <c r="M43" s="417">
        <v>0</v>
      </c>
      <c r="N43" s="417">
        <v>0</v>
      </c>
      <c r="O43" s="417">
        <v>0</v>
      </c>
      <c r="P43" s="417">
        <v>0</v>
      </c>
      <c r="Q43" s="416">
        <v>0</v>
      </c>
      <c r="R43" s="417">
        <v>0</v>
      </c>
      <c r="S43" s="417">
        <v>0</v>
      </c>
      <c r="T43" s="417">
        <v>0</v>
      </c>
      <c r="U43" s="417">
        <v>0</v>
      </c>
      <c r="V43" s="417">
        <v>0</v>
      </c>
      <c r="W43" s="417">
        <v>0</v>
      </c>
      <c r="X43" s="417">
        <v>0</v>
      </c>
      <c r="Y43" s="417">
        <v>0</v>
      </c>
      <c r="Z43" s="417">
        <v>0</v>
      </c>
      <c r="AA43" s="417">
        <v>0</v>
      </c>
      <c r="AB43" s="417">
        <v>0</v>
      </c>
      <c r="AC43" s="417">
        <v>0</v>
      </c>
    </row>
    <row r="44" spans="1:29" x14ac:dyDescent="0.55000000000000004">
      <c r="A44" s="415" t="s">
        <v>501</v>
      </c>
      <c r="B44" s="415">
        <v>915565.62</v>
      </c>
      <c r="C44" s="415"/>
      <c r="D44" s="417">
        <v>100000</v>
      </c>
      <c r="E44" s="417">
        <v>100000</v>
      </c>
      <c r="F44" s="417">
        <v>100000</v>
      </c>
      <c r="G44" s="417">
        <v>100000</v>
      </c>
      <c r="H44" s="417">
        <v>175000</v>
      </c>
      <c r="I44" s="417">
        <v>115000</v>
      </c>
      <c r="J44" s="417">
        <v>0</v>
      </c>
      <c r="K44" s="417">
        <v>0</v>
      </c>
      <c r="L44" s="416">
        <v>0</v>
      </c>
      <c r="M44" s="417">
        <v>0</v>
      </c>
      <c r="N44" s="417">
        <v>0</v>
      </c>
      <c r="O44" s="417">
        <v>0</v>
      </c>
      <c r="P44" s="417">
        <v>0</v>
      </c>
      <c r="Q44" s="416">
        <v>0</v>
      </c>
      <c r="R44" s="417">
        <v>0</v>
      </c>
      <c r="S44" s="417">
        <v>0</v>
      </c>
      <c r="T44" s="417">
        <v>0</v>
      </c>
      <c r="U44" s="417">
        <v>0</v>
      </c>
      <c r="V44" s="417">
        <v>0</v>
      </c>
      <c r="W44" s="417">
        <v>0</v>
      </c>
      <c r="X44" s="417">
        <v>0</v>
      </c>
      <c r="Y44" s="417">
        <v>0</v>
      </c>
      <c r="Z44" s="417">
        <v>0</v>
      </c>
      <c r="AA44" s="417">
        <v>0</v>
      </c>
      <c r="AB44" s="417">
        <v>0</v>
      </c>
      <c r="AC44" s="417">
        <v>0</v>
      </c>
    </row>
    <row r="45" spans="1:29" hidden="1" x14ac:dyDescent="0.55000000000000004">
      <c r="A45" s="423" t="s">
        <v>502</v>
      </c>
      <c r="B45" s="415">
        <v>0</v>
      </c>
      <c r="C45" s="415"/>
      <c r="D45" s="417">
        <v>30000</v>
      </c>
      <c r="E45" s="417">
        <v>30000</v>
      </c>
      <c r="F45" s="417">
        <v>30000</v>
      </c>
      <c r="G45" s="417">
        <v>30000</v>
      </c>
      <c r="H45" s="417">
        <v>45000</v>
      </c>
      <c r="I45" s="417">
        <v>0</v>
      </c>
      <c r="J45" s="417">
        <v>0</v>
      </c>
      <c r="K45" s="417">
        <v>0</v>
      </c>
      <c r="L45" s="416">
        <v>0</v>
      </c>
      <c r="M45" s="417">
        <v>0</v>
      </c>
      <c r="N45" s="417">
        <v>0</v>
      </c>
      <c r="O45" s="417">
        <v>0</v>
      </c>
      <c r="P45" s="417">
        <v>0</v>
      </c>
      <c r="Q45" s="416">
        <v>0</v>
      </c>
      <c r="R45" s="417">
        <v>0</v>
      </c>
      <c r="S45" s="417">
        <v>0</v>
      </c>
      <c r="T45" s="417">
        <v>0</v>
      </c>
      <c r="U45" s="417">
        <v>0</v>
      </c>
      <c r="V45" s="417">
        <v>0</v>
      </c>
      <c r="W45" s="417">
        <v>0</v>
      </c>
      <c r="X45" s="417">
        <v>0</v>
      </c>
      <c r="Y45" s="417">
        <v>0</v>
      </c>
      <c r="Z45" s="417">
        <v>0</v>
      </c>
      <c r="AA45" s="417">
        <v>0</v>
      </c>
      <c r="AB45" s="417">
        <v>0</v>
      </c>
      <c r="AC45" s="417">
        <v>0</v>
      </c>
    </row>
    <row r="46" spans="1:29" x14ac:dyDescent="0.55000000000000004">
      <c r="A46" s="415" t="s">
        <v>503</v>
      </c>
      <c r="B46" s="415">
        <v>1108582.79</v>
      </c>
      <c r="C46" s="415"/>
      <c r="D46" s="417"/>
      <c r="E46" s="417"/>
      <c r="F46" s="417"/>
      <c r="G46" s="417"/>
      <c r="H46" s="417"/>
      <c r="I46" s="417"/>
      <c r="J46" s="417">
        <v>150000</v>
      </c>
      <c r="K46" s="417">
        <v>525000</v>
      </c>
      <c r="L46" s="416">
        <v>0</v>
      </c>
      <c r="M46" s="417">
        <v>185000</v>
      </c>
      <c r="N46" s="417">
        <v>400000</v>
      </c>
      <c r="O46" s="417">
        <v>400000</v>
      </c>
      <c r="P46" s="417">
        <v>400000</v>
      </c>
      <c r="Q46" s="416">
        <v>600000</v>
      </c>
      <c r="R46" s="416">
        <v>600000</v>
      </c>
      <c r="S46" s="416">
        <v>450000</v>
      </c>
      <c r="T46" s="416">
        <v>450000</v>
      </c>
      <c r="U46" s="416">
        <f>70000+475000</f>
        <v>545000</v>
      </c>
      <c r="V46" s="416">
        <v>545000</v>
      </c>
      <c r="W46" s="416">
        <v>595000</v>
      </c>
      <c r="X46" s="416">
        <v>750000</v>
      </c>
      <c r="Y46" s="416">
        <v>925000</v>
      </c>
      <c r="Z46" s="416">
        <v>1000000</v>
      </c>
      <c r="AA46" s="416">
        <v>1050000</v>
      </c>
      <c r="AB46" s="416">
        <v>1150000</v>
      </c>
      <c r="AC46" s="416">
        <v>1275000</v>
      </c>
    </row>
    <row r="47" spans="1:29" x14ac:dyDescent="0.55000000000000004">
      <c r="A47" s="415" t="s">
        <v>314</v>
      </c>
      <c r="B47" s="415">
        <v>49130.01</v>
      </c>
      <c r="C47" s="415"/>
      <c r="D47" s="417">
        <v>0</v>
      </c>
      <c r="E47" s="417">
        <v>0</v>
      </c>
      <c r="F47" s="417">
        <v>0</v>
      </c>
      <c r="G47" s="417">
        <v>0</v>
      </c>
      <c r="H47" s="417">
        <v>25000</v>
      </c>
      <c r="I47" s="417">
        <v>10000</v>
      </c>
      <c r="J47" s="417">
        <v>90000</v>
      </c>
      <c r="K47" s="417">
        <v>75000</v>
      </c>
      <c r="L47" s="416">
        <v>40000</v>
      </c>
      <c r="M47" s="417">
        <v>0</v>
      </c>
      <c r="N47" s="417">
        <v>50000</v>
      </c>
      <c r="O47" s="417">
        <v>75000</v>
      </c>
      <c r="P47" s="417">
        <v>75000</v>
      </c>
      <c r="Q47" s="416">
        <v>45000</v>
      </c>
      <c r="R47" s="417">
        <v>65000</v>
      </c>
      <c r="S47" s="417">
        <v>125000</v>
      </c>
      <c r="T47" s="417">
        <v>125000</v>
      </c>
      <c r="U47" s="417">
        <v>125000</v>
      </c>
      <c r="V47" s="417">
        <v>125000</v>
      </c>
      <c r="W47" s="417">
        <v>100000</v>
      </c>
      <c r="X47" s="417">
        <v>100000</v>
      </c>
      <c r="Y47" s="417">
        <v>100000</v>
      </c>
      <c r="Z47" s="417">
        <v>100000</v>
      </c>
      <c r="AA47" s="417">
        <v>125000</v>
      </c>
      <c r="AB47" s="417">
        <v>125000</v>
      </c>
      <c r="AC47" s="417">
        <v>125000</v>
      </c>
    </row>
    <row r="48" spans="1:29" x14ac:dyDescent="0.55000000000000004">
      <c r="A48" s="427" t="s">
        <v>504</v>
      </c>
      <c r="B48" s="415">
        <v>0</v>
      </c>
      <c r="C48" s="415"/>
      <c r="D48" s="417">
        <v>71000</v>
      </c>
      <c r="E48" s="417">
        <v>0</v>
      </c>
      <c r="F48" s="417">
        <v>0</v>
      </c>
      <c r="G48" s="417">
        <v>0</v>
      </c>
      <c r="H48" s="417">
        <v>0</v>
      </c>
      <c r="I48" s="417">
        <v>0</v>
      </c>
      <c r="J48" s="417">
        <v>0</v>
      </c>
      <c r="K48" s="417">
        <v>0</v>
      </c>
      <c r="L48" s="416">
        <v>0</v>
      </c>
      <c r="M48" s="417">
        <v>0</v>
      </c>
      <c r="N48" s="417">
        <v>0</v>
      </c>
      <c r="O48" s="417">
        <v>0</v>
      </c>
      <c r="P48" s="417">
        <v>0</v>
      </c>
      <c r="Q48" s="416">
        <v>0</v>
      </c>
      <c r="R48" s="417">
        <v>0</v>
      </c>
      <c r="S48" s="417">
        <v>0</v>
      </c>
      <c r="T48" s="417">
        <v>0</v>
      </c>
      <c r="U48" s="417">
        <v>0</v>
      </c>
      <c r="V48" s="417">
        <v>0</v>
      </c>
      <c r="W48" s="417">
        <v>0</v>
      </c>
      <c r="X48" s="417">
        <v>0</v>
      </c>
      <c r="Y48" s="417">
        <v>0</v>
      </c>
      <c r="Z48" s="417">
        <v>0</v>
      </c>
      <c r="AA48" s="417">
        <v>0</v>
      </c>
      <c r="AB48" s="417">
        <v>0</v>
      </c>
      <c r="AC48" s="417">
        <v>0</v>
      </c>
    </row>
    <row r="49" spans="1:29" x14ac:dyDescent="0.55000000000000004">
      <c r="A49" s="427" t="s">
        <v>505</v>
      </c>
      <c r="B49" s="415"/>
      <c r="C49" s="415"/>
      <c r="D49" s="417"/>
      <c r="E49" s="417"/>
      <c r="F49" s="417"/>
      <c r="G49" s="417"/>
      <c r="H49" s="417"/>
      <c r="I49" s="417"/>
      <c r="J49" s="417"/>
      <c r="K49" s="417"/>
      <c r="L49" s="416"/>
      <c r="M49" s="417"/>
      <c r="N49" s="417"/>
      <c r="O49" s="417"/>
      <c r="P49" s="417">
        <v>10000</v>
      </c>
      <c r="Q49" s="416">
        <v>65000</v>
      </c>
      <c r="R49" s="417">
        <v>65000</v>
      </c>
      <c r="S49" s="417">
        <v>20000</v>
      </c>
      <c r="T49" s="417">
        <v>20000</v>
      </c>
      <c r="U49" s="417">
        <v>15000</v>
      </c>
      <c r="V49" s="417">
        <v>5000</v>
      </c>
      <c r="W49" s="417">
        <v>5000</v>
      </c>
      <c r="X49" s="417">
        <v>10000</v>
      </c>
      <c r="Y49" s="417">
        <v>15000</v>
      </c>
      <c r="Z49" s="417">
        <v>20000</v>
      </c>
      <c r="AA49" s="417">
        <v>25000</v>
      </c>
      <c r="AB49" s="417">
        <v>25000</v>
      </c>
      <c r="AC49" s="417">
        <v>25000</v>
      </c>
    </row>
    <row r="50" spans="1:29" ht="18.600000000000001" x14ac:dyDescent="1.1000000000000001">
      <c r="A50" s="415" t="s">
        <v>506</v>
      </c>
      <c r="B50" s="415">
        <v>20048.439999999999</v>
      </c>
      <c r="C50" s="415"/>
      <c r="D50" s="417">
        <v>0</v>
      </c>
      <c r="E50" s="417">
        <v>0</v>
      </c>
      <c r="F50" s="417">
        <v>85000</v>
      </c>
      <c r="G50" s="417">
        <v>5000</v>
      </c>
      <c r="H50" s="417">
        <v>12000</v>
      </c>
      <c r="I50" s="417">
        <v>0</v>
      </c>
      <c r="J50" s="420">
        <v>5000</v>
      </c>
      <c r="K50" s="420">
        <v>0</v>
      </c>
      <c r="L50" s="428">
        <v>0</v>
      </c>
      <c r="M50" s="420">
        <v>0</v>
      </c>
      <c r="N50" s="420">
        <v>0</v>
      </c>
      <c r="O50" s="420">
        <v>0</v>
      </c>
      <c r="P50" s="420">
        <v>0</v>
      </c>
      <c r="Q50" s="428">
        <v>10000</v>
      </c>
      <c r="R50" s="420">
        <v>10000</v>
      </c>
      <c r="S50" s="420">
        <v>5000</v>
      </c>
      <c r="T50" s="420">
        <v>5000</v>
      </c>
      <c r="U50" s="420">
        <v>5000</v>
      </c>
      <c r="V50" s="420">
        <v>5000</v>
      </c>
      <c r="W50" s="420">
        <v>5000</v>
      </c>
      <c r="X50" s="420">
        <v>5000</v>
      </c>
      <c r="Y50" s="420">
        <v>5000</v>
      </c>
      <c r="Z50" s="420">
        <v>5000</v>
      </c>
      <c r="AA50" s="420">
        <v>5000</v>
      </c>
      <c r="AB50" s="420">
        <v>5000</v>
      </c>
      <c r="AC50" s="420">
        <v>5000</v>
      </c>
    </row>
    <row r="51" spans="1:29" hidden="1" x14ac:dyDescent="0.55000000000000004">
      <c r="A51" s="429" t="s">
        <v>507</v>
      </c>
      <c r="B51" s="430">
        <v>0</v>
      </c>
      <c r="C51" s="430"/>
      <c r="D51" s="417">
        <v>0</v>
      </c>
      <c r="E51" s="417">
        <v>0</v>
      </c>
      <c r="F51" s="417">
        <v>0</v>
      </c>
      <c r="G51" s="417">
        <v>0</v>
      </c>
      <c r="H51" s="417">
        <v>0</v>
      </c>
      <c r="I51" s="417">
        <v>0</v>
      </c>
      <c r="J51" s="417">
        <v>0</v>
      </c>
      <c r="K51" s="431">
        <v>0</v>
      </c>
      <c r="L51" s="432">
        <v>0</v>
      </c>
      <c r="M51" s="431">
        <v>0</v>
      </c>
      <c r="N51" s="431">
        <v>0</v>
      </c>
      <c r="O51" s="431">
        <v>0</v>
      </c>
      <c r="P51" s="431">
        <v>0</v>
      </c>
      <c r="Q51" s="431">
        <v>0</v>
      </c>
      <c r="R51" s="431">
        <v>0</v>
      </c>
    </row>
    <row r="52" spans="1:29" ht="33.6" hidden="1" customHeight="1" x14ac:dyDescent="1.1000000000000001">
      <c r="A52" s="429" t="s">
        <v>508</v>
      </c>
      <c r="B52" s="433">
        <v>0</v>
      </c>
      <c r="C52" s="433"/>
      <c r="D52" s="434">
        <v>0</v>
      </c>
      <c r="E52" s="434">
        <v>0</v>
      </c>
      <c r="F52" s="420">
        <v>0</v>
      </c>
      <c r="G52" s="420">
        <v>0</v>
      </c>
      <c r="H52" s="435">
        <v>0</v>
      </c>
      <c r="I52" s="420">
        <v>0</v>
      </c>
      <c r="J52" s="436">
        <v>0</v>
      </c>
      <c r="K52" s="437">
        <v>0</v>
      </c>
      <c r="L52" s="438">
        <v>0</v>
      </c>
      <c r="M52" s="437">
        <v>0</v>
      </c>
      <c r="N52" s="437">
        <v>0</v>
      </c>
      <c r="O52" s="437">
        <v>0</v>
      </c>
      <c r="P52" s="437">
        <v>0</v>
      </c>
      <c r="Q52" s="437">
        <v>0</v>
      </c>
      <c r="R52" s="437">
        <v>0</v>
      </c>
      <c r="S52" s="437">
        <v>0</v>
      </c>
      <c r="T52" s="437">
        <v>0</v>
      </c>
      <c r="U52" s="437">
        <v>0</v>
      </c>
      <c r="V52" s="437">
        <v>0</v>
      </c>
      <c r="W52" s="437">
        <v>0</v>
      </c>
      <c r="X52" s="437">
        <v>0</v>
      </c>
      <c r="Y52" s="437">
        <v>0</v>
      </c>
      <c r="Z52" s="437">
        <v>0</v>
      </c>
      <c r="AA52" s="437">
        <v>0</v>
      </c>
      <c r="AB52" s="437">
        <v>0</v>
      </c>
      <c r="AC52" s="437">
        <v>0</v>
      </c>
    </row>
    <row r="53" spans="1:29" x14ac:dyDescent="0.55000000000000004">
      <c r="A53" s="415" t="s">
        <v>509</v>
      </c>
      <c r="B53" s="415">
        <v>6826515.9500000002</v>
      </c>
      <c r="C53" s="415"/>
      <c r="D53" s="415">
        <f t="shared" ref="D53:M53" si="13">SUM(D26:D52)</f>
        <v>3471000</v>
      </c>
      <c r="E53" s="415">
        <f t="shared" si="13"/>
        <v>1841992</v>
      </c>
      <c r="F53" s="415">
        <f t="shared" si="13"/>
        <v>1713245</v>
      </c>
      <c r="G53" s="415">
        <f t="shared" si="13"/>
        <v>1582044</v>
      </c>
      <c r="H53" s="415">
        <f t="shared" si="13"/>
        <v>1589000</v>
      </c>
      <c r="I53" s="415">
        <f>SUM(I26:I52)</f>
        <v>857647</v>
      </c>
      <c r="J53" s="415">
        <f t="shared" si="13"/>
        <v>1382000</v>
      </c>
      <c r="K53" s="415">
        <f t="shared" si="13"/>
        <v>887000</v>
      </c>
      <c r="L53" s="415">
        <f t="shared" si="13"/>
        <v>365000</v>
      </c>
      <c r="M53" s="415">
        <f t="shared" si="13"/>
        <v>538960</v>
      </c>
      <c r="N53" s="415">
        <f>SUM(N26:N52)-N48</f>
        <v>937000</v>
      </c>
      <c r="O53" s="415">
        <f>SUM(O26:O52)-O48</f>
        <v>974000</v>
      </c>
      <c r="P53" s="415">
        <f>SUM(P26:P52)</f>
        <v>1052000</v>
      </c>
      <c r="Q53" s="415">
        <f>SUM(Q26:Q52)</f>
        <v>1431000</v>
      </c>
      <c r="R53" s="415">
        <f t="shared" ref="R53" si="14">SUM(R26:R52)-R48</f>
        <v>1602000</v>
      </c>
      <c r="S53" s="415">
        <f t="shared" ref="S53:Z53" si="15">SUM(S26:S52)-S48</f>
        <v>1630000</v>
      </c>
      <c r="T53" s="415">
        <f t="shared" si="15"/>
        <v>1630000</v>
      </c>
      <c r="U53" s="415">
        <f t="shared" si="15"/>
        <v>1795000</v>
      </c>
      <c r="V53" s="415">
        <f t="shared" si="15"/>
        <v>1860000</v>
      </c>
      <c r="W53" s="415">
        <f t="shared" si="15"/>
        <v>1927250</v>
      </c>
      <c r="X53" s="415">
        <f t="shared" si="15"/>
        <v>2240000</v>
      </c>
      <c r="Y53" s="415">
        <f t="shared" si="15"/>
        <v>2520000</v>
      </c>
      <c r="Z53" s="415">
        <f t="shared" si="15"/>
        <v>2650000</v>
      </c>
      <c r="AA53" s="415">
        <f>SUM(AA26:AA52)-AA48</f>
        <v>2780000</v>
      </c>
      <c r="AB53" s="415">
        <f>SUM(AB26:AB52)-AB48</f>
        <v>2915000</v>
      </c>
      <c r="AC53" s="415">
        <f>SUM(AC26:AC52)-AC48</f>
        <v>3065000</v>
      </c>
    </row>
    <row r="54" spans="1:29" x14ac:dyDescent="0.55000000000000004">
      <c r="A54" s="415"/>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row>
    <row r="55" spans="1:29" x14ac:dyDescent="0.55000000000000004">
      <c r="A55" s="439" t="s">
        <v>510</v>
      </c>
      <c r="D55" s="439"/>
      <c r="E55" s="439"/>
      <c r="F55" s="439"/>
      <c r="G55" s="439"/>
      <c r="H55" s="439"/>
      <c r="I55" s="439"/>
      <c r="P55" s="440"/>
      <c r="Q55" s="440"/>
      <c r="R55" s="440"/>
      <c r="S55" s="440"/>
      <c r="T55" s="440"/>
      <c r="U55" s="440"/>
      <c r="V55" s="440"/>
      <c r="W55" s="440"/>
      <c r="X55" s="440"/>
      <c r="Y55" s="440"/>
      <c r="Z55" s="440"/>
      <c r="AA55" s="440"/>
      <c r="AB55" s="440"/>
      <c r="AC55" s="440"/>
    </row>
    <row r="56" spans="1:29" x14ac:dyDescent="0.55000000000000004">
      <c r="A56" s="415" t="s">
        <v>511</v>
      </c>
      <c r="B56" s="441">
        <v>10905</v>
      </c>
      <c r="C56" s="441"/>
      <c r="D56" s="434">
        <v>0</v>
      </c>
      <c r="E56" s="434">
        <v>0</v>
      </c>
      <c r="F56" s="434">
        <v>0</v>
      </c>
      <c r="G56" s="434">
        <v>0</v>
      </c>
      <c r="H56" s="434">
        <v>0</v>
      </c>
      <c r="I56" s="434">
        <v>10000</v>
      </c>
      <c r="J56" s="434">
        <v>0</v>
      </c>
      <c r="K56" s="434">
        <v>0</v>
      </c>
      <c r="L56" s="442">
        <v>0</v>
      </c>
      <c r="M56" s="434">
        <v>0</v>
      </c>
      <c r="N56" s="434">
        <v>0</v>
      </c>
      <c r="O56" s="434">
        <v>0</v>
      </c>
      <c r="P56" s="434">
        <v>25000</v>
      </c>
      <c r="Q56" s="434">
        <v>15000</v>
      </c>
      <c r="R56" s="434">
        <v>10000</v>
      </c>
      <c r="S56" s="434">
        <v>10000</v>
      </c>
      <c r="T56" s="434">
        <v>10000</v>
      </c>
      <c r="U56" s="434">
        <v>10000</v>
      </c>
      <c r="V56" s="434">
        <v>10000</v>
      </c>
      <c r="W56" s="434">
        <v>10000</v>
      </c>
      <c r="X56" s="434">
        <v>10000</v>
      </c>
      <c r="Y56" s="434">
        <v>10000</v>
      </c>
      <c r="Z56" s="434">
        <v>10000</v>
      </c>
      <c r="AA56" s="434">
        <v>10000</v>
      </c>
      <c r="AB56" s="434">
        <v>10000</v>
      </c>
      <c r="AC56" s="434">
        <v>10000</v>
      </c>
    </row>
    <row r="57" spans="1:29" x14ac:dyDescent="0.55000000000000004">
      <c r="A57" s="415" t="s">
        <v>512</v>
      </c>
      <c r="B57" s="441"/>
      <c r="C57" s="441"/>
      <c r="D57" s="434"/>
      <c r="E57" s="434"/>
      <c r="F57" s="434"/>
      <c r="G57" s="434"/>
      <c r="H57" s="434"/>
      <c r="I57" s="434"/>
      <c r="J57" s="434"/>
      <c r="K57" s="434"/>
      <c r="L57" s="442">
        <f>SUM(L53:L56)</f>
        <v>365000</v>
      </c>
      <c r="M57" s="442">
        <f>SUM(M53:M56)</f>
        <v>538960</v>
      </c>
      <c r="N57" s="442">
        <f>SUM(N53:N56)</f>
        <v>937000</v>
      </c>
      <c r="O57" s="442">
        <f>SUM(O53:O56)</f>
        <v>974000</v>
      </c>
      <c r="P57" s="442">
        <f t="shared" ref="P57:R57" si="16">SUM(P53:P56)</f>
        <v>1077000</v>
      </c>
      <c r="Q57" s="442">
        <f t="shared" si="16"/>
        <v>1446000</v>
      </c>
      <c r="R57" s="442">
        <f t="shared" si="16"/>
        <v>1612000</v>
      </c>
      <c r="S57" s="442">
        <f t="shared" ref="S57:AA57" si="17">SUM(S53:S56)</f>
        <v>1640000</v>
      </c>
      <c r="T57" s="442">
        <f t="shared" si="17"/>
        <v>1640000</v>
      </c>
      <c r="U57" s="442">
        <f t="shared" si="17"/>
        <v>1805000</v>
      </c>
      <c r="V57" s="442">
        <f t="shared" si="17"/>
        <v>1870000</v>
      </c>
      <c r="W57" s="442">
        <f t="shared" si="17"/>
        <v>1937250</v>
      </c>
      <c r="X57" s="442">
        <f t="shared" si="17"/>
        <v>2250000</v>
      </c>
      <c r="Y57" s="442">
        <f t="shared" si="17"/>
        <v>2530000</v>
      </c>
      <c r="Z57" s="442">
        <f t="shared" si="17"/>
        <v>2660000</v>
      </c>
      <c r="AA57" s="442">
        <f t="shared" si="17"/>
        <v>2790000</v>
      </c>
      <c r="AB57" s="442">
        <f t="shared" ref="AB57:AC57" si="18">SUM(AB53:AB56)</f>
        <v>2925000</v>
      </c>
      <c r="AC57" s="442">
        <f t="shared" si="18"/>
        <v>3075000</v>
      </c>
    </row>
    <row r="58" spans="1:29" x14ac:dyDescent="0.55000000000000004">
      <c r="P58" s="440"/>
      <c r="Q58" s="440"/>
      <c r="R58" s="440"/>
      <c r="S58" s="440"/>
      <c r="T58" s="440"/>
      <c r="U58" s="440"/>
      <c r="V58" s="440"/>
      <c r="W58" s="440"/>
      <c r="X58" s="440"/>
      <c r="Y58" s="440"/>
      <c r="Z58" s="440"/>
      <c r="AA58" s="440"/>
      <c r="AB58" s="440"/>
      <c r="AC58" s="440"/>
    </row>
    <row r="59" spans="1:29" x14ac:dyDescent="0.55000000000000004">
      <c r="A59" s="439" t="s">
        <v>513</v>
      </c>
      <c r="B59" s="415"/>
      <c r="C59" s="415"/>
      <c r="D59" s="415"/>
      <c r="E59" s="415"/>
      <c r="F59" s="415"/>
      <c r="G59" s="415"/>
      <c r="H59" s="415"/>
      <c r="I59" s="415"/>
      <c r="J59" s="417"/>
      <c r="K59" s="417"/>
      <c r="L59" s="416"/>
      <c r="M59" s="417"/>
      <c r="N59" s="417"/>
      <c r="O59" s="417"/>
      <c r="P59" s="417"/>
      <c r="Q59" s="417"/>
      <c r="R59" s="417"/>
      <c r="S59" s="417"/>
      <c r="T59" s="417"/>
      <c r="U59" s="417"/>
      <c r="V59" s="417"/>
      <c r="W59" s="417"/>
      <c r="X59" s="417"/>
      <c r="Y59" s="417"/>
      <c r="Z59" s="417"/>
      <c r="AA59" s="417"/>
      <c r="AB59" s="417"/>
      <c r="AC59" s="417"/>
    </row>
    <row r="60" spans="1:29" ht="18.600000000000001" x14ac:dyDescent="1.1000000000000001">
      <c r="A60" s="426" t="s">
        <v>514</v>
      </c>
      <c r="B60" s="415">
        <v>955575.82</v>
      </c>
      <c r="C60" s="415"/>
      <c r="D60" s="417"/>
      <c r="E60" s="417"/>
      <c r="F60" s="417"/>
      <c r="G60" s="417"/>
      <c r="H60" s="435">
        <v>5650000</v>
      </c>
      <c r="I60" s="417"/>
      <c r="J60" s="443">
        <v>450000</v>
      </c>
      <c r="K60" s="443">
        <v>500000</v>
      </c>
      <c r="L60" s="444">
        <v>350000</v>
      </c>
      <c r="M60" s="443">
        <v>225000</v>
      </c>
      <c r="N60" s="443">
        <v>25000</v>
      </c>
      <c r="O60" s="443">
        <v>25000</v>
      </c>
      <c r="P60" s="443">
        <v>25000</v>
      </c>
      <c r="Q60" s="443">
        <v>75000</v>
      </c>
      <c r="R60" s="443">
        <v>75000</v>
      </c>
      <c r="S60" s="443">
        <v>300000</v>
      </c>
      <c r="T60" s="443">
        <v>350000</v>
      </c>
      <c r="U60" s="443">
        <v>500000</v>
      </c>
      <c r="V60" s="443">
        <v>500000</v>
      </c>
      <c r="W60" s="443">
        <v>500000</v>
      </c>
      <c r="X60" s="443">
        <v>550000</v>
      </c>
      <c r="Y60" s="443">
        <v>600000</v>
      </c>
      <c r="Z60" s="443">
        <v>575000</v>
      </c>
      <c r="AA60" s="443">
        <v>550000</v>
      </c>
      <c r="AB60" s="443">
        <v>500000</v>
      </c>
      <c r="AC60" s="443">
        <v>475000</v>
      </c>
    </row>
    <row r="61" spans="1:29" x14ac:dyDescent="0.55000000000000004">
      <c r="P61" s="440"/>
      <c r="Q61" s="440"/>
      <c r="R61" s="440"/>
      <c r="S61" s="440"/>
      <c r="T61" s="440"/>
      <c r="U61" s="440"/>
      <c r="V61" s="440"/>
      <c r="W61" s="440"/>
      <c r="X61" s="440"/>
      <c r="Y61" s="440"/>
      <c r="Z61" s="440"/>
      <c r="AA61" s="440"/>
      <c r="AB61" s="440"/>
      <c r="AC61" s="440"/>
    </row>
    <row r="62" spans="1:29" x14ac:dyDescent="0.55000000000000004">
      <c r="A62" s="415" t="s">
        <v>515</v>
      </c>
      <c r="B62" s="415">
        <v>6837420.9500000002</v>
      </c>
      <c r="C62" s="415"/>
      <c r="D62" s="415">
        <v>3471000</v>
      </c>
      <c r="E62" s="415">
        <v>1841992</v>
      </c>
      <c r="F62" s="415">
        <v>1713245</v>
      </c>
      <c r="G62" s="415">
        <v>1582044</v>
      </c>
      <c r="H62" s="415">
        <v>7239000</v>
      </c>
      <c r="I62" s="415">
        <v>867647</v>
      </c>
      <c r="J62" s="415">
        <f>SUM(J53:J60)</f>
        <v>1832000</v>
      </c>
      <c r="K62" s="415">
        <f>SUM(K53:K60)</f>
        <v>1387000</v>
      </c>
      <c r="L62" s="415">
        <f>SUM(L57:L60)</f>
        <v>715000</v>
      </c>
      <c r="M62" s="415">
        <f>SUM(M57:M60)</f>
        <v>763960</v>
      </c>
      <c r="N62" s="415">
        <f>SUM(N57:N60)</f>
        <v>962000</v>
      </c>
      <c r="O62" s="415">
        <f>SUM(O57:O60)</f>
        <v>999000</v>
      </c>
      <c r="P62" s="415">
        <f t="shared" ref="P62:V62" si="19">SUM(P57:P60)</f>
        <v>1102000</v>
      </c>
      <c r="Q62" s="415">
        <f t="shared" si="19"/>
        <v>1521000</v>
      </c>
      <c r="R62" s="415">
        <f t="shared" si="19"/>
        <v>1687000</v>
      </c>
      <c r="S62" s="415">
        <f t="shared" si="19"/>
        <v>1940000</v>
      </c>
      <c r="T62" s="415">
        <f t="shared" si="19"/>
        <v>1990000</v>
      </c>
      <c r="U62" s="415">
        <f t="shared" si="19"/>
        <v>2305000</v>
      </c>
      <c r="V62" s="415">
        <f t="shared" si="19"/>
        <v>2370000</v>
      </c>
      <c r="W62" s="415">
        <f t="shared" ref="W62:AB62" si="20">SUM(W57:W60)</f>
        <v>2437250</v>
      </c>
      <c r="X62" s="415">
        <f t="shared" si="20"/>
        <v>2800000</v>
      </c>
      <c r="Y62" s="415">
        <f t="shared" si="20"/>
        <v>3130000</v>
      </c>
      <c r="Z62" s="415">
        <f t="shared" si="20"/>
        <v>3235000</v>
      </c>
      <c r="AA62" s="415">
        <f t="shared" si="20"/>
        <v>3340000</v>
      </c>
      <c r="AB62" s="415">
        <f t="shared" si="20"/>
        <v>3425000</v>
      </c>
      <c r="AC62" s="415">
        <f t="shared" ref="AC62" si="21">SUM(AC57:AC60)</f>
        <v>3550000</v>
      </c>
    </row>
    <row r="63" spans="1:29" x14ac:dyDescent="0.55000000000000004">
      <c r="Q63" s="440"/>
    </row>
    <row r="64" spans="1:29" hidden="1" x14ac:dyDescent="0.55000000000000004">
      <c r="Q64" s="440"/>
      <c r="V64" s="1132" t="s">
        <v>471</v>
      </c>
      <c r="W64" s="1132"/>
      <c r="X64" s="1132"/>
      <c r="Y64" s="1132"/>
      <c r="Z64" s="1132"/>
      <c r="AA64" s="1132"/>
    </row>
    <row r="65" spans="1:28" hidden="1" x14ac:dyDescent="0.55000000000000004">
      <c r="Q65" s="440"/>
      <c r="V65" s="414" t="s">
        <v>100</v>
      </c>
      <c r="W65" s="414" t="s">
        <v>117</v>
      </c>
      <c r="X65" s="414" t="s">
        <v>139</v>
      </c>
      <c r="Y65" s="414" t="s">
        <v>153</v>
      </c>
      <c r="Z65" s="414" t="s">
        <v>183</v>
      </c>
      <c r="AA65" s="414" t="s">
        <v>553</v>
      </c>
      <c r="AB65" s="414" t="s">
        <v>692</v>
      </c>
    </row>
    <row r="66" spans="1:28" hidden="1" x14ac:dyDescent="0.55000000000000004">
      <c r="A66" s="411" t="s">
        <v>516</v>
      </c>
      <c r="Q66" s="440"/>
    </row>
    <row r="67" spans="1:28" hidden="1" x14ac:dyDescent="0.55000000000000004">
      <c r="A67" s="411" t="s">
        <v>517</v>
      </c>
      <c r="Q67" s="440"/>
      <c r="V67" s="411">
        <v>300000</v>
      </c>
      <c r="W67" s="411">
        <v>325000</v>
      </c>
      <c r="X67" s="411">
        <v>350000</v>
      </c>
      <c r="Y67" s="411">
        <v>350000</v>
      </c>
      <c r="Z67" s="411">
        <v>350000</v>
      </c>
      <c r="AA67" s="411">
        <v>350000</v>
      </c>
      <c r="AB67" s="411">
        <v>350000</v>
      </c>
    </row>
    <row r="68" spans="1:28" hidden="1" x14ac:dyDescent="0.55000000000000004">
      <c r="A68" s="411" t="s">
        <v>177</v>
      </c>
      <c r="Q68" s="440"/>
      <c r="V68" s="411">
        <v>95000</v>
      </c>
      <c r="W68" s="411">
        <v>325000</v>
      </c>
      <c r="X68" s="411">
        <v>350000</v>
      </c>
      <c r="Y68" s="411">
        <v>350000</v>
      </c>
      <c r="Z68" s="411">
        <v>350000</v>
      </c>
      <c r="AA68" s="411">
        <v>350000</v>
      </c>
      <c r="AB68" s="411">
        <v>350000</v>
      </c>
    </row>
    <row r="69" spans="1:28" hidden="1" x14ac:dyDescent="0.55000000000000004">
      <c r="A69" s="411" t="s">
        <v>518</v>
      </c>
      <c r="Q69" s="440"/>
      <c r="V69" s="445">
        <v>200000</v>
      </c>
      <c r="W69" s="445">
        <v>200000</v>
      </c>
      <c r="X69" s="445">
        <v>225000</v>
      </c>
      <c r="Y69" s="445">
        <v>300000</v>
      </c>
      <c r="Z69" s="445">
        <v>300000</v>
      </c>
      <c r="AA69" s="445">
        <v>300000</v>
      </c>
      <c r="AB69" s="445">
        <v>300000</v>
      </c>
    </row>
    <row r="70" spans="1:28" hidden="1" x14ac:dyDescent="0.55000000000000004">
      <c r="Q70" s="440"/>
      <c r="V70" s="411">
        <f t="shared" ref="V70:AA70" si="22">SUM(V67:V69)</f>
        <v>595000</v>
      </c>
      <c r="W70" s="411">
        <f t="shared" si="22"/>
        <v>850000</v>
      </c>
      <c r="X70" s="411">
        <f t="shared" si="22"/>
        <v>925000</v>
      </c>
      <c r="Y70" s="411">
        <f t="shared" si="22"/>
        <v>1000000</v>
      </c>
      <c r="Z70" s="411">
        <f t="shared" si="22"/>
        <v>1000000</v>
      </c>
      <c r="AA70" s="411">
        <f t="shared" si="22"/>
        <v>1000000</v>
      </c>
      <c r="AB70" s="411">
        <f t="shared" ref="AB70" si="23">SUM(AB67:AB69)</f>
        <v>1000000</v>
      </c>
    </row>
    <row r="71" spans="1:28" hidden="1" x14ac:dyDescent="0.55000000000000004">
      <c r="Q71" s="440"/>
    </row>
    <row r="72" spans="1:28" hidden="1" x14ac:dyDescent="0.55000000000000004">
      <c r="Q72" s="440"/>
    </row>
    <row r="73" spans="1:28" ht="19.149999999999999" hidden="1" customHeight="1" x14ac:dyDescent="0.55000000000000004">
      <c r="Q73" s="440"/>
    </row>
    <row r="74" spans="1:28" hidden="1" x14ac:dyDescent="0.55000000000000004">
      <c r="Q74" s="440"/>
    </row>
    <row r="75" spans="1:28" hidden="1" x14ac:dyDescent="0.55000000000000004">
      <c r="M75" s="421"/>
      <c r="N75" s="421"/>
      <c r="O75" s="421"/>
      <c r="P75" s="421"/>
      <c r="Q75" s="421"/>
    </row>
    <row r="76" spans="1:28" hidden="1" x14ac:dyDescent="0.55000000000000004">
      <c r="M76" s="421"/>
      <c r="N76" s="421"/>
      <c r="O76" s="421"/>
      <c r="P76" s="421"/>
      <c r="Q76" s="421"/>
    </row>
    <row r="77" spans="1:28" hidden="1" x14ac:dyDescent="0.55000000000000004">
      <c r="A77" s="439" t="s">
        <v>519</v>
      </c>
      <c r="K77" s="446"/>
      <c r="Q77" s="440"/>
    </row>
    <row r="78" spans="1:28" hidden="1" x14ac:dyDescent="0.55000000000000004">
      <c r="A78" s="447" t="s">
        <v>520</v>
      </c>
      <c r="B78" s="440">
        <v>10493.04</v>
      </c>
      <c r="C78" s="440"/>
      <c r="D78" s="440">
        <v>0</v>
      </c>
      <c r="E78" s="440">
        <v>0</v>
      </c>
      <c r="F78" s="440">
        <v>0</v>
      </c>
      <c r="G78" s="440">
        <v>0</v>
      </c>
      <c r="H78" s="440">
        <v>0</v>
      </c>
      <c r="I78" s="440">
        <v>10000</v>
      </c>
      <c r="J78" s="440">
        <v>0</v>
      </c>
      <c r="K78" s="440">
        <v>0</v>
      </c>
      <c r="L78" s="448">
        <v>0</v>
      </c>
      <c r="M78" s="440">
        <v>0</v>
      </c>
      <c r="N78" s="440">
        <v>0</v>
      </c>
      <c r="O78" s="440"/>
      <c r="P78" s="440">
        <v>0</v>
      </c>
      <c r="Q78" s="440">
        <v>0</v>
      </c>
    </row>
    <row r="79" spans="1:28" hidden="1" x14ac:dyDescent="0.55000000000000004">
      <c r="A79" s="411" t="s">
        <v>521</v>
      </c>
      <c r="B79" s="440">
        <v>6577882</v>
      </c>
      <c r="C79" s="440"/>
      <c r="D79" s="440">
        <v>3471000</v>
      </c>
      <c r="E79" s="440">
        <v>1841992</v>
      </c>
      <c r="F79" s="440">
        <v>1713245</v>
      </c>
      <c r="G79" s="440">
        <v>1582044</v>
      </c>
      <c r="H79" s="440">
        <v>1589000</v>
      </c>
      <c r="I79" s="440">
        <v>857647</v>
      </c>
      <c r="J79" s="440">
        <v>891000</v>
      </c>
      <c r="K79" s="440">
        <v>1232000</v>
      </c>
      <c r="L79" s="448">
        <v>1516000</v>
      </c>
      <c r="M79" s="440">
        <v>1601000</v>
      </c>
      <c r="N79" s="440">
        <v>1626000</v>
      </c>
      <c r="O79" s="440"/>
      <c r="P79" s="440">
        <v>1626000</v>
      </c>
      <c r="Q79" s="440">
        <v>1676000</v>
      </c>
    </row>
    <row r="80" spans="1:28" hidden="1" x14ac:dyDescent="0.55000000000000004">
      <c r="A80" s="449" t="s">
        <v>522</v>
      </c>
      <c r="B80" s="450">
        <v>667547</v>
      </c>
      <c r="C80" s="450"/>
      <c r="D80" s="450">
        <v>0</v>
      </c>
      <c r="E80" s="450">
        <v>0</v>
      </c>
      <c r="F80" s="450">
        <v>0</v>
      </c>
      <c r="G80" s="450">
        <v>0</v>
      </c>
      <c r="H80" s="450">
        <v>5650000</v>
      </c>
      <c r="I80" s="450">
        <v>0</v>
      </c>
      <c r="J80" s="450">
        <v>0</v>
      </c>
      <c r="K80" s="450">
        <v>0</v>
      </c>
      <c r="L80" s="451">
        <v>0</v>
      </c>
      <c r="M80" s="450">
        <v>0</v>
      </c>
      <c r="N80" s="450">
        <v>0</v>
      </c>
      <c r="O80" s="450"/>
      <c r="P80" s="450">
        <v>0</v>
      </c>
      <c r="Q80" s="450">
        <v>0</v>
      </c>
    </row>
    <row r="81" spans="2:29" x14ac:dyDescent="0.55000000000000004">
      <c r="B81" s="440">
        <v>7255922.04</v>
      </c>
      <c r="C81" s="440"/>
      <c r="D81" s="440">
        <v>3471000</v>
      </c>
      <c r="E81" s="440">
        <v>1841992</v>
      </c>
      <c r="F81" s="440">
        <v>1713245</v>
      </c>
      <c r="G81" s="440">
        <v>1582044</v>
      </c>
      <c r="H81" s="440">
        <v>7239000</v>
      </c>
      <c r="I81" s="440">
        <v>867647</v>
      </c>
      <c r="J81" s="440">
        <v>891000</v>
      </c>
      <c r="K81" s="440">
        <v>1232000</v>
      </c>
      <c r="L81" s="448">
        <v>1516000</v>
      </c>
      <c r="M81" s="440">
        <v>1601000</v>
      </c>
      <c r="N81" s="440">
        <v>1626000</v>
      </c>
      <c r="O81" s="440"/>
      <c r="P81" s="440">
        <v>1626000</v>
      </c>
      <c r="Q81" s="440">
        <v>1676000</v>
      </c>
    </row>
    <row r="82" spans="2:29" x14ac:dyDescent="0.55000000000000004">
      <c r="X82" s="411">
        <f>+X57-W57</f>
        <v>312750</v>
      </c>
      <c r="Y82" s="411">
        <f t="shared" ref="Y82:AC82" si="24">+Y57-X57</f>
        <v>280000</v>
      </c>
      <c r="Z82" s="411">
        <f t="shared" si="24"/>
        <v>130000</v>
      </c>
      <c r="AA82" s="411">
        <f t="shared" si="24"/>
        <v>130000</v>
      </c>
      <c r="AB82" s="411">
        <f t="shared" si="24"/>
        <v>135000</v>
      </c>
      <c r="AC82" s="411">
        <f t="shared" si="24"/>
        <v>150000</v>
      </c>
    </row>
    <row r="83" spans="2:29" x14ac:dyDescent="0.55000000000000004">
      <c r="X83" s="966">
        <f>+X82/W53</f>
        <v>0.16227785705020106</v>
      </c>
      <c r="Y83" s="966">
        <f t="shared" ref="Y83:AC83" si="25">+Y82/X53</f>
        <v>0.125</v>
      </c>
      <c r="Z83" s="966">
        <f t="shared" si="25"/>
        <v>5.1587301587301584E-2</v>
      </c>
      <c r="AA83" s="966">
        <f t="shared" si="25"/>
        <v>4.9056603773584909E-2</v>
      </c>
      <c r="AB83" s="966">
        <f t="shared" si="25"/>
        <v>4.8561151079136694E-2</v>
      </c>
      <c r="AC83" s="966">
        <f t="shared" si="25"/>
        <v>5.1457975986277875E-2</v>
      </c>
    </row>
    <row r="85" spans="2:29" x14ac:dyDescent="0.55000000000000004">
      <c r="X85" s="411">
        <f>+T10-S10</f>
        <v>146164</v>
      </c>
      <c r="Y85" s="411">
        <f t="shared" ref="Y85:AC85" si="26">+U10-T10</f>
        <v>1122095</v>
      </c>
      <c r="Z85" s="411">
        <f t="shared" si="26"/>
        <v>532045</v>
      </c>
      <c r="AA85" s="411">
        <f t="shared" si="26"/>
        <v>93001</v>
      </c>
      <c r="AB85" s="411">
        <f t="shared" si="26"/>
        <v>602999</v>
      </c>
      <c r="AC85" s="411">
        <f t="shared" si="26"/>
        <v>102456</v>
      </c>
    </row>
    <row r="86" spans="2:29" x14ac:dyDescent="0.55000000000000004">
      <c r="X86" s="967">
        <f>+X85/S10</f>
        <v>6.2250929628476552E-2</v>
      </c>
      <c r="Y86" s="967">
        <f t="shared" ref="Y86:AC86" si="27">+Y85/T10</f>
        <v>0.4498916462354835</v>
      </c>
      <c r="Z86" s="967">
        <f t="shared" si="27"/>
        <v>0.14712657345751387</v>
      </c>
      <c r="AA86" s="967">
        <f t="shared" si="27"/>
        <v>2.241914429698056E-2</v>
      </c>
      <c r="AB86" s="967">
        <f t="shared" si="27"/>
        <v>0.14217362375468195</v>
      </c>
      <c r="AC86" s="967">
        <f t="shared" si="27"/>
        <v>2.114987041431295E-2</v>
      </c>
    </row>
    <row r="116" spans="1:17" ht="15" customHeight="1" x14ac:dyDescent="0.55000000000000004"/>
    <row r="118" spans="1:17" hidden="1" x14ac:dyDescent="0.55000000000000004"/>
    <row r="119" spans="1:17" hidden="1" x14ac:dyDescent="0.55000000000000004"/>
    <row r="120" spans="1:17" hidden="1" x14ac:dyDescent="0.55000000000000004">
      <c r="A120" s="1133" t="s">
        <v>523</v>
      </c>
      <c r="B120" s="1133"/>
      <c r="C120" s="1133"/>
      <c r="D120" s="1133"/>
      <c r="E120" s="1133"/>
      <c r="F120" s="1133"/>
      <c r="G120" s="1133"/>
      <c r="H120" s="1133"/>
      <c r="I120" s="1133"/>
      <c r="J120" s="1133"/>
      <c r="K120" s="1133"/>
      <c r="L120" s="1133"/>
      <c r="M120" s="1133"/>
      <c r="N120" s="1133"/>
      <c r="O120" s="1133"/>
      <c r="P120" s="1133"/>
      <c r="Q120" s="1133"/>
    </row>
    <row r="121" spans="1:17" hidden="1" x14ac:dyDescent="0.55000000000000004">
      <c r="A121" s="452"/>
      <c r="B121" s="452"/>
      <c r="C121" s="452"/>
      <c r="D121" s="452"/>
      <c r="E121" s="452"/>
      <c r="F121" s="452"/>
      <c r="G121" s="452"/>
      <c r="H121" s="452"/>
      <c r="I121" s="452"/>
      <c r="J121" s="453"/>
      <c r="K121" s="453"/>
      <c r="L121" s="454"/>
      <c r="M121" s="453"/>
      <c r="N121" s="453"/>
      <c r="O121" s="453"/>
      <c r="P121" s="453"/>
      <c r="Q121" s="453"/>
    </row>
    <row r="122" spans="1:17" hidden="1" x14ac:dyDescent="0.55000000000000004">
      <c r="A122" s="452"/>
      <c r="B122" s="452"/>
      <c r="C122" s="452"/>
      <c r="D122" s="1133" t="s">
        <v>524</v>
      </c>
      <c r="E122" s="1133"/>
      <c r="F122" s="1133"/>
      <c r="G122" s="1133"/>
      <c r="H122" s="1133"/>
      <c r="I122" s="1133"/>
      <c r="J122" s="1133"/>
      <c r="K122" s="1134" t="s">
        <v>525</v>
      </c>
      <c r="L122" s="1134"/>
      <c r="M122" s="1134"/>
      <c r="N122" s="1134"/>
      <c r="O122" s="1134"/>
      <c r="P122" s="1134"/>
      <c r="Q122" s="1134"/>
    </row>
    <row r="123" spans="1:17" hidden="1" x14ac:dyDescent="0.55000000000000004">
      <c r="A123" s="455" t="s">
        <v>472</v>
      </c>
      <c r="B123" s="455" t="s">
        <v>526</v>
      </c>
      <c r="C123" s="455"/>
      <c r="D123" s="456" t="s">
        <v>474</v>
      </c>
      <c r="E123" s="456" t="s">
        <v>475</v>
      </c>
      <c r="F123" s="456" t="s">
        <v>476</v>
      </c>
      <c r="G123" s="456" t="s">
        <v>477</v>
      </c>
      <c r="H123" s="456" t="s">
        <v>478</v>
      </c>
      <c r="I123" s="456" t="s">
        <v>479</v>
      </c>
      <c r="J123" s="457" t="s">
        <v>527</v>
      </c>
      <c r="K123" s="457" t="s">
        <v>480</v>
      </c>
      <c r="L123" s="458" t="s">
        <v>481</v>
      </c>
      <c r="M123" s="457" t="s">
        <v>482</v>
      </c>
      <c r="N123" s="457" t="s">
        <v>454</v>
      </c>
      <c r="O123" s="457"/>
      <c r="P123" s="457" t="s">
        <v>455</v>
      </c>
      <c r="Q123" s="457" t="s">
        <v>456</v>
      </c>
    </row>
    <row r="124" spans="1:17" hidden="1" x14ac:dyDescent="0.55000000000000004">
      <c r="A124" s="452" t="s">
        <v>484</v>
      </c>
      <c r="B124" s="452">
        <v>150981</v>
      </c>
      <c r="C124" s="452"/>
      <c r="D124" s="453">
        <v>0</v>
      </c>
      <c r="E124" s="453">
        <v>-35000</v>
      </c>
      <c r="F124" s="453">
        <v>0</v>
      </c>
      <c r="G124" s="453">
        <v>0</v>
      </c>
      <c r="H124" s="453">
        <v>-117701</v>
      </c>
      <c r="I124" s="453">
        <v>0</v>
      </c>
      <c r="J124" s="453">
        <v>-135000</v>
      </c>
      <c r="K124" s="453">
        <v>0</v>
      </c>
      <c r="L124" s="454">
        <v>0</v>
      </c>
      <c r="M124" s="453">
        <v>-135000</v>
      </c>
      <c r="N124" s="453">
        <v>0</v>
      </c>
      <c r="O124" s="453"/>
      <c r="P124" s="453">
        <v>-140000</v>
      </c>
      <c r="Q124" s="453">
        <v>0</v>
      </c>
    </row>
    <row r="125" spans="1:17" hidden="1" x14ac:dyDescent="0.55000000000000004">
      <c r="A125" s="452" t="s">
        <v>485</v>
      </c>
      <c r="B125" s="452">
        <v>168435</v>
      </c>
      <c r="C125" s="452"/>
      <c r="D125" s="453">
        <v>0</v>
      </c>
      <c r="E125" s="453">
        <v>-9053.25</v>
      </c>
      <c r="F125" s="453">
        <v>-239194</v>
      </c>
      <c r="G125" s="453">
        <v>-27046</v>
      </c>
      <c r="H125" s="453">
        <v>0</v>
      </c>
      <c r="I125" s="453">
        <v>0</v>
      </c>
      <c r="J125" s="453">
        <v>-90000</v>
      </c>
      <c r="K125" s="453">
        <v>-300000</v>
      </c>
      <c r="L125" s="454">
        <v>-100000</v>
      </c>
      <c r="M125" s="453">
        <v>-350000</v>
      </c>
      <c r="N125" s="453">
        <v>-150000</v>
      </c>
      <c r="O125" s="453"/>
      <c r="P125" s="453">
        <v>0</v>
      </c>
      <c r="Q125" s="453">
        <v>0</v>
      </c>
    </row>
    <row r="126" spans="1:17" hidden="1" x14ac:dyDescent="0.55000000000000004">
      <c r="A126" s="452" t="s">
        <v>528</v>
      </c>
      <c r="B126" s="452">
        <v>500203</v>
      </c>
      <c r="C126" s="452"/>
      <c r="D126" s="453">
        <v>-66673</v>
      </c>
      <c r="E126" s="453">
        <v>0</v>
      </c>
      <c r="F126" s="453">
        <v>-36527</v>
      </c>
      <c r="G126" s="453">
        <v>-33157</v>
      </c>
      <c r="H126" s="453">
        <v>-37177</v>
      </c>
      <c r="I126" s="453">
        <v>-20429</v>
      </c>
      <c r="J126" s="453">
        <v>-385752</v>
      </c>
      <c r="K126" s="453">
        <v>-200000</v>
      </c>
      <c r="L126" s="454">
        <v>-200000</v>
      </c>
      <c r="M126" s="453">
        <v>-118333</v>
      </c>
      <c r="N126" s="453">
        <v>0</v>
      </c>
      <c r="O126" s="453"/>
      <c r="P126" s="453">
        <v>-20000</v>
      </c>
      <c r="Q126" s="453">
        <v>-120000</v>
      </c>
    </row>
    <row r="127" spans="1:17" hidden="1" x14ac:dyDescent="0.55000000000000004">
      <c r="A127" s="452" t="s">
        <v>487</v>
      </c>
      <c r="B127" s="452">
        <v>41391</v>
      </c>
      <c r="C127" s="452"/>
      <c r="D127" s="453">
        <v>0</v>
      </c>
      <c r="E127" s="453">
        <v>-19232</v>
      </c>
      <c r="F127" s="453">
        <v>0</v>
      </c>
      <c r="G127" s="453">
        <v>-205319</v>
      </c>
      <c r="H127" s="453">
        <v>0</v>
      </c>
      <c r="I127" s="453">
        <v>-6518</v>
      </c>
      <c r="J127" s="453">
        <v>-20000</v>
      </c>
      <c r="K127" s="453">
        <v>-40000</v>
      </c>
      <c r="L127" s="454">
        <v>-95000</v>
      </c>
      <c r="M127" s="453">
        <v>0</v>
      </c>
      <c r="N127" s="453">
        <v>-25000</v>
      </c>
      <c r="O127" s="453"/>
      <c r="P127" s="453">
        <v>0</v>
      </c>
      <c r="Q127" s="453">
        <v>0</v>
      </c>
    </row>
    <row r="128" spans="1:17" hidden="1" x14ac:dyDescent="0.55000000000000004">
      <c r="A128" s="452" t="s">
        <v>332</v>
      </c>
      <c r="B128" s="452">
        <v>115177</v>
      </c>
      <c r="C128" s="452"/>
      <c r="D128" s="453">
        <v>0</v>
      </c>
      <c r="E128" s="453">
        <v>0</v>
      </c>
      <c r="F128" s="453">
        <v>-10800</v>
      </c>
      <c r="G128" s="453">
        <v>-46405.5</v>
      </c>
      <c r="H128" s="453">
        <v>-33361</v>
      </c>
      <c r="I128" s="453">
        <v>0</v>
      </c>
      <c r="J128" s="453">
        <v>-125000</v>
      </c>
      <c r="K128" s="453">
        <v>-10000</v>
      </c>
      <c r="L128" s="454">
        <v>0</v>
      </c>
      <c r="M128" s="453">
        <v>-10000</v>
      </c>
      <c r="N128" s="453">
        <v>0</v>
      </c>
      <c r="O128" s="453"/>
      <c r="P128" s="453">
        <v>-25000</v>
      </c>
      <c r="Q128" s="453">
        <v>0</v>
      </c>
    </row>
    <row r="129" spans="1:17" hidden="1" x14ac:dyDescent="0.55000000000000004">
      <c r="A129" s="452" t="s">
        <v>529</v>
      </c>
      <c r="B129" s="452">
        <v>565869</v>
      </c>
      <c r="C129" s="452"/>
      <c r="D129" s="453">
        <v>-90613</v>
      </c>
      <c r="E129" s="453">
        <v>-16458</v>
      </c>
      <c r="F129" s="453">
        <v>0</v>
      </c>
      <c r="G129" s="453">
        <v>0</v>
      </c>
      <c r="H129" s="453">
        <v>0</v>
      </c>
      <c r="I129" s="453">
        <v>0</v>
      </c>
      <c r="J129" s="453">
        <v>0</v>
      </c>
      <c r="K129" s="453">
        <v>-100000</v>
      </c>
      <c r="L129" s="454">
        <v>0</v>
      </c>
      <c r="M129" s="453">
        <v>0</v>
      </c>
      <c r="N129" s="453">
        <v>0</v>
      </c>
      <c r="O129" s="453"/>
      <c r="P129" s="453">
        <v>0</v>
      </c>
      <c r="Q129" s="453">
        <v>0</v>
      </c>
    </row>
    <row r="130" spans="1:17" hidden="1" x14ac:dyDescent="0.55000000000000004">
      <c r="A130" s="452" t="s">
        <v>489</v>
      </c>
      <c r="B130" s="452">
        <v>663324</v>
      </c>
      <c r="C130" s="452"/>
      <c r="D130" s="453">
        <v>0</v>
      </c>
      <c r="E130" s="453">
        <v>0</v>
      </c>
      <c r="F130" s="453">
        <v>-22963</v>
      </c>
      <c r="G130" s="453">
        <v>-1399</v>
      </c>
      <c r="H130" s="453">
        <v>-400</v>
      </c>
      <c r="I130" s="453">
        <v>-2171</v>
      </c>
      <c r="J130" s="453">
        <v>-90000</v>
      </c>
      <c r="K130" s="453">
        <v>-79900</v>
      </c>
      <c r="L130" s="454">
        <v>-300000</v>
      </c>
      <c r="M130" s="453">
        <v>-600000</v>
      </c>
      <c r="N130" s="453">
        <v>0</v>
      </c>
      <c r="O130" s="453"/>
      <c r="P130" s="453">
        <v>0</v>
      </c>
      <c r="Q130" s="453">
        <v>0</v>
      </c>
    </row>
    <row r="131" spans="1:17" hidden="1" x14ac:dyDescent="0.55000000000000004">
      <c r="A131" s="452" t="s">
        <v>490</v>
      </c>
      <c r="B131" s="452">
        <v>674118</v>
      </c>
      <c r="C131" s="452"/>
      <c r="D131" s="453">
        <v>-706763</v>
      </c>
      <c r="E131" s="453">
        <v>0</v>
      </c>
      <c r="F131" s="453">
        <v>0</v>
      </c>
      <c r="G131" s="453">
        <v>-384181</v>
      </c>
      <c r="H131" s="453">
        <v>0</v>
      </c>
      <c r="I131" s="453">
        <v>0</v>
      </c>
      <c r="J131" s="453">
        <v>0</v>
      </c>
      <c r="K131" s="453">
        <v>-450000</v>
      </c>
      <c r="L131" s="454">
        <v>-350000</v>
      </c>
      <c r="M131" s="453">
        <v>-155000</v>
      </c>
      <c r="N131" s="453">
        <v>-450000</v>
      </c>
      <c r="O131" s="453"/>
      <c r="P131" s="453">
        <v>-165000</v>
      </c>
      <c r="Q131" s="453">
        <v>-450000</v>
      </c>
    </row>
    <row r="132" spans="1:17" hidden="1" x14ac:dyDescent="0.55000000000000004">
      <c r="A132" s="452" t="s">
        <v>491</v>
      </c>
      <c r="B132" s="452">
        <v>430701</v>
      </c>
      <c r="C132" s="452"/>
      <c r="D132" s="453">
        <v>-265524</v>
      </c>
      <c r="E132" s="453">
        <v>-77761</v>
      </c>
      <c r="F132" s="453">
        <v>-131065</v>
      </c>
      <c r="G132" s="453">
        <v>-525838</v>
      </c>
      <c r="H132" s="453">
        <v>-306141</v>
      </c>
      <c r="I132" s="453">
        <v>-112378</v>
      </c>
      <c r="J132" s="453">
        <v>-60000</v>
      </c>
      <c r="K132" s="453">
        <v>-133000</v>
      </c>
      <c r="L132" s="454">
        <v>-290000</v>
      </c>
      <c r="M132" s="453">
        <v>-270000</v>
      </c>
      <c r="N132" s="453">
        <v>-302000</v>
      </c>
      <c r="O132" s="453"/>
      <c r="P132" s="453">
        <v>-236000</v>
      </c>
      <c r="Q132" s="453">
        <v>-210000</v>
      </c>
    </row>
    <row r="133" spans="1:17" hidden="1" x14ac:dyDescent="0.55000000000000004">
      <c r="A133" s="452" t="s">
        <v>492</v>
      </c>
      <c r="B133" s="452">
        <v>465985</v>
      </c>
      <c r="C133" s="452"/>
      <c r="D133" s="453">
        <v>0</v>
      </c>
      <c r="E133" s="453">
        <v>0</v>
      </c>
      <c r="F133" s="453">
        <v>0</v>
      </c>
      <c r="G133" s="453">
        <v>0</v>
      </c>
      <c r="H133" s="453">
        <v>0</v>
      </c>
      <c r="I133" s="453">
        <v>0</v>
      </c>
      <c r="J133" s="453">
        <v>0</v>
      </c>
      <c r="K133" s="453">
        <v>0</v>
      </c>
      <c r="L133" s="454">
        <v>0</v>
      </c>
      <c r="M133" s="453">
        <v>0</v>
      </c>
      <c r="N133" s="453">
        <v>0</v>
      </c>
      <c r="O133" s="453"/>
      <c r="P133" s="453">
        <v>0</v>
      </c>
      <c r="Q133" s="453">
        <v>0</v>
      </c>
    </row>
    <row r="134" spans="1:17" hidden="1" x14ac:dyDescent="0.55000000000000004">
      <c r="A134" s="459" t="s">
        <v>493</v>
      </c>
      <c r="B134" s="452">
        <v>0</v>
      </c>
      <c r="C134" s="452"/>
      <c r="D134" s="453">
        <v>-334059.78000000003</v>
      </c>
      <c r="E134" s="453">
        <v>-2393356.7999999998</v>
      </c>
      <c r="F134" s="453">
        <v>-192590</v>
      </c>
      <c r="G134" s="453">
        <v>-1898614</v>
      </c>
      <c r="H134" s="453">
        <v>0</v>
      </c>
      <c r="I134" s="453">
        <v>0</v>
      </c>
      <c r="J134" s="453">
        <v>0</v>
      </c>
      <c r="K134" s="453">
        <v>0</v>
      </c>
      <c r="L134" s="454">
        <v>0</v>
      </c>
      <c r="M134" s="453">
        <v>0</v>
      </c>
      <c r="N134" s="453">
        <v>0</v>
      </c>
      <c r="O134" s="453"/>
      <c r="P134" s="453">
        <v>0</v>
      </c>
      <c r="Q134" s="453">
        <v>0</v>
      </c>
    </row>
    <row r="135" spans="1:17" hidden="1" x14ac:dyDescent="0.55000000000000004">
      <c r="A135" s="460" t="s">
        <v>494</v>
      </c>
      <c r="B135" s="452">
        <v>0</v>
      </c>
      <c r="C135" s="452"/>
      <c r="D135" s="453">
        <v>0</v>
      </c>
      <c r="E135" s="453">
        <v>-52617</v>
      </c>
      <c r="F135" s="453">
        <v>-1500</v>
      </c>
      <c r="G135" s="453">
        <v>0</v>
      </c>
      <c r="H135" s="453">
        <v>-2900</v>
      </c>
      <c r="I135" s="453">
        <v>-2639347</v>
      </c>
      <c r="J135" s="453">
        <v>0</v>
      </c>
      <c r="K135" s="453">
        <v>0</v>
      </c>
      <c r="L135" s="454">
        <v>0</v>
      </c>
      <c r="M135" s="453">
        <v>0</v>
      </c>
      <c r="N135" s="453">
        <v>0</v>
      </c>
      <c r="O135" s="453"/>
      <c r="P135" s="453">
        <v>0</v>
      </c>
      <c r="Q135" s="453">
        <v>0</v>
      </c>
    </row>
    <row r="136" spans="1:17" hidden="1" x14ac:dyDescent="0.55000000000000004">
      <c r="A136" s="452" t="s">
        <v>530</v>
      </c>
      <c r="B136" s="452">
        <v>24149</v>
      </c>
      <c r="C136" s="452"/>
      <c r="D136" s="453">
        <v>0</v>
      </c>
      <c r="E136" s="453">
        <v>0</v>
      </c>
      <c r="F136" s="453">
        <v>0</v>
      </c>
      <c r="G136" s="453">
        <v>0</v>
      </c>
      <c r="H136" s="453">
        <v>0</v>
      </c>
      <c r="I136" s="453">
        <v>0</v>
      </c>
      <c r="J136" s="453">
        <v>0</v>
      </c>
      <c r="K136" s="453">
        <v>0</v>
      </c>
      <c r="L136" s="454">
        <v>0</v>
      </c>
      <c r="M136" s="453">
        <v>0</v>
      </c>
      <c r="N136" s="453">
        <v>0</v>
      </c>
      <c r="O136" s="453"/>
      <c r="P136" s="453">
        <v>0</v>
      </c>
      <c r="Q136" s="453">
        <v>0</v>
      </c>
    </row>
    <row r="137" spans="1:17" hidden="1" x14ac:dyDescent="0.55000000000000004">
      <c r="A137" s="452" t="s">
        <v>531</v>
      </c>
      <c r="B137" s="452">
        <v>128346</v>
      </c>
      <c r="C137" s="452"/>
      <c r="D137" s="453">
        <v>0</v>
      </c>
      <c r="E137" s="453">
        <v>0</v>
      </c>
      <c r="F137" s="453">
        <v>0</v>
      </c>
      <c r="G137" s="453">
        <v>0</v>
      </c>
      <c r="H137" s="453">
        <v>0</v>
      </c>
      <c r="I137" s="453">
        <v>0</v>
      </c>
      <c r="J137" s="453">
        <v>0</v>
      </c>
      <c r="K137" s="453">
        <v>0</v>
      </c>
      <c r="L137" s="454">
        <v>0</v>
      </c>
      <c r="M137" s="453">
        <v>0</v>
      </c>
      <c r="N137" s="453">
        <v>0</v>
      </c>
      <c r="O137" s="453"/>
      <c r="P137" s="453">
        <v>0</v>
      </c>
      <c r="Q137" s="453">
        <v>0</v>
      </c>
    </row>
    <row r="138" spans="1:17" hidden="1" x14ac:dyDescent="0.55000000000000004">
      <c r="A138" s="452" t="s">
        <v>497</v>
      </c>
      <c r="B138" s="452">
        <v>68503</v>
      </c>
      <c r="C138" s="452"/>
      <c r="D138" s="453">
        <v>-52732</v>
      </c>
      <c r="E138" s="453">
        <v>0</v>
      </c>
      <c r="F138" s="453">
        <v>-56697</v>
      </c>
      <c r="G138" s="453">
        <v>0</v>
      </c>
      <c r="H138" s="453">
        <v>0</v>
      </c>
      <c r="I138" s="453">
        <v>0</v>
      </c>
      <c r="J138" s="453">
        <v>0</v>
      </c>
      <c r="K138" s="453">
        <v>-20000</v>
      </c>
      <c r="L138" s="454">
        <v>-80000</v>
      </c>
      <c r="M138" s="453">
        <v>0</v>
      </c>
      <c r="N138" s="453">
        <v>0</v>
      </c>
      <c r="O138" s="453"/>
      <c r="P138" s="453">
        <v>0</v>
      </c>
      <c r="Q138" s="453">
        <v>0</v>
      </c>
    </row>
    <row r="139" spans="1:17" hidden="1" x14ac:dyDescent="0.55000000000000004">
      <c r="A139" s="452" t="s">
        <v>498</v>
      </c>
      <c r="B139" s="452">
        <v>6430</v>
      </c>
      <c r="C139" s="452"/>
      <c r="D139" s="453">
        <v>0</v>
      </c>
      <c r="E139" s="453">
        <v>0</v>
      </c>
      <c r="F139" s="453">
        <v>0</v>
      </c>
      <c r="G139" s="453">
        <v>0</v>
      </c>
      <c r="H139" s="453">
        <v>0</v>
      </c>
      <c r="I139" s="453">
        <v>0</v>
      </c>
      <c r="J139" s="453">
        <v>0</v>
      </c>
      <c r="K139" s="453">
        <v>0</v>
      </c>
      <c r="L139" s="454">
        <v>0</v>
      </c>
      <c r="M139" s="453">
        <v>0</v>
      </c>
      <c r="N139" s="453">
        <v>0</v>
      </c>
      <c r="O139" s="453"/>
      <c r="P139" s="453">
        <v>0</v>
      </c>
      <c r="Q139" s="453">
        <v>0</v>
      </c>
    </row>
    <row r="140" spans="1:17" hidden="1" x14ac:dyDescent="0.55000000000000004">
      <c r="A140" s="452" t="s">
        <v>499</v>
      </c>
      <c r="B140" s="452">
        <v>1365916</v>
      </c>
      <c r="C140" s="452"/>
      <c r="D140" s="453">
        <v>-175000</v>
      </c>
      <c r="E140" s="453">
        <v>-44532</v>
      </c>
      <c r="F140" s="453">
        <v>-24486</v>
      </c>
      <c r="G140" s="453">
        <v>-28869</v>
      </c>
      <c r="H140" s="453">
        <v>-14084</v>
      </c>
      <c r="I140" s="453">
        <v>-22625</v>
      </c>
      <c r="J140" s="453">
        <v>-1500000</v>
      </c>
      <c r="K140" s="453">
        <v>-90000</v>
      </c>
      <c r="L140" s="454">
        <v>-700000</v>
      </c>
      <c r="M140" s="453">
        <v>0</v>
      </c>
      <c r="N140" s="453">
        <v>0</v>
      </c>
      <c r="O140" s="453"/>
      <c r="P140" s="453">
        <v>-50000</v>
      </c>
      <c r="Q140" s="453">
        <v>-500000</v>
      </c>
    </row>
    <row r="141" spans="1:17" hidden="1" x14ac:dyDescent="0.55000000000000004">
      <c r="A141" s="452" t="s">
        <v>500</v>
      </c>
      <c r="B141" s="452">
        <v>9595</v>
      </c>
      <c r="C141" s="452"/>
      <c r="D141" s="453">
        <v>0</v>
      </c>
      <c r="E141" s="453">
        <v>0</v>
      </c>
      <c r="F141" s="453">
        <v>-6007.5</v>
      </c>
      <c r="G141" s="453">
        <v>-13267</v>
      </c>
      <c r="H141" s="453">
        <v>-260000</v>
      </c>
      <c r="I141" s="453">
        <v>0</v>
      </c>
      <c r="J141" s="453">
        <v>0</v>
      </c>
      <c r="K141" s="453">
        <v>0</v>
      </c>
      <c r="L141" s="454">
        <v>0</v>
      </c>
      <c r="M141" s="453">
        <v>0</v>
      </c>
      <c r="N141" s="453">
        <v>0</v>
      </c>
      <c r="O141" s="453"/>
      <c r="P141" s="453">
        <v>0</v>
      </c>
      <c r="Q141" s="453">
        <v>0</v>
      </c>
    </row>
    <row r="142" spans="1:17" hidden="1" x14ac:dyDescent="0.55000000000000004">
      <c r="A142" s="452" t="s">
        <v>501</v>
      </c>
      <c r="B142" s="452">
        <v>754641</v>
      </c>
      <c r="C142" s="452"/>
      <c r="D142" s="453">
        <v>-206677</v>
      </c>
      <c r="E142" s="453">
        <v>-22248</v>
      </c>
      <c r="F142" s="453">
        <v>-23184</v>
      </c>
      <c r="G142" s="453">
        <v>-121709</v>
      </c>
      <c r="H142" s="453">
        <v>-298517</v>
      </c>
      <c r="I142" s="453">
        <v>0</v>
      </c>
      <c r="J142" s="453">
        <v>0</v>
      </c>
      <c r="K142" s="453">
        <v>-380000</v>
      </c>
      <c r="L142" s="454">
        <v>0</v>
      </c>
      <c r="M142" s="453">
        <v>0</v>
      </c>
      <c r="N142" s="453">
        <v>-20000</v>
      </c>
      <c r="O142" s="453"/>
      <c r="P142" s="453">
        <v>-200000</v>
      </c>
      <c r="Q142" s="453">
        <v>-250000</v>
      </c>
    </row>
    <row r="143" spans="1:17" hidden="1" x14ac:dyDescent="0.55000000000000004">
      <c r="A143" s="452" t="s">
        <v>177</v>
      </c>
      <c r="B143" s="452">
        <v>242167</v>
      </c>
      <c r="C143" s="452"/>
      <c r="D143" s="453">
        <v>-270709</v>
      </c>
      <c r="E143" s="453">
        <v>0</v>
      </c>
      <c r="F143" s="453">
        <v>-25666</v>
      </c>
      <c r="G143" s="453">
        <v>-7205</v>
      </c>
      <c r="H143" s="453">
        <v>-11001</v>
      </c>
      <c r="I143" s="453">
        <v>-18326</v>
      </c>
      <c r="J143" s="453">
        <v>-60000</v>
      </c>
      <c r="K143" s="453">
        <v>-50000</v>
      </c>
      <c r="L143" s="454">
        <v>-73440</v>
      </c>
      <c r="M143" s="453">
        <v>-494000</v>
      </c>
      <c r="N143" s="453">
        <v>-25000</v>
      </c>
      <c r="O143" s="453"/>
      <c r="P143" s="453">
        <v>-685000</v>
      </c>
      <c r="Q143" s="453">
        <v>-175000</v>
      </c>
    </row>
    <row r="144" spans="1:17" hidden="1" x14ac:dyDescent="0.55000000000000004">
      <c r="A144" s="452" t="s">
        <v>314</v>
      </c>
      <c r="B144" s="452">
        <v>37358</v>
      </c>
      <c r="C144" s="452"/>
      <c r="D144" s="453">
        <v>0</v>
      </c>
      <c r="E144" s="453">
        <v>0</v>
      </c>
      <c r="F144" s="453">
        <v>0</v>
      </c>
      <c r="G144" s="453">
        <v>0</v>
      </c>
      <c r="H144" s="453">
        <v>0</v>
      </c>
      <c r="I144" s="453">
        <v>0</v>
      </c>
      <c r="J144" s="453">
        <v>-35000</v>
      </c>
      <c r="K144" s="453">
        <v>-30000</v>
      </c>
      <c r="L144" s="454">
        <v>-155000</v>
      </c>
      <c r="M144" s="453">
        <v>-245000</v>
      </c>
      <c r="N144" s="453">
        <v>-70000</v>
      </c>
      <c r="O144" s="453"/>
      <c r="P144" s="453">
        <v>-70000</v>
      </c>
      <c r="Q144" s="453">
        <v>0</v>
      </c>
    </row>
    <row r="145" spans="1:17" hidden="1" x14ac:dyDescent="0.55000000000000004">
      <c r="A145" s="452" t="s">
        <v>532</v>
      </c>
      <c r="B145" s="452">
        <v>145284</v>
      </c>
      <c r="C145" s="452"/>
      <c r="D145" s="453">
        <v>0</v>
      </c>
      <c r="E145" s="453">
        <v>-59</v>
      </c>
      <c r="F145" s="453">
        <v>-5743</v>
      </c>
      <c r="G145" s="453">
        <v>-10296</v>
      </c>
      <c r="H145" s="453">
        <v>0</v>
      </c>
      <c r="I145" s="453">
        <v>0</v>
      </c>
      <c r="J145" s="453">
        <v>0</v>
      </c>
      <c r="K145" s="453">
        <v>-115000</v>
      </c>
      <c r="L145" s="454">
        <v>-30284</v>
      </c>
      <c r="M145" s="453">
        <v>0</v>
      </c>
      <c r="N145" s="453">
        <v>0</v>
      </c>
      <c r="O145" s="453"/>
      <c r="P145" s="453">
        <v>0</v>
      </c>
      <c r="Q145" s="453">
        <v>0</v>
      </c>
    </row>
    <row r="146" spans="1:17" hidden="1" x14ac:dyDescent="0.55000000000000004">
      <c r="A146" s="452" t="s">
        <v>506</v>
      </c>
      <c r="B146" s="452">
        <v>19309</v>
      </c>
      <c r="C146" s="452"/>
      <c r="D146" s="453">
        <v>0</v>
      </c>
      <c r="E146" s="453">
        <v>0</v>
      </c>
      <c r="F146" s="453">
        <v>-85054</v>
      </c>
      <c r="G146" s="453">
        <v>0</v>
      </c>
      <c r="H146" s="453">
        <v>0</v>
      </c>
      <c r="I146" s="453">
        <v>0</v>
      </c>
      <c r="J146" s="453">
        <v>-5000</v>
      </c>
      <c r="K146" s="453">
        <v>0</v>
      </c>
      <c r="L146" s="454">
        <v>0</v>
      </c>
      <c r="M146" s="453">
        <v>0</v>
      </c>
      <c r="N146" s="453">
        <v>0</v>
      </c>
      <c r="O146" s="453"/>
      <c r="P146" s="453">
        <v>0</v>
      </c>
      <c r="Q146" s="453">
        <v>0</v>
      </c>
    </row>
    <row r="147" spans="1:17" hidden="1" x14ac:dyDescent="0.55000000000000004">
      <c r="A147" s="461" t="s">
        <v>533</v>
      </c>
      <c r="B147" s="461">
        <v>56173</v>
      </c>
      <c r="C147" s="461"/>
      <c r="D147" s="462">
        <v>-176619.86</v>
      </c>
      <c r="E147" s="462">
        <v>-11107</v>
      </c>
      <c r="F147" s="462">
        <v>2885</v>
      </c>
      <c r="G147" s="462">
        <v>0</v>
      </c>
      <c r="H147" s="462">
        <v>0</v>
      </c>
      <c r="I147" s="462">
        <v>0</v>
      </c>
      <c r="J147" s="462">
        <v>0</v>
      </c>
      <c r="K147" s="463">
        <v>0</v>
      </c>
      <c r="L147" s="464">
        <v>0</v>
      </c>
      <c r="M147" s="463">
        <v>0</v>
      </c>
      <c r="N147" s="463">
        <v>0</v>
      </c>
      <c r="O147" s="463"/>
      <c r="P147" s="463">
        <v>0</v>
      </c>
      <c r="Q147" s="463">
        <v>0</v>
      </c>
    </row>
    <row r="148" spans="1:17" ht="18.600000000000001" hidden="1" x14ac:dyDescent="0.55000000000000004">
      <c r="A148" s="461" t="s">
        <v>534</v>
      </c>
      <c r="B148" s="465">
        <v>611374</v>
      </c>
      <c r="C148" s="465"/>
      <c r="D148" s="436">
        <v>-202393</v>
      </c>
      <c r="E148" s="436">
        <v>-308822</v>
      </c>
      <c r="F148" s="436">
        <v>-321512</v>
      </c>
      <c r="G148" s="436">
        <v>-335819</v>
      </c>
      <c r="H148" s="436">
        <v>-1654650</v>
      </c>
      <c r="I148" s="436">
        <v>-4311706</v>
      </c>
      <c r="J148" s="436">
        <v>-1337500</v>
      </c>
      <c r="K148" s="436">
        <v>-908600</v>
      </c>
      <c r="L148" s="466">
        <v>-800000</v>
      </c>
      <c r="M148" s="436">
        <v>-1456000</v>
      </c>
      <c r="N148" s="436">
        <v>0</v>
      </c>
      <c r="O148" s="436"/>
      <c r="P148" s="436">
        <v>-254000</v>
      </c>
      <c r="Q148" s="436">
        <v>-1123000</v>
      </c>
    </row>
    <row r="149" spans="1:17" hidden="1" x14ac:dyDescent="0.55000000000000004">
      <c r="A149" s="452" t="s">
        <v>535</v>
      </c>
      <c r="B149" s="452">
        <v>7245429</v>
      </c>
      <c r="C149" s="452"/>
      <c r="D149" s="453">
        <v>-2547763.64</v>
      </c>
      <c r="E149" s="453">
        <v>-2990246.05</v>
      </c>
      <c r="F149" s="453">
        <v>-1180103.5</v>
      </c>
      <c r="G149" s="453">
        <v>-3639124.5</v>
      </c>
      <c r="H149" s="453">
        <v>-2735932</v>
      </c>
      <c r="I149" s="453">
        <v>-7133500</v>
      </c>
      <c r="J149" s="453">
        <v>-3843252</v>
      </c>
      <c r="K149" s="453">
        <v>-2906500</v>
      </c>
      <c r="L149" s="454">
        <v>-3173724</v>
      </c>
      <c r="M149" s="453">
        <v>-3833333</v>
      </c>
      <c r="N149" s="453">
        <v>-1042000</v>
      </c>
      <c r="O149" s="453"/>
      <c r="P149" s="453">
        <v>-1845000</v>
      </c>
      <c r="Q149" s="453">
        <v>-2828000</v>
      </c>
    </row>
    <row r="150" spans="1:17" hidden="1" x14ac:dyDescent="0.55000000000000004">
      <c r="A150" s="452"/>
      <c r="B150" s="452"/>
      <c r="C150" s="452"/>
      <c r="D150" s="452"/>
      <c r="E150" s="452"/>
      <c r="F150" s="452"/>
      <c r="G150" s="452"/>
      <c r="H150" s="452"/>
      <c r="I150" s="452"/>
      <c r="J150" s="453"/>
      <c r="K150" s="453"/>
      <c r="L150" s="454"/>
      <c r="M150" s="453"/>
      <c r="N150" s="453"/>
      <c r="O150" s="453"/>
      <c r="P150" s="453"/>
      <c r="Q150" s="453"/>
    </row>
    <row r="151" spans="1:17" hidden="1" x14ac:dyDescent="0.55000000000000004">
      <c r="A151" s="467" t="s">
        <v>510</v>
      </c>
      <c r="B151" s="468"/>
      <c r="C151" s="468"/>
      <c r="D151" s="467"/>
      <c r="E151" s="467"/>
      <c r="F151" s="467"/>
      <c r="G151" s="467"/>
      <c r="H151" s="467"/>
      <c r="I151" s="467"/>
      <c r="J151" s="468"/>
      <c r="K151" s="468"/>
      <c r="L151" s="469"/>
      <c r="M151" s="468"/>
      <c r="N151" s="468"/>
      <c r="O151" s="468"/>
      <c r="P151" s="468"/>
      <c r="Q151" s="470"/>
    </row>
    <row r="152" spans="1:17" hidden="1" x14ac:dyDescent="0.55000000000000004">
      <c r="A152" s="452" t="s">
        <v>511</v>
      </c>
      <c r="B152" s="471">
        <v>10493.04</v>
      </c>
      <c r="C152" s="471"/>
      <c r="D152" s="472">
        <v>0</v>
      </c>
      <c r="E152" s="472">
        <v>0</v>
      </c>
      <c r="F152" s="472">
        <v>0</v>
      </c>
      <c r="G152" s="472">
        <v>0</v>
      </c>
      <c r="H152" s="472">
        <v>0</v>
      </c>
      <c r="I152" s="472">
        <v>0</v>
      </c>
      <c r="J152" s="472">
        <v>0</v>
      </c>
      <c r="K152" s="472">
        <v>0</v>
      </c>
      <c r="L152" s="473">
        <v>0</v>
      </c>
      <c r="M152" s="472">
        <v>0</v>
      </c>
      <c r="N152" s="472">
        <v>0</v>
      </c>
      <c r="O152" s="472"/>
      <c r="P152" s="472">
        <v>0</v>
      </c>
      <c r="Q152" s="472">
        <v>0</v>
      </c>
    </row>
    <row r="153" spans="1:17" hidden="1" x14ac:dyDescent="0.55000000000000004">
      <c r="A153" s="468"/>
      <c r="B153" s="468"/>
      <c r="C153" s="468"/>
      <c r="D153" s="468"/>
      <c r="E153" s="468"/>
      <c r="F153" s="468"/>
      <c r="G153" s="468"/>
      <c r="H153" s="468"/>
      <c r="I153" s="468"/>
      <c r="J153" s="468"/>
      <c r="K153" s="468"/>
      <c r="L153" s="469"/>
      <c r="M153" s="468"/>
      <c r="N153" s="468"/>
      <c r="O153" s="468"/>
      <c r="P153" s="468"/>
      <c r="Q153" s="470"/>
    </row>
    <row r="154" spans="1:17" hidden="1" x14ac:dyDescent="0.55000000000000004">
      <c r="A154" s="468"/>
      <c r="B154" s="468"/>
      <c r="C154" s="468"/>
      <c r="D154" s="468"/>
      <c r="E154" s="468"/>
      <c r="F154" s="468"/>
      <c r="G154" s="468"/>
      <c r="H154" s="468"/>
      <c r="I154" s="468"/>
      <c r="J154" s="468"/>
      <c r="K154" s="468"/>
      <c r="L154" s="469"/>
      <c r="M154" s="468"/>
      <c r="N154" s="468"/>
      <c r="O154" s="468"/>
      <c r="P154" s="468"/>
      <c r="Q154" s="470"/>
    </row>
    <row r="155" spans="1:17" hidden="1" x14ac:dyDescent="0.55000000000000004">
      <c r="A155" s="452" t="s">
        <v>515</v>
      </c>
      <c r="B155" s="452">
        <v>7255922.04</v>
      </c>
      <c r="C155" s="452"/>
      <c r="D155" s="452">
        <v>-2547763.64</v>
      </c>
      <c r="E155" s="452">
        <v>-2990246.05</v>
      </c>
      <c r="F155" s="452">
        <v>-1180103.5</v>
      </c>
      <c r="G155" s="452">
        <v>-3639124.5</v>
      </c>
      <c r="H155" s="452">
        <v>-2735932</v>
      </c>
      <c r="I155" s="452">
        <v>-7133500</v>
      </c>
      <c r="J155" s="452">
        <v>-3843252</v>
      </c>
      <c r="K155" s="452">
        <v>-2906500</v>
      </c>
      <c r="L155" s="460">
        <v>-3173724</v>
      </c>
      <c r="M155" s="452">
        <v>-3833333</v>
      </c>
      <c r="N155" s="452">
        <v>-1042000</v>
      </c>
      <c r="O155" s="452"/>
      <c r="P155" s="452">
        <v>-1845000</v>
      </c>
      <c r="Q155" s="452">
        <v>-2828000</v>
      </c>
    </row>
    <row r="156" spans="1:17" hidden="1" x14ac:dyDescent="0.55000000000000004">
      <c r="Q156" s="440"/>
    </row>
    <row r="157" spans="1:17" hidden="1" x14ac:dyDescent="0.55000000000000004">
      <c r="Q157" s="440"/>
    </row>
    <row r="158" spans="1:17" hidden="1" x14ac:dyDescent="0.55000000000000004">
      <c r="A158" s="439" t="s">
        <v>519</v>
      </c>
      <c r="K158" s="446"/>
      <c r="Q158" s="440"/>
    </row>
    <row r="159" spans="1:17" hidden="1" x14ac:dyDescent="0.55000000000000004">
      <c r="A159" s="447" t="s">
        <v>520</v>
      </c>
      <c r="B159" s="440">
        <v>10493.04</v>
      </c>
      <c r="C159" s="440"/>
      <c r="D159" s="440">
        <v>0</v>
      </c>
      <c r="E159" s="440">
        <v>0</v>
      </c>
      <c r="F159" s="440">
        <v>0</v>
      </c>
      <c r="G159" s="440">
        <v>0</v>
      </c>
      <c r="H159" s="440">
        <v>0</v>
      </c>
      <c r="I159" s="440">
        <v>0</v>
      </c>
      <c r="J159" s="440">
        <v>0</v>
      </c>
      <c r="K159" s="440">
        <v>0</v>
      </c>
      <c r="L159" s="448">
        <v>0</v>
      </c>
      <c r="M159" s="440">
        <v>0</v>
      </c>
      <c r="N159" s="440">
        <v>0</v>
      </c>
      <c r="O159" s="440"/>
      <c r="P159" s="440">
        <v>0</v>
      </c>
      <c r="Q159" s="440">
        <v>0</v>
      </c>
    </row>
    <row r="160" spans="1:17" hidden="1" x14ac:dyDescent="0.55000000000000004">
      <c r="A160" s="411" t="s">
        <v>521</v>
      </c>
      <c r="B160" s="440">
        <v>6577882</v>
      </c>
      <c r="C160" s="440"/>
      <c r="D160" s="440">
        <v>-2168750.7799999998</v>
      </c>
      <c r="E160" s="440">
        <v>-2670317.0499999998</v>
      </c>
      <c r="F160" s="440">
        <v>-861476.5</v>
      </c>
      <c r="G160" s="440">
        <v>-3303305.5</v>
      </c>
      <c r="H160" s="440">
        <v>-1081282</v>
      </c>
      <c r="I160" s="440">
        <v>-2821794</v>
      </c>
      <c r="J160" s="440">
        <v>-2505752</v>
      </c>
      <c r="K160" s="440">
        <v>-1997900</v>
      </c>
      <c r="L160" s="448">
        <v>-2373724</v>
      </c>
      <c r="M160" s="440">
        <v>-2377333</v>
      </c>
      <c r="N160" s="440">
        <v>-1042000</v>
      </c>
      <c r="O160" s="440"/>
      <c r="P160" s="440">
        <v>-1591000</v>
      </c>
      <c r="Q160" s="440">
        <v>-1705000</v>
      </c>
    </row>
    <row r="161" spans="1:17" hidden="1" x14ac:dyDescent="0.55000000000000004">
      <c r="A161" s="449" t="s">
        <v>522</v>
      </c>
      <c r="B161" s="450">
        <v>667547</v>
      </c>
      <c r="C161" s="450"/>
      <c r="D161" s="450">
        <v>-379012.86</v>
      </c>
      <c r="E161" s="450">
        <v>-319929</v>
      </c>
      <c r="F161" s="450">
        <v>-318627</v>
      </c>
      <c r="G161" s="450">
        <v>-335819</v>
      </c>
      <c r="H161" s="450">
        <v>-1654650</v>
      </c>
      <c r="I161" s="450">
        <v>-4311706</v>
      </c>
      <c r="J161" s="450">
        <v>-1337500</v>
      </c>
      <c r="K161" s="450">
        <v>-908600</v>
      </c>
      <c r="L161" s="451">
        <v>-800000</v>
      </c>
      <c r="M161" s="450">
        <v>-1456000</v>
      </c>
      <c r="N161" s="450">
        <v>0</v>
      </c>
      <c r="O161" s="450"/>
      <c r="P161" s="450">
        <v>-254000</v>
      </c>
      <c r="Q161" s="450">
        <v>-1123000</v>
      </c>
    </row>
    <row r="162" spans="1:17" x14ac:dyDescent="0.55000000000000004">
      <c r="B162" s="440">
        <v>7255922.04</v>
      </c>
      <c r="C162" s="440"/>
      <c r="D162" s="440">
        <v>-2547763.64</v>
      </c>
      <c r="E162" s="440">
        <v>-2990246.05</v>
      </c>
      <c r="F162" s="440">
        <v>-1180103.5</v>
      </c>
      <c r="G162" s="440">
        <v>-3639124.5</v>
      </c>
      <c r="H162" s="440">
        <v>-2735932</v>
      </c>
      <c r="I162" s="440">
        <v>-7133500</v>
      </c>
      <c r="J162" s="440">
        <v>-3843252</v>
      </c>
      <c r="K162" s="440">
        <v>-2906500</v>
      </c>
      <c r="L162" s="448">
        <v>-3173724</v>
      </c>
      <c r="M162" s="440">
        <v>-3833333</v>
      </c>
      <c r="N162" s="440">
        <v>-1042000</v>
      </c>
      <c r="O162" s="440"/>
      <c r="P162" s="440">
        <v>-1845000</v>
      </c>
      <c r="Q162" s="440">
        <v>-2828000</v>
      </c>
    </row>
  </sheetData>
  <mergeCells count="12">
    <mergeCell ref="V64:AA64"/>
    <mergeCell ref="A120:Q120"/>
    <mergeCell ref="D122:J122"/>
    <mergeCell ref="K122:Q122"/>
    <mergeCell ref="Q24:W24"/>
    <mergeCell ref="X24:AC24"/>
    <mergeCell ref="A22:AC22"/>
    <mergeCell ref="A1:Q1"/>
    <mergeCell ref="A2:Q2"/>
    <mergeCell ref="A3:Q3"/>
    <mergeCell ref="A4:Q4"/>
    <mergeCell ref="A5:Q5"/>
  </mergeCells>
  <printOptions horizontalCentered="1" gridLines="1"/>
  <pageMargins left="0.17" right="0.18" top="0.31" bottom="0.17" header="0.17" footer="0.18"/>
  <pageSetup scale="63" orientation="landscape" r:id="rId1"/>
  <headerFooter alignWithMargins="0">
    <oddFooter>&amp;C&amp;P&amp;R&amp;"Times New Roman,Bold"&amp;12&amp;D</oddFooter>
  </headerFooter>
  <rowBreaks count="1" manualBreakCount="1">
    <brk id="75"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25" zoomScale="85" workbookViewId="0">
      <selection activeCell="F7" sqref="F7"/>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12" x14ac:dyDescent="0.55000000000000004">
      <c r="A1" s="1279" t="s">
        <v>0</v>
      </c>
      <c r="B1" s="1280"/>
    </row>
    <row r="2" spans="1:12" x14ac:dyDescent="0.55000000000000004">
      <c r="A2" s="1281" t="s">
        <v>1</v>
      </c>
      <c r="B2" s="1282"/>
    </row>
    <row r="3" spans="1:12" ht="12.75" customHeight="1" x14ac:dyDescent="0.55000000000000004">
      <c r="A3" s="499"/>
      <c r="B3" s="500"/>
    </row>
    <row r="4" spans="1:12" s="37" customFormat="1" ht="17.25" customHeight="1" x14ac:dyDescent="0.55000000000000004">
      <c r="A4" s="1283" t="s">
        <v>820</v>
      </c>
      <c r="B4" s="1284"/>
    </row>
    <row r="5" spans="1:12" ht="12.75" customHeight="1" x14ac:dyDescent="0.55000000000000004">
      <c r="A5" s="146"/>
      <c r="B5" s="501"/>
    </row>
    <row r="6" spans="1:12" x14ac:dyDescent="0.55000000000000004">
      <c r="A6" s="1285" t="s">
        <v>143</v>
      </c>
      <c r="B6" s="1284"/>
    </row>
    <row r="7" spans="1:12" x14ac:dyDescent="0.55000000000000004">
      <c r="A7" s="901" t="s">
        <v>30</v>
      </c>
      <c r="B7" s="133"/>
    </row>
    <row r="8" spans="1:12" x14ac:dyDescent="0.55000000000000004">
      <c r="A8" s="1285" t="s">
        <v>821</v>
      </c>
      <c r="B8" s="1284"/>
    </row>
    <row r="9" spans="1:12" x14ac:dyDescent="0.55000000000000004">
      <c r="A9" s="1283" t="s">
        <v>822</v>
      </c>
      <c r="B9" s="1286"/>
    </row>
    <row r="10" spans="1:12" ht="12.75" customHeight="1" x14ac:dyDescent="0.55000000000000004"/>
    <row r="11" spans="1:12" x14ac:dyDescent="0.55000000000000004">
      <c r="A11" s="1277"/>
      <c r="B11" s="1278"/>
    </row>
    <row r="12" spans="1:12" ht="22.5" customHeight="1" thickBot="1" x14ac:dyDescent="0.6">
      <c r="A12" s="911" t="s">
        <v>823</v>
      </c>
      <c r="B12" s="912"/>
    </row>
    <row r="13" spans="1:12" x14ac:dyDescent="0.55000000000000004">
      <c r="A13" s="502"/>
      <c r="B13" s="503"/>
    </row>
    <row r="14" spans="1:12" x14ac:dyDescent="0.55000000000000004">
      <c r="A14" s="504" t="s">
        <v>16</v>
      </c>
      <c r="B14" s="503" t="s">
        <v>2</v>
      </c>
    </row>
    <row r="15" spans="1:12" x14ac:dyDescent="0.55000000000000004">
      <c r="A15" s="504" t="s">
        <v>3</v>
      </c>
      <c r="B15" s="503" t="s">
        <v>2</v>
      </c>
      <c r="L15" s="56"/>
    </row>
    <row r="16" spans="1:12" x14ac:dyDescent="0.55000000000000004">
      <c r="A16" s="504" t="s">
        <v>25</v>
      </c>
      <c r="B16" s="503">
        <v>52500</v>
      </c>
    </row>
    <row r="17" spans="1:4" x14ac:dyDescent="0.55000000000000004">
      <c r="A17" s="504" t="s">
        <v>5</v>
      </c>
      <c r="B17" s="503">
        <v>297500</v>
      </c>
    </row>
    <row r="18" spans="1:4" x14ac:dyDescent="0.55000000000000004">
      <c r="A18" s="504" t="s">
        <v>26</v>
      </c>
      <c r="B18" s="503"/>
      <c r="D18" s="37"/>
    </row>
    <row r="19" spans="1:4" s="45" customFormat="1" ht="15.6" thickBot="1" x14ac:dyDescent="0.6">
      <c r="A19" s="153" t="s">
        <v>6</v>
      </c>
      <c r="B19" s="101"/>
    </row>
    <row r="20" spans="1:4" ht="21.75" customHeight="1" thickTop="1" thickBot="1" x14ac:dyDescent="0.6">
      <c r="A20" s="155" t="s">
        <v>7</v>
      </c>
      <c r="B20" s="86">
        <f>SUM(B14:B18)-(B19)</f>
        <v>350000</v>
      </c>
    </row>
    <row r="21" spans="1:4" x14ac:dyDescent="0.55000000000000004">
      <c r="A21" s="146"/>
      <c r="B21" s="147"/>
    </row>
    <row r="22" spans="1:4" x14ac:dyDescent="0.55000000000000004">
      <c r="A22" s="504" t="s">
        <v>17</v>
      </c>
      <c r="B22" s="503"/>
    </row>
    <row r="23" spans="1:4" ht="16.5" customHeight="1" x14ac:dyDescent="0.55000000000000004">
      <c r="A23" s="504" t="s">
        <v>122</v>
      </c>
      <c r="B23" s="503">
        <f>B20*0.8</f>
        <v>280000</v>
      </c>
    </row>
    <row r="24" spans="1:4" x14ac:dyDescent="0.55000000000000004">
      <c r="A24" s="504" t="s">
        <v>22</v>
      </c>
      <c r="B24" s="503"/>
    </row>
    <row r="25" spans="1:4" x14ac:dyDescent="0.55000000000000004">
      <c r="A25" s="504" t="s">
        <v>20</v>
      </c>
      <c r="B25" s="503"/>
    </row>
    <row r="26" spans="1:4" x14ac:dyDescent="0.55000000000000004">
      <c r="A26" s="504" t="s">
        <v>8</v>
      </c>
      <c r="B26" s="503"/>
    </row>
    <row r="27" spans="1:4" x14ac:dyDescent="0.55000000000000004">
      <c r="A27" s="504" t="s">
        <v>110</v>
      </c>
      <c r="B27" s="503">
        <f>B20*0.2</f>
        <v>70000</v>
      </c>
    </row>
    <row r="28" spans="1:4" x14ac:dyDescent="0.55000000000000004">
      <c r="A28" s="504" t="s">
        <v>9</v>
      </c>
      <c r="B28" s="503"/>
    </row>
    <row r="29" spans="1:4" s="45" customFormat="1" ht="15.6" thickBot="1" x14ac:dyDescent="0.6">
      <c r="A29" s="153" t="s">
        <v>10</v>
      </c>
      <c r="B29" s="101"/>
    </row>
    <row r="30" spans="1:4" ht="21" customHeight="1" thickTop="1" thickBot="1" x14ac:dyDescent="0.6">
      <c r="A30" s="155" t="s">
        <v>11</v>
      </c>
      <c r="B30" s="86">
        <f>SUM(B23:B29)</f>
        <v>350000</v>
      </c>
    </row>
    <row r="31" spans="1:4" x14ac:dyDescent="0.55000000000000004">
      <c r="A31" s="146"/>
      <c r="B31" s="147"/>
    </row>
    <row r="32" spans="1:4" x14ac:dyDescent="0.55000000000000004">
      <c r="A32" s="504" t="s">
        <v>18</v>
      </c>
      <c r="B32" s="503" t="s">
        <v>4</v>
      </c>
    </row>
    <row r="33" spans="1:2" x14ac:dyDescent="0.55000000000000004">
      <c r="A33" s="504" t="s">
        <v>12</v>
      </c>
      <c r="B33" s="503"/>
    </row>
    <row r="34" spans="1:2" ht="15.6" thickBot="1" x14ac:dyDescent="0.6">
      <c r="A34" s="153" t="s">
        <v>13</v>
      </c>
      <c r="B34" s="101"/>
    </row>
    <row r="35" spans="1:2" ht="15.6" thickTop="1" x14ac:dyDescent="0.55000000000000004">
      <c r="A35" s="504" t="s">
        <v>14</v>
      </c>
      <c r="B35" s="503"/>
    </row>
    <row r="36" spans="1:2" s="45" customFormat="1" ht="15.6" thickBot="1" x14ac:dyDescent="0.6">
      <c r="A36" s="153" t="s">
        <v>15</v>
      </c>
      <c r="B36" s="101"/>
    </row>
    <row r="37" spans="1:2" ht="21.75" customHeight="1" thickTop="1" thickBot="1" x14ac:dyDescent="0.6">
      <c r="A37" s="155" t="s">
        <v>7</v>
      </c>
      <c r="B37" s="86">
        <f>SUM(B32:B36)</f>
        <v>0</v>
      </c>
    </row>
    <row r="38" spans="1:2" ht="15.75" customHeight="1" x14ac:dyDescent="0.55000000000000004">
      <c r="A38" s="146"/>
      <c r="B38" s="147"/>
    </row>
    <row r="39" spans="1:2" x14ac:dyDescent="0.55000000000000004">
      <c r="A39" s="506" t="s">
        <v>19</v>
      </c>
      <c r="B39" s="156"/>
    </row>
    <row r="40" spans="1:2" x14ac:dyDescent="0.55000000000000004">
      <c r="A40" s="507" t="s">
        <v>123</v>
      </c>
      <c r="B40" s="156"/>
    </row>
    <row r="41" spans="1:2" x14ac:dyDescent="0.55000000000000004">
      <c r="A41" s="507" t="s">
        <v>140</v>
      </c>
      <c r="B41" s="503"/>
    </row>
    <row r="42" spans="1:2" x14ac:dyDescent="0.55000000000000004">
      <c r="A42" s="507" t="s">
        <v>154</v>
      </c>
      <c r="B42" s="503"/>
    </row>
    <row r="43" spans="1:2" x14ac:dyDescent="0.55000000000000004">
      <c r="A43" s="507" t="s">
        <v>184</v>
      </c>
      <c r="B43" s="156"/>
    </row>
    <row r="44" spans="1:2" x14ac:dyDescent="0.55000000000000004">
      <c r="A44" s="507" t="s">
        <v>554</v>
      </c>
      <c r="B44" s="503"/>
    </row>
    <row r="45" spans="1:2" ht="15.6" thickBot="1" x14ac:dyDescent="0.6">
      <c r="A45" s="527" t="s">
        <v>694</v>
      </c>
      <c r="B45" s="913">
        <v>350000</v>
      </c>
    </row>
    <row r="46" spans="1:2" ht="15.9" thickTop="1" thickBot="1" x14ac:dyDescent="0.6">
      <c r="A46" s="155" t="s">
        <v>11</v>
      </c>
      <c r="B46" s="86">
        <f>SUM(B40:B45)</f>
        <v>350000</v>
      </c>
    </row>
    <row r="47" spans="1:2" x14ac:dyDescent="0.55000000000000004">
      <c r="A47" s="34" t="s">
        <v>824</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85" workbookViewId="0">
      <selection activeCell="E23" sqref="E23"/>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31</v>
      </c>
      <c r="B4" s="1284"/>
    </row>
    <row r="5" spans="1:2" ht="12.75" customHeight="1" x14ac:dyDescent="0.55000000000000004">
      <c r="A5" s="146"/>
      <c r="B5" s="501"/>
    </row>
    <row r="6" spans="1:2" x14ac:dyDescent="0.55000000000000004">
      <c r="A6" s="1285" t="s">
        <v>159</v>
      </c>
      <c r="B6" s="1284"/>
    </row>
    <row r="7" spans="1:2" x14ac:dyDescent="0.55000000000000004">
      <c r="A7" s="636" t="s">
        <v>30</v>
      </c>
      <c r="B7" s="133"/>
    </row>
    <row r="8" spans="1:2" x14ac:dyDescent="0.55000000000000004">
      <c r="A8" s="1285" t="s">
        <v>621</v>
      </c>
      <c r="B8" s="1284"/>
    </row>
    <row r="9" spans="1:2" x14ac:dyDescent="0.55000000000000004">
      <c r="A9" s="1285"/>
      <c r="B9" s="1284"/>
    </row>
    <row r="10" spans="1:2" ht="12.75" customHeight="1" x14ac:dyDescent="0.55000000000000004">
      <c r="A10" s="149"/>
      <c r="B10" s="150"/>
    </row>
    <row r="11" spans="1:2" x14ac:dyDescent="0.55000000000000004">
      <c r="A11" s="1277" t="s">
        <v>24</v>
      </c>
      <c r="B11" s="1278"/>
    </row>
    <row r="12" spans="1:2" ht="12.75" customHeight="1" thickBot="1" x14ac:dyDescent="0.6">
      <c r="A12" s="151"/>
      <c r="B12" s="152"/>
    </row>
    <row r="13" spans="1:2" x14ac:dyDescent="0.55000000000000004">
      <c r="A13" s="502" t="s">
        <v>16</v>
      </c>
      <c r="B13" s="503" t="s">
        <v>2</v>
      </c>
    </row>
    <row r="14" spans="1:2" x14ac:dyDescent="0.55000000000000004">
      <c r="A14" s="504" t="s">
        <v>3</v>
      </c>
      <c r="B14" s="503">
        <v>25000</v>
      </c>
    </row>
    <row r="15" spans="1:2" x14ac:dyDescent="0.55000000000000004">
      <c r="A15" s="504" t="s">
        <v>25</v>
      </c>
      <c r="B15" s="503">
        <v>25000</v>
      </c>
    </row>
    <row r="16" spans="1:2" x14ac:dyDescent="0.55000000000000004">
      <c r="A16" s="504" t="s">
        <v>5</v>
      </c>
      <c r="B16" s="503">
        <v>2350000</v>
      </c>
    </row>
    <row r="17" spans="1:4" ht="15.6" thickBot="1" x14ac:dyDescent="0.6">
      <c r="A17" s="153" t="s">
        <v>26</v>
      </c>
      <c r="B17" s="154"/>
    </row>
    <row r="18" spans="1:4" ht="15.6" thickTop="1" x14ac:dyDescent="0.55000000000000004">
      <c r="A18" s="504" t="s">
        <v>6</v>
      </c>
      <c r="B18" s="505" t="s">
        <v>2</v>
      </c>
      <c r="D18" s="37"/>
    </row>
    <row r="19" spans="1:4" s="45" customFormat="1" thickBot="1" x14ac:dyDescent="0.55000000000000004">
      <c r="A19" s="85" t="s">
        <v>7</v>
      </c>
      <c r="B19" s="87">
        <f>SUM(B14:B18)</f>
        <v>2400000</v>
      </c>
    </row>
    <row r="20" spans="1:4" ht="12.75" customHeight="1" x14ac:dyDescent="0.55000000000000004">
      <c r="A20" s="146"/>
      <c r="B20" s="147"/>
    </row>
    <row r="21" spans="1:4" x14ac:dyDescent="0.55000000000000004">
      <c r="A21" s="502" t="s">
        <v>34</v>
      </c>
      <c r="B21" s="503"/>
    </row>
    <row r="22" spans="1:4" x14ac:dyDescent="0.55000000000000004">
      <c r="A22" s="504" t="s">
        <v>21</v>
      </c>
      <c r="B22" s="503"/>
    </row>
    <row r="23" spans="1:4" ht="16.5" customHeight="1" x14ac:dyDescent="0.55000000000000004">
      <c r="A23" s="504" t="s">
        <v>22</v>
      </c>
      <c r="B23" s="503"/>
    </row>
    <row r="24" spans="1:4" x14ac:dyDescent="0.55000000000000004">
      <c r="A24" s="504" t="s">
        <v>20</v>
      </c>
      <c r="B24" s="503"/>
    </row>
    <row r="25" spans="1:4" x14ac:dyDescent="0.55000000000000004">
      <c r="A25" s="504" t="s">
        <v>8</v>
      </c>
      <c r="B25" s="503"/>
    </row>
    <row r="26" spans="1:4" x14ac:dyDescent="0.55000000000000004">
      <c r="A26" s="504" t="s">
        <v>111</v>
      </c>
      <c r="B26" s="503">
        <v>2400000</v>
      </c>
    </row>
    <row r="27" spans="1:4" x14ac:dyDescent="0.55000000000000004">
      <c r="A27" s="504" t="s">
        <v>9</v>
      </c>
      <c r="B27" s="503"/>
    </row>
    <row r="28" spans="1:4" ht="15.6" thickBot="1" x14ac:dyDescent="0.6">
      <c r="A28" s="153" t="s">
        <v>10</v>
      </c>
      <c r="B28" s="101"/>
    </row>
    <row r="29" spans="1:4" s="45" customFormat="1" ht="15.6" thickTop="1" thickBot="1" x14ac:dyDescent="0.55000000000000004">
      <c r="A29" s="155" t="s">
        <v>11</v>
      </c>
      <c r="B29" s="86">
        <f>SUM(B22:B28)</f>
        <v>2400000</v>
      </c>
    </row>
    <row r="30" spans="1:4" ht="12.75" customHeight="1" x14ac:dyDescent="0.55000000000000004">
      <c r="A30" s="146"/>
      <c r="B30" s="147"/>
    </row>
    <row r="31" spans="1:4" x14ac:dyDescent="0.55000000000000004">
      <c r="A31" s="502" t="s">
        <v>18</v>
      </c>
      <c r="B31" s="503" t="s">
        <v>4</v>
      </c>
    </row>
    <row r="32" spans="1:4" x14ac:dyDescent="0.55000000000000004">
      <c r="A32" s="504" t="s">
        <v>12</v>
      </c>
      <c r="B32" s="503"/>
    </row>
    <row r="33" spans="1:2" x14ac:dyDescent="0.55000000000000004">
      <c r="A33" s="504" t="s">
        <v>13</v>
      </c>
      <c r="B33" s="503"/>
    </row>
    <row r="34" spans="1:2" x14ac:dyDescent="0.55000000000000004">
      <c r="A34" s="504" t="s">
        <v>14</v>
      </c>
      <c r="B34" s="503"/>
    </row>
    <row r="35" spans="1:2" ht="15.6" thickBot="1" x14ac:dyDescent="0.6">
      <c r="A35" s="153" t="s">
        <v>15</v>
      </c>
      <c r="B35" s="101"/>
    </row>
    <row r="36" spans="1:2" s="45" customFormat="1" ht="15.6" thickTop="1" thickBot="1" x14ac:dyDescent="0.55000000000000004">
      <c r="A36" s="510" t="s">
        <v>7</v>
      </c>
      <c r="B36" s="86">
        <f>SUM(B31:B35)</f>
        <v>0</v>
      </c>
    </row>
    <row r="37" spans="1:2" ht="12.75" customHeight="1" x14ac:dyDescent="0.55000000000000004">
      <c r="A37" s="511"/>
      <c r="B37" s="501"/>
    </row>
    <row r="38" spans="1:2" x14ac:dyDescent="0.55000000000000004">
      <c r="A38" s="94" t="s">
        <v>19</v>
      </c>
      <c r="B38" s="156"/>
    </row>
    <row r="39" spans="1:2" x14ac:dyDescent="0.55000000000000004">
      <c r="A39" s="507" t="s">
        <v>107</v>
      </c>
      <c r="B39" s="156">
        <v>275000</v>
      </c>
    </row>
    <row r="40" spans="1:2" x14ac:dyDescent="0.55000000000000004">
      <c r="A40" s="507" t="s">
        <v>123</v>
      </c>
      <c r="B40" s="156">
        <v>325000</v>
      </c>
    </row>
    <row r="41" spans="1:2" x14ac:dyDescent="0.55000000000000004">
      <c r="A41" s="507" t="s">
        <v>140</v>
      </c>
      <c r="B41" s="503">
        <v>325000</v>
      </c>
    </row>
    <row r="42" spans="1:2" x14ac:dyDescent="0.55000000000000004">
      <c r="A42" s="507" t="s">
        <v>154</v>
      </c>
      <c r="B42" s="503">
        <v>350000</v>
      </c>
    </row>
    <row r="43" spans="1:2" x14ac:dyDescent="0.55000000000000004">
      <c r="A43" s="507" t="s">
        <v>184</v>
      </c>
      <c r="B43" s="156">
        <v>350000</v>
      </c>
    </row>
    <row r="44" spans="1:2" x14ac:dyDescent="0.55000000000000004">
      <c r="A44" s="507" t="s">
        <v>554</v>
      </c>
      <c r="B44" s="156">
        <v>375000</v>
      </c>
    </row>
    <row r="45" spans="1:2" ht="15.6" thickBot="1" x14ac:dyDescent="0.6">
      <c r="A45" s="508" t="s">
        <v>694</v>
      </c>
      <c r="B45" s="156">
        <v>400000</v>
      </c>
    </row>
    <row r="46" spans="1:2" ht="15.9" thickTop="1" thickBot="1" x14ac:dyDescent="0.6">
      <c r="A46" s="85" t="s">
        <v>11</v>
      </c>
      <c r="B46" s="86">
        <f>SUM(B39:B45)</f>
        <v>2400000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10"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85" workbookViewId="0">
      <selection activeCell="B43" sqref="B43"/>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803</v>
      </c>
      <c r="B4" s="1284"/>
    </row>
    <row r="5" spans="1:2" ht="12.75" customHeight="1" x14ac:dyDescent="0.55000000000000004">
      <c r="A5" s="146"/>
      <c r="B5" s="501"/>
    </row>
    <row r="6" spans="1:2" x14ac:dyDescent="0.55000000000000004">
      <c r="A6" s="1285" t="s">
        <v>159</v>
      </c>
      <c r="B6" s="1284"/>
    </row>
    <row r="7" spans="1:2" x14ac:dyDescent="0.55000000000000004">
      <c r="A7" s="749" t="s">
        <v>30</v>
      </c>
      <c r="B7" s="133"/>
    </row>
    <row r="8" spans="1:2" x14ac:dyDescent="0.55000000000000004">
      <c r="A8" s="1285" t="s">
        <v>621</v>
      </c>
      <c r="B8" s="1284"/>
    </row>
    <row r="9" spans="1:2" x14ac:dyDescent="0.55000000000000004">
      <c r="A9" s="1285"/>
      <c r="B9" s="1284"/>
    </row>
    <row r="10" spans="1:2" ht="12.75" customHeight="1" x14ac:dyDescent="0.55000000000000004">
      <c r="A10" s="149"/>
      <c r="B10" s="150"/>
    </row>
    <row r="11" spans="1:2" x14ac:dyDescent="0.55000000000000004">
      <c r="A11" s="1277" t="s">
        <v>24</v>
      </c>
      <c r="B11" s="1278"/>
    </row>
    <row r="12" spans="1:2" ht="12.75" customHeight="1" thickBot="1" x14ac:dyDescent="0.6">
      <c r="A12" s="151"/>
      <c r="B12" s="152"/>
    </row>
    <row r="13" spans="1:2" x14ac:dyDescent="0.55000000000000004">
      <c r="A13" s="502" t="s">
        <v>16</v>
      </c>
      <c r="B13" s="503" t="s">
        <v>2</v>
      </c>
    </row>
    <row r="14" spans="1:2" x14ac:dyDescent="0.55000000000000004">
      <c r="A14" s="504" t="s">
        <v>3</v>
      </c>
      <c r="B14" s="503">
        <v>0</v>
      </c>
    </row>
    <row r="15" spans="1:2" x14ac:dyDescent="0.55000000000000004">
      <c r="A15" s="504" t="s">
        <v>25</v>
      </c>
      <c r="B15" s="503">
        <v>0</v>
      </c>
    </row>
    <row r="16" spans="1:2" x14ac:dyDescent="0.55000000000000004">
      <c r="A16" s="504" t="s">
        <v>5</v>
      </c>
      <c r="B16" s="503">
        <v>650000</v>
      </c>
    </row>
    <row r="17" spans="1:4" ht="15.6" thickBot="1" x14ac:dyDescent="0.6">
      <c r="A17" s="153" t="s">
        <v>26</v>
      </c>
      <c r="B17" s="154"/>
    </row>
    <row r="18" spans="1:4" ht="15.6" thickTop="1" x14ac:dyDescent="0.55000000000000004">
      <c r="A18" s="504" t="s">
        <v>6</v>
      </c>
      <c r="B18" s="505" t="s">
        <v>2</v>
      </c>
      <c r="D18" s="37"/>
    </row>
    <row r="19" spans="1:4" s="45" customFormat="1" thickBot="1" x14ac:dyDescent="0.55000000000000004">
      <c r="A19" s="85" t="s">
        <v>7</v>
      </c>
      <c r="B19" s="87">
        <f>SUM(B14:B18)</f>
        <v>650000</v>
      </c>
    </row>
    <row r="20" spans="1:4" ht="12.75" customHeight="1" x14ac:dyDescent="0.55000000000000004">
      <c r="A20" s="146"/>
      <c r="B20" s="147"/>
    </row>
    <row r="21" spans="1:4" x14ac:dyDescent="0.55000000000000004">
      <c r="A21" s="502" t="s">
        <v>34</v>
      </c>
      <c r="B21" s="503"/>
    </row>
    <row r="22" spans="1:4" x14ac:dyDescent="0.55000000000000004">
      <c r="A22" s="504" t="s">
        <v>21</v>
      </c>
      <c r="B22" s="503"/>
    </row>
    <row r="23" spans="1:4" ht="16.5" customHeight="1" x14ac:dyDescent="0.55000000000000004">
      <c r="A23" s="504" t="s">
        <v>22</v>
      </c>
      <c r="B23" s="503"/>
    </row>
    <row r="24" spans="1:4" x14ac:dyDescent="0.55000000000000004">
      <c r="A24" s="504" t="s">
        <v>20</v>
      </c>
      <c r="B24" s="503"/>
    </row>
    <row r="25" spans="1:4" x14ac:dyDescent="0.55000000000000004">
      <c r="A25" s="504" t="s">
        <v>8</v>
      </c>
      <c r="B25" s="503"/>
    </row>
    <row r="26" spans="1:4" x14ac:dyDescent="0.55000000000000004">
      <c r="A26" s="504" t="s">
        <v>111</v>
      </c>
      <c r="B26" s="503">
        <v>650000</v>
      </c>
    </row>
    <row r="27" spans="1:4" x14ac:dyDescent="0.55000000000000004">
      <c r="A27" s="504" t="s">
        <v>9</v>
      </c>
      <c r="B27" s="503"/>
    </row>
    <row r="28" spans="1:4" ht="15.6" thickBot="1" x14ac:dyDescent="0.6">
      <c r="A28" s="153" t="s">
        <v>10</v>
      </c>
      <c r="B28" s="101"/>
    </row>
    <row r="29" spans="1:4" s="45" customFormat="1" ht="15.6" thickTop="1" thickBot="1" x14ac:dyDescent="0.55000000000000004">
      <c r="A29" s="155" t="s">
        <v>11</v>
      </c>
      <c r="B29" s="86">
        <f>SUM(B22:B28)</f>
        <v>650000</v>
      </c>
    </row>
    <row r="30" spans="1:4" ht="12.75" customHeight="1" x14ac:dyDescent="0.55000000000000004">
      <c r="A30" s="146"/>
      <c r="B30" s="147"/>
    </row>
    <row r="31" spans="1:4" x14ac:dyDescent="0.55000000000000004">
      <c r="A31" s="502" t="s">
        <v>18</v>
      </c>
      <c r="B31" s="503" t="s">
        <v>4</v>
      </c>
    </row>
    <row r="32" spans="1:4" x14ac:dyDescent="0.55000000000000004">
      <c r="A32" s="504" t="s">
        <v>12</v>
      </c>
      <c r="B32" s="503"/>
    </row>
    <row r="33" spans="1:2" x14ac:dyDescent="0.55000000000000004">
      <c r="A33" s="504" t="s">
        <v>13</v>
      </c>
      <c r="B33" s="503"/>
    </row>
    <row r="34" spans="1:2" x14ac:dyDescent="0.55000000000000004">
      <c r="A34" s="504" t="s">
        <v>14</v>
      </c>
      <c r="B34" s="503"/>
    </row>
    <row r="35" spans="1:2" ht="15.6" thickBot="1" x14ac:dyDescent="0.6">
      <c r="A35" s="153" t="s">
        <v>15</v>
      </c>
      <c r="B35" s="101"/>
    </row>
    <row r="36" spans="1:2" s="45" customFormat="1" ht="15.6" thickTop="1" thickBot="1" x14ac:dyDescent="0.55000000000000004">
      <c r="A36" s="510" t="s">
        <v>7</v>
      </c>
      <c r="B36" s="86">
        <f>SUM(B31:B35)</f>
        <v>0</v>
      </c>
    </row>
    <row r="37" spans="1:2" ht="12.75" customHeight="1" x14ac:dyDescent="0.55000000000000004">
      <c r="A37" s="511"/>
      <c r="B37" s="501"/>
    </row>
    <row r="38" spans="1:2" x14ac:dyDescent="0.55000000000000004">
      <c r="A38" s="94" t="s">
        <v>19</v>
      </c>
      <c r="B38" s="156"/>
    </row>
    <row r="39" spans="1:2" x14ac:dyDescent="0.55000000000000004">
      <c r="A39" s="507" t="s">
        <v>107</v>
      </c>
      <c r="B39" s="156">
        <v>0</v>
      </c>
    </row>
    <row r="40" spans="1:2" x14ac:dyDescent="0.55000000000000004">
      <c r="A40" s="507" t="s">
        <v>123</v>
      </c>
      <c r="B40" s="156">
        <v>0</v>
      </c>
    </row>
    <row r="41" spans="1:2" x14ac:dyDescent="0.55000000000000004">
      <c r="A41" s="507" t="s">
        <v>140</v>
      </c>
      <c r="B41" s="156">
        <v>75000</v>
      </c>
    </row>
    <row r="42" spans="1:2" x14ac:dyDescent="0.55000000000000004">
      <c r="A42" s="507" t="s">
        <v>154</v>
      </c>
      <c r="B42" s="156">
        <v>0</v>
      </c>
    </row>
    <row r="43" spans="1:2" x14ac:dyDescent="0.55000000000000004">
      <c r="A43" s="507" t="s">
        <v>184</v>
      </c>
      <c r="B43" s="156">
        <v>0</v>
      </c>
    </row>
    <row r="44" spans="1:2" x14ac:dyDescent="0.55000000000000004">
      <c r="A44" s="507" t="s">
        <v>554</v>
      </c>
      <c r="B44" s="156">
        <v>0</v>
      </c>
    </row>
    <row r="45" spans="1:2" ht="15.6" thickBot="1" x14ac:dyDescent="0.6">
      <c r="A45" s="508" t="s">
        <v>694</v>
      </c>
      <c r="B45" s="156">
        <v>575000</v>
      </c>
    </row>
    <row r="46" spans="1:2" ht="15.9" thickTop="1" thickBot="1" x14ac:dyDescent="0.6">
      <c r="A46" s="85" t="s">
        <v>11</v>
      </c>
      <c r="B46" s="86">
        <f>SUM(B39:B45)</f>
        <v>650000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10"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22" workbookViewId="0">
      <selection activeCell="E29" sqref="E29"/>
    </sheetView>
  </sheetViews>
  <sheetFormatPr defaultColWidth="8.71875" defaultRowHeight="12.3" x14ac:dyDescent="0.4"/>
  <cols>
    <col min="1" max="1" width="77" style="79" customWidth="1"/>
    <col min="2" max="2" width="10.1640625" style="79" bestFit="1" customWidth="1"/>
    <col min="3" max="16384" width="8.71875" style="79"/>
  </cols>
  <sheetData>
    <row r="1" spans="1:2" ht="15" x14ac:dyDescent="0.5">
      <c r="A1" s="1293" t="s">
        <v>0</v>
      </c>
      <c r="B1" s="1294"/>
    </row>
    <row r="2" spans="1:2" ht="15" x14ac:dyDescent="0.5">
      <c r="A2" s="1295" t="s">
        <v>1</v>
      </c>
      <c r="B2" s="1296"/>
    </row>
    <row r="3" spans="1:2" ht="15.3" x14ac:dyDescent="0.55000000000000004">
      <c r="A3" s="128"/>
      <c r="B3" s="129"/>
    </row>
    <row r="4" spans="1:2" ht="15" x14ac:dyDescent="0.5">
      <c r="A4" s="1297" t="s">
        <v>548</v>
      </c>
      <c r="B4" s="1298"/>
    </row>
    <row r="5" spans="1:2" ht="15.3" x14ac:dyDescent="0.55000000000000004">
      <c r="A5" s="513"/>
      <c r="B5" s="514"/>
    </row>
    <row r="6" spans="1:2" ht="15.3" x14ac:dyDescent="0.55000000000000004">
      <c r="A6" s="1299" t="s">
        <v>622</v>
      </c>
      <c r="B6" s="1300"/>
    </row>
    <row r="7" spans="1:2" ht="15.3" x14ac:dyDescent="0.55000000000000004">
      <c r="A7" s="637" t="s">
        <v>30</v>
      </c>
      <c r="B7" s="485"/>
    </row>
    <row r="8" spans="1:2" ht="15.3" x14ac:dyDescent="0.55000000000000004">
      <c r="A8" s="1299" t="s">
        <v>76</v>
      </c>
      <c r="B8" s="1300"/>
    </row>
    <row r="9" spans="1:2" ht="15.3" x14ac:dyDescent="0.55000000000000004">
      <c r="A9" s="1301"/>
      <c r="B9" s="1302"/>
    </row>
    <row r="10" spans="1:2" ht="15.3" x14ac:dyDescent="0.55000000000000004">
      <c r="A10" s="513"/>
      <c r="B10" s="515"/>
    </row>
    <row r="11" spans="1:2" ht="15" x14ac:dyDescent="0.5">
      <c r="A11" s="1291" t="s">
        <v>108</v>
      </c>
      <c r="B11" s="1292"/>
    </row>
    <row r="12" spans="1:2" ht="15.3" x14ac:dyDescent="0.55000000000000004">
      <c r="A12" s="513"/>
      <c r="B12" s="515"/>
    </row>
    <row r="13" spans="1:2" ht="15.3" x14ac:dyDescent="0.55000000000000004">
      <c r="A13" s="516" t="s">
        <v>16</v>
      </c>
      <c r="B13" s="509" t="s">
        <v>2</v>
      </c>
    </row>
    <row r="14" spans="1:2" ht="15.3" x14ac:dyDescent="0.55000000000000004">
      <c r="A14" s="102" t="s">
        <v>3</v>
      </c>
      <c r="B14" s="517">
        <v>20000</v>
      </c>
    </row>
    <row r="15" spans="1:2" ht="15.3" x14ac:dyDescent="0.55000000000000004">
      <c r="A15" s="102" t="s">
        <v>25</v>
      </c>
      <c r="B15" s="84"/>
    </row>
    <row r="16" spans="1:2" ht="15.3" x14ac:dyDescent="0.55000000000000004">
      <c r="A16" s="102" t="s">
        <v>5</v>
      </c>
      <c r="B16" s="84">
        <v>180000</v>
      </c>
    </row>
    <row r="17" spans="1:2" ht="15.3" x14ac:dyDescent="0.55000000000000004">
      <c r="A17" s="507" t="s">
        <v>26</v>
      </c>
      <c r="B17" s="518"/>
    </row>
    <row r="18" spans="1:2" ht="15.6" thickBot="1" x14ac:dyDescent="0.6">
      <c r="A18" s="559" t="s">
        <v>6</v>
      </c>
      <c r="B18" s="605"/>
    </row>
    <row r="19" spans="1:2" ht="15.6" thickTop="1" thickBot="1" x14ac:dyDescent="0.55000000000000004">
      <c r="A19" s="519" t="s">
        <v>7</v>
      </c>
      <c r="B19" s="87">
        <f>SUM(B13:B17)-(B18)</f>
        <v>200000</v>
      </c>
    </row>
    <row r="20" spans="1:2" ht="15.3" x14ac:dyDescent="0.55000000000000004">
      <c r="A20" s="1287"/>
      <c r="B20" s="1288"/>
    </row>
    <row r="21" spans="1:2" ht="15.3" x14ac:dyDescent="0.55000000000000004">
      <c r="A21" s="83" t="s">
        <v>17</v>
      </c>
      <c r="B21" s="84"/>
    </row>
    <row r="22" spans="1:2" ht="15.3" x14ac:dyDescent="0.55000000000000004">
      <c r="A22" s="102" t="s">
        <v>101</v>
      </c>
      <c r="B22" s="84">
        <v>0</v>
      </c>
    </row>
    <row r="23" spans="1:2" ht="15.3" x14ac:dyDescent="0.55000000000000004">
      <c r="A23" s="102" t="s">
        <v>22</v>
      </c>
      <c r="B23" s="84"/>
    </row>
    <row r="24" spans="1:2" ht="15.3" x14ac:dyDescent="0.55000000000000004">
      <c r="A24" s="102" t="s">
        <v>20</v>
      </c>
      <c r="B24" s="84"/>
    </row>
    <row r="25" spans="1:2" ht="15.3" x14ac:dyDescent="0.55000000000000004">
      <c r="A25" s="102" t="s">
        <v>8</v>
      </c>
      <c r="B25" s="84"/>
    </row>
    <row r="26" spans="1:2" ht="15.3" x14ac:dyDescent="0.55000000000000004">
      <c r="A26" s="102" t="s">
        <v>102</v>
      </c>
      <c r="B26" s="84"/>
    </row>
    <row r="27" spans="1:2" ht="15.3" x14ac:dyDescent="0.55000000000000004">
      <c r="A27" s="102" t="s">
        <v>9</v>
      </c>
      <c r="B27" s="84"/>
    </row>
    <row r="28" spans="1:2" ht="15.6" thickBot="1" x14ac:dyDescent="0.6">
      <c r="A28" s="508" t="s">
        <v>10</v>
      </c>
      <c r="B28" s="101">
        <v>200000</v>
      </c>
    </row>
    <row r="29" spans="1:2" ht="15.6" thickTop="1" thickBot="1" x14ac:dyDescent="0.55000000000000004">
      <c r="A29" s="510" t="s">
        <v>11</v>
      </c>
      <c r="B29" s="86">
        <f>SUM(B22:B28)</f>
        <v>200000</v>
      </c>
    </row>
    <row r="30" spans="1:2" ht="15.3" x14ac:dyDescent="0.55000000000000004">
      <c r="A30" s="1289"/>
      <c r="B30" s="1290"/>
    </row>
    <row r="31" spans="1:2" ht="15.3" x14ac:dyDescent="0.55000000000000004">
      <c r="A31" s="83" t="s">
        <v>18</v>
      </c>
      <c r="B31" s="84" t="s">
        <v>4</v>
      </c>
    </row>
    <row r="32" spans="1:2" ht="15.3" x14ac:dyDescent="0.55000000000000004">
      <c r="A32" s="102" t="s">
        <v>12</v>
      </c>
      <c r="B32" s="84"/>
    </row>
    <row r="33" spans="1:2" ht="15.3" x14ac:dyDescent="0.55000000000000004">
      <c r="A33" s="102" t="s">
        <v>13</v>
      </c>
      <c r="B33" s="84"/>
    </row>
    <row r="34" spans="1:2" ht="15.3" x14ac:dyDescent="0.55000000000000004">
      <c r="A34" s="102" t="s">
        <v>14</v>
      </c>
      <c r="B34" s="84"/>
    </row>
    <row r="35" spans="1:2" ht="15.6" thickBot="1" x14ac:dyDescent="0.6">
      <c r="A35" s="508" t="s">
        <v>15</v>
      </c>
      <c r="B35" s="101"/>
    </row>
    <row r="36" spans="1:2" ht="15.6" thickTop="1" thickBot="1" x14ac:dyDescent="0.55000000000000004">
      <c r="A36" s="520" t="s">
        <v>7</v>
      </c>
      <c r="B36" s="521">
        <f>SUM(B31:B35)</f>
        <v>0</v>
      </c>
    </row>
    <row r="37" spans="1:2" ht="15.3" x14ac:dyDescent="0.55000000000000004">
      <c r="A37" s="1289"/>
      <c r="B37" s="1290"/>
    </row>
    <row r="38" spans="1:2" ht="15.3" x14ac:dyDescent="0.55000000000000004">
      <c r="A38" s="83" t="s">
        <v>19</v>
      </c>
      <c r="B38" s="84"/>
    </row>
    <row r="39" spans="1:2" ht="15.3" x14ac:dyDescent="0.55000000000000004">
      <c r="A39" s="102" t="s">
        <v>107</v>
      </c>
      <c r="B39" s="84"/>
    </row>
    <row r="40" spans="1:2" ht="15.3" x14ac:dyDescent="0.55000000000000004">
      <c r="A40" s="542" t="s">
        <v>123</v>
      </c>
      <c r="B40" s="84">
        <v>200000</v>
      </c>
    </row>
    <row r="41" spans="1:2" ht="15.3" x14ac:dyDescent="0.55000000000000004">
      <c r="A41" s="542" t="s">
        <v>140</v>
      </c>
      <c r="B41" s="84"/>
    </row>
    <row r="42" spans="1:2" ht="15.3" x14ac:dyDescent="0.55000000000000004">
      <c r="A42" s="542" t="s">
        <v>154</v>
      </c>
      <c r="B42" s="84"/>
    </row>
    <row r="43" spans="1:2" ht="15.3" x14ac:dyDescent="0.55000000000000004">
      <c r="A43" s="542" t="s">
        <v>184</v>
      </c>
      <c r="B43" s="84"/>
    </row>
    <row r="44" spans="1:2" ht="15.3" x14ac:dyDescent="0.55000000000000004">
      <c r="A44" s="507" t="s">
        <v>554</v>
      </c>
      <c r="B44" s="84"/>
    </row>
    <row r="45" spans="1:2" ht="15.6" thickBot="1" x14ac:dyDescent="0.6">
      <c r="A45" s="559" t="s">
        <v>694</v>
      </c>
      <c r="B45" s="164"/>
    </row>
    <row r="46" spans="1:2" ht="15.6" thickTop="1" thickBot="1" x14ac:dyDescent="0.55000000000000004">
      <c r="A46" s="85" t="s">
        <v>11</v>
      </c>
      <c r="B46" s="86">
        <f>SUM(B39:B45)</f>
        <v>200000</v>
      </c>
    </row>
  </sheetData>
  <mergeCells count="10">
    <mergeCell ref="A20:B20"/>
    <mergeCell ref="A30:B30"/>
    <mergeCell ref="A37:B3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85" workbookViewId="0">
      <selection activeCell="F38" sqref="F38"/>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79" t="s">
        <v>0</v>
      </c>
      <c r="B1" s="1280"/>
    </row>
    <row r="2" spans="1:2" x14ac:dyDescent="0.55000000000000004">
      <c r="A2" s="1281" t="s">
        <v>1</v>
      </c>
      <c r="B2" s="1282"/>
    </row>
    <row r="3" spans="1:2" ht="12.75" customHeight="1" thickBot="1" x14ac:dyDescent="0.6">
      <c r="A3" s="499"/>
      <c r="B3" s="500"/>
    </row>
    <row r="4" spans="1:2" s="37" customFormat="1" ht="17.25" customHeight="1" x14ac:dyDescent="0.55000000000000004">
      <c r="A4" s="1305" t="s">
        <v>805</v>
      </c>
      <c r="B4" s="1306"/>
    </row>
    <row r="5" spans="1:2" ht="12.75" customHeight="1" x14ac:dyDescent="0.55000000000000004">
      <c r="A5" s="1307"/>
      <c r="B5" s="1308"/>
    </row>
    <row r="6" spans="1:2" x14ac:dyDescent="0.55000000000000004">
      <c r="A6" s="1299" t="s">
        <v>159</v>
      </c>
      <c r="B6" s="1300"/>
    </row>
    <row r="7" spans="1:2" x14ac:dyDescent="0.55000000000000004">
      <c r="A7" s="750" t="s">
        <v>30</v>
      </c>
      <c r="B7" s="485"/>
    </row>
    <row r="8" spans="1:2" x14ac:dyDescent="0.55000000000000004">
      <c r="A8" s="1299" t="s">
        <v>623</v>
      </c>
      <c r="B8" s="1300"/>
    </row>
    <row r="9" spans="1:2" x14ac:dyDescent="0.55000000000000004">
      <c r="A9" s="1309" t="s">
        <v>624</v>
      </c>
      <c r="B9" s="1300"/>
    </row>
    <row r="10" spans="1:2" ht="12.75" customHeight="1" x14ac:dyDescent="0.55000000000000004">
      <c r="A10" s="1310"/>
      <c r="B10" s="1311"/>
    </row>
    <row r="11" spans="1:2" x14ac:dyDescent="0.55000000000000004">
      <c r="A11" s="1277" t="s">
        <v>24</v>
      </c>
      <c r="B11" s="1278"/>
    </row>
    <row r="12" spans="1:2" ht="12.75" customHeight="1" thickBot="1" x14ac:dyDescent="0.6">
      <c r="A12" s="688" t="s">
        <v>2</v>
      </c>
      <c r="B12" s="482"/>
    </row>
    <row r="13" spans="1:2" x14ac:dyDescent="0.55000000000000004">
      <c r="A13" s="489" t="s">
        <v>16</v>
      </c>
      <c r="B13" s="547" t="s">
        <v>2</v>
      </c>
    </row>
    <row r="14" spans="1:2" x14ac:dyDescent="0.55000000000000004">
      <c r="A14" s="102" t="s">
        <v>3</v>
      </c>
      <c r="B14" s="484"/>
    </row>
    <row r="15" spans="1:2" x14ac:dyDescent="0.55000000000000004">
      <c r="A15" s="102" t="s">
        <v>25</v>
      </c>
      <c r="B15" s="484"/>
    </row>
    <row r="16" spans="1:2" x14ac:dyDescent="0.55000000000000004">
      <c r="A16" s="102" t="s">
        <v>5</v>
      </c>
      <c r="B16" s="484">
        <v>150000</v>
      </c>
    </row>
    <row r="17" spans="1:4" x14ac:dyDescent="0.55000000000000004">
      <c r="A17" s="490" t="s">
        <v>26</v>
      </c>
      <c r="B17" s="143"/>
    </row>
    <row r="18" spans="1:4" ht="15.6" thickBot="1" x14ac:dyDescent="0.6">
      <c r="A18" s="508" t="s">
        <v>6</v>
      </c>
      <c r="B18" s="606" t="s">
        <v>2</v>
      </c>
      <c r="D18" s="37"/>
    </row>
    <row r="19" spans="1:4" s="45" customFormat="1" ht="15.6" thickTop="1" thickBot="1" x14ac:dyDescent="0.55000000000000004">
      <c r="A19" s="519" t="s">
        <v>7</v>
      </c>
      <c r="B19" s="550">
        <f>SUM(B14:B18)</f>
        <v>150000</v>
      </c>
    </row>
    <row r="20" spans="1:4" ht="12.75" customHeight="1" thickBot="1" x14ac:dyDescent="0.6">
      <c r="A20" s="1312"/>
      <c r="B20" s="1313"/>
    </row>
    <row r="21" spans="1:4" x14ac:dyDescent="0.55000000000000004">
      <c r="A21" s="489" t="s">
        <v>34</v>
      </c>
      <c r="B21" s="547"/>
    </row>
    <row r="22" spans="1:4" x14ac:dyDescent="0.55000000000000004">
      <c r="A22" s="102" t="s">
        <v>21</v>
      </c>
      <c r="B22" s="484"/>
    </row>
    <row r="23" spans="1:4" ht="16.5" customHeight="1" x14ac:dyDescent="0.55000000000000004">
      <c r="A23" s="102" t="s">
        <v>22</v>
      </c>
      <c r="B23" s="484"/>
    </row>
    <row r="24" spans="1:4" x14ac:dyDescent="0.55000000000000004">
      <c r="A24" s="102" t="s">
        <v>20</v>
      </c>
      <c r="B24" s="484"/>
    </row>
    <row r="25" spans="1:4" x14ac:dyDescent="0.55000000000000004">
      <c r="A25" s="102" t="s">
        <v>8</v>
      </c>
      <c r="B25" s="484"/>
    </row>
    <row r="26" spans="1:4" x14ac:dyDescent="0.55000000000000004">
      <c r="A26" s="102" t="s">
        <v>111</v>
      </c>
      <c r="B26" s="484">
        <v>150000</v>
      </c>
    </row>
    <row r="27" spans="1:4" x14ac:dyDescent="0.55000000000000004">
      <c r="A27" s="102" t="s">
        <v>9</v>
      </c>
      <c r="B27" s="484"/>
    </row>
    <row r="28" spans="1:4" ht="15.6" thickBot="1" x14ac:dyDescent="0.6">
      <c r="A28" s="559" t="s">
        <v>10</v>
      </c>
      <c r="B28" s="607"/>
    </row>
    <row r="29" spans="1:4" s="45" customFormat="1" ht="15.6" thickTop="1" thickBot="1" x14ac:dyDescent="0.55000000000000004">
      <c r="A29" s="519" t="s">
        <v>11</v>
      </c>
      <c r="B29" s="551">
        <f>SUM(B22:B28)</f>
        <v>150000</v>
      </c>
    </row>
    <row r="30" spans="1:4" ht="12.75" customHeight="1" thickBot="1" x14ac:dyDescent="0.6">
      <c r="A30" s="1312"/>
      <c r="B30" s="1313"/>
    </row>
    <row r="31" spans="1:4" x14ac:dyDescent="0.55000000000000004">
      <c r="A31" s="489" t="s">
        <v>18</v>
      </c>
      <c r="B31" s="483" t="s">
        <v>4</v>
      </c>
    </row>
    <row r="32" spans="1:4" x14ac:dyDescent="0.55000000000000004">
      <c r="A32" s="102" t="s">
        <v>12</v>
      </c>
      <c r="B32" s="484"/>
    </row>
    <row r="33" spans="1:2" x14ac:dyDescent="0.55000000000000004">
      <c r="A33" s="102" t="s">
        <v>13</v>
      </c>
      <c r="B33" s="484"/>
    </row>
    <row r="34" spans="1:2" x14ac:dyDescent="0.55000000000000004">
      <c r="A34" s="102" t="s">
        <v>14</v>
      </c>
      <c r="B34" s="484"/>
    </row>
    <row r="35" spans="1:2" ht="15.6" thickBot="1" x14ac:dyDescent="0.6">
      <c r="A35" s="559" t="s">
        <v>15</v>
      </c>
      <c r="B35" s="607"/>
    </row>
    <row r="36" spans="1:2" s="45" customFormat="1" thickTop="1" x14ac:dyDescent="0.5">
      <c r="A36" s="516" t="s">
        <v>7</v>
      </c>
      <c r="B36" s="548"/>
    </row>
    <row r="37" spans="1:2" ht="12.75" customHeight="1" thickBot="1" x14ac:dyDescent="0.6">
      <c r="A37" s="1303"/>
      <c r="B37" s="1304"/>
    </row>
    <row r="38" spans="1:2" x14ac:dyDescent="0.55000000000000004">
      <c r="A38" s="489" t="s">
        <v>19</v>
      </c>
      <c r="B38" s="547"/>
    </row>
    <row r="39" spans="1:2" x14ac:dyDescent="0.55000000000000004">
      <c r="A39" s="542" t="s">
        <v>107</v>
      </c>
      <c r="B39" s="484">
        <v>0</v>
      </c>
    </row>
    <row r="40" spans="1:2" x14ac:dyDescent="0.55000000000000004">
      <c r="A40" s="542" t="s">
        <v>123</v>
      </c>
      <c r="B40" s="484">
        <v>50000</v>
      </c>
    </row>
    <row r="41" spans="1:2" x14ac:dyDescent="0.55000000000000004">
      <c r="A41" s="542" t="s">
        <v>140</v>
      </c>
      <c r="B41" s="484">
        <v>0</v>
      </c>
    </row>
    <row r="42" spans="1:2" x14ac:dyDescent="0.55000000000000004">
      <c r="A42" s="542" t="s">
        <v>154</v>
      </c>
      <c r="B42" s="484">
        <v>100000</v>
      </c>
    </row>
    <row r="43" spans="1:2" x14ac:dyDescent="0.55000000000000004">
      <c r="A43" s="102" t="s">
        <v>184</v>
      </c>
      <c r="B43" s="84">
        <v>0</v>
      </c>
    </row>
    <row r="44" spans="1:2" x14ac:dyDescent="0.55000000000000004">
      <c r="A44" s="765" t="s">
        <v>554</v>
      </c>
      <c r="B44" s="766">
        <v>0</v>
      </c>
    </row>
    <row r="45" spans="1:2" ht="15.6" thickBot="1" x14ac:dyDescent="0.6">
      <c r="A45" s="559" t="s">
        <v>694</v>
      </c>
      <c r="B45" s="607">
        <v>0</v>
      </c>
    </row>
    <row r="46" spans="1:2" ht="15.9" thickTop="1" thickBot="1" x14ac:dyDescent="0.6">
      <c r="A46" s="510" t="s">
        <v>11</v>
      </c>
      <c r="B46" s="551">
        <f>SUM(B39:B45)</f>
        <v>150000</v>
      </c>
    </row>
  </sheetData>
  <mergeCells count="12">
    <mergeCell ref="A37:B37"/>
    <mergeCell ref="A1:B1"/>
    <mergeCell ref="A2:B2"/>
    <mergeCell ref="A4:B4"/>
    <mergeCell ref="A5:B5"/>
    <mergeCell ref="A6:B6"/>
    <mergeCell ref="A8:B8"/>
    <mergeCell ref="A9:B9"/>
    <mergeCell ref="A10:B10"/>
    <mergeCell ref="A11:B11"/>
    <mergeCell ref="A20:B20"/>
    <mergeCell ref="A30:B30"/>
  </mergeCells>
  <printOptions horizontalCentered="1"/>
  <pageMargins left="0" right="0" top="0" bottom="0" header="0.3" footer="0.3"/>
  <pageSetup firstPageNumber="1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85" workbookViewId="0">
      <selection activeCell="F15" sqref="F15"/>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79" t="s">
        <v>0</v>
      </c>
      <c r="B1" s="1280"/>
    </row>
    <row r="2" spans="1:2" x14ac:dyDescent="0.55000000000000004">
      <c r="A2" s="1281" t="s">
        <v>1</v>
      </c>
      <c r="B2" s="1282"/>
    </row>
    <row r="3" spans="1:2" ht="12.75" customHeight="1" thickBot="1" x14ac:dyDescent="0.6">
      <c r="A3" s="499"/>
      <c r="B3" s="500"/>
    </row>
    <row r="4" spans="1:2" s="37" customFormat="1" ht="17.25" customHeight="1" x14ac:dyDescent="0.55000000000000004">
      <c r="A4" s="1305" t="s">
        <v>160</v>
      </c>
      <c r="B4" s="1306"/>
    </row>
    <row r="5" spans="1:2" ht="12.75" customHeight="1" x14ac:dyDescent="0.55000000000000004">
      <c r="A5" s="1307"/>
      <c r="B5" s="1308"/>
    </row>
    <row r="6" spans="1:2" x14ac:dyDescent="0.55000000000000004">
      <c r="A6" s="1299" t="s">
        <v>804</v>
      </c>
      <c r="B6" s="1300"/>
    </row>
    <row r="7" spans="1:2" x14ac:dyDescent="0.55000000000000004">
      <c r="A7" s="637" t="s">
        <v>30</v>
      </c>
      <c r="B7" s="485"/>
    </row>
    <row r="8" spans="1:2" x14ac:dyDescent="0.55000000000000004">
      <c r="A8" s="1299" t="s">
        <v>623</v>
      </c>
      <c r="B8" s="1300"/>
    </row>
    <row r="9" spans="1:2" x14ac:dyDescent="0.55000000000000004">
      <c r="A9" s="1309" t="s">
        <v>624</v>
      </c>
      <c r="B9" s="1300"/>
    </row>
    <row r="10" spans="1:2" ht="12.75" customHeight="1" x14ac:dyDescent="0.55000000000000004">
      <c r="A10" s="1310"/>
      <c r="B10" s="1311"/>
    </row>
    <row r="11" spans="1:2" x14ac:dyDescent="0.55000000000000004">
      <c r="A11" s="1277" t="s">
        <v>24</v>
      </c>
      <c r="B11" s="1278"/>
    </row>
    <row r="12" spans="1:2" ht="12.75" customHeight="1" thickBot="1" x14ac:dyDescent="0.6">
      <c r="A12" s="688" t="s">
        <v>2</v>
      </c>
      <c r="B12" s="482"/>
    </row>
    <row r="13" spans="1:2" x14ac:dyDescent="0.55000000000000004">
      <c r="A13" s="489" t="s">
        <v>16</v>
      </c>
      <c r="B13" s="547" t="s">
        <v>2</v>
      </c>
    </row>
    <row r="14" spans="1:2" x14ac:dyDescent="0.55000000000000004">
      <c r="A14" s="102" t="s">
        <v>3</v>
      </c>
      <c r="B14" s="484"/>
    </row>
    <row r="15" spans="1:2" x14ac:dyDescent="0.55000000000000004">
      <c r="A15" s="102" t="s">
        <v>25</v>
      </c>
      <c r="B15" s="484">
        <v>132000</v>
      </c>
    </row>
    <row r="16" spans="1:2" x14ac:dyDescent="0.55000000000000004">
      <c r="A16" s="102" t="s">
        <v>5</v>
      </c>
      <c r="B16" s="484">
        <v>2493000</v>
      </c>
    </row>
    <row r="17" spans="1:4" x14ac:dyDescent="0.55000000000000004">
      <c r="A17" s="490" t="s">
        <v>26</v>
      </c>
      <c r="B17" s="143"/>
    </row>
    <row r="18" spans="1:4" ht="15.6" thickBot="1" x14ac:dyDescent="0.6">
      <c r="A18" s="508" t="s">
        <v>6</v>
      </c>
      <c r="B18" s="606" t="s">
        <v>2</v>
      </c>
      <c r="D18" s="37"/>
    </row>
    <row r="19" spans="1:4" s="45" customFormat="1" ht="15.6" thickTop="1" thickBot="1" x14ac:dyDescent="0.55000000000000004">
      <c r="A19" s="519" t="s">
        <v>7</v>
      </c>
      <c r="B19" s="550">
        <f>SUM(B14:B18)</f>
        <v>2625000</v>
      </c>
    </row>
    <row r="20" spans="1:4" ht="12.75" customHeight="1" thickBot="1" x14ac:dyDescent="0.6">
      <c r="A20" s="1312"/>
      <c r="B20" s="1313"/>
    </row>
    <row r="21" spans="1:4" x14ac:dyDescent="0.55000000000000004">
      <c r="A21" s="489" t="s">
        <v>34</v>
      </c>
      <c r="B21" s="547"/>
    </row>
    <row r="22" spans="1:4" x14ac:dyDescent="0.55000000000000004">
      <c r="A22" s="102" t="s">
        <v>21</v>
      </c>
      <c r="B22" s="484"/>
    </row>
    <row r="23" spans="1:4" ht="16.5" customHeight="1" x14ac:dyDescent="0.55000000000000004">
      <c r="A23" s="102" t="s">
        <v>22</v>
      </c>
      <c r="B23" s="484"/>
    </row>
    <row r="24" spans="1:4" x14ac:dyDescent="0.55000000000000004">
      <c r="A24" s="102" t="s">
        <v>20</v>
      </c>
      <c r="B24" s="484"/>
    </row>
    <row r="25" spans="1:4" x14ac:dyDescent="0.55000000000000004">
      <c r="A25" s="102" t="s">
        <v>8</v>
      </c>
      <c r="B25" s="484"/>
    </row>
    <row r="26" spans="1:4" x14ac:dyDescent="0.55000000000000004">
      <c r="A26" s="102" t="s">
        <v>111</v>
      </c>
      <c r="B26" s="484">
        <v>2625000</v>
      </c>
    </row>
    <row r="27" spans="1:4" x14ac:dyDescent="0.55000000000000004">
      <c r="A27" s="102" t="s">
        <v>9</v>
      </c>
      <c r="B27" s="484"/>
    </row>
    <row r="28" spans="1:4" ht="15.6" thickBot="1" x14ac:dyDescent="0.6">
      <c r="A28" s="559" t="s">
        <v>10</v>
      </c>
      <c r="B28" s="607"/>
    </row>
    <row r="29" spans="1:4" s="45" customFormat="1" ht="15.6" thickTop="1" thickBot="1" x14ac:dyDescent="0.55000000000000004">
      <c r="A29" s="519" t="s">
        <v>11</v>
      </c>
      <c r="B29" s="551">
        <f>SUM(B22:B28)</f>
        <v>2625000</v>
      </c>
    </row>
    <row r="30" spans="1:4" ht="12.75" customHeight="1" thickBot="1" x14ac:dyDescent="0.6">
      <c r="A30" s="1312"/>
      <c r="B30" s="1313"/>
    </row>
    <row r="31" spans="1:4" x14ac:dyDescent="0.55000000000000004">
      <c r="A31" s="489" t="s">
        <v>18</v>
      </c>
      <c r="B31" s="483" t="s">
        <v>4</v>
      </c>
    </row>
    <row r="32" spans="1:4" x14ac:dyDescent="0.55000000000000004">
      <c r="A32" s="102" t="s">
        <v>12</v>
      </c>
      <c r="B32" s="484"/>
    </row>
    <row r="33" spans="1:2" x14ac:dyDescent="0.55000000000000004">
      <c r="A33" s="102" t="s">
        <v>13</v>
      </c>
      <c r="B33" s="484"/>
    </row>
    <row r="34" spans="1:2" x14ac:dyDescent="0.55000000000000004">
      <c r="A34" s="102" t="s">
        <v>14</v>
      </c>
      <c r="B34" s="484"/>
    </row>
    <row r="35" spans="1:2" ht="15.6" thickBot="1" x14ac:dyDescent="0.6">
      <c r="A35" s="559" t="s">
        <v>15</v>
      </c>
      <c r="B35" s="607"/>
    </row>
    <row r="36" spans="1:2" s="45" customFormat="1" thickTop="1" x14ac:dyDescent="0.5">
      <c r="A36" s="516" t="s">
        <v>7</v>
      </c>
      <c r="B36" s="548"/>
    </row>
    <row r="37" spans="1:2" ht="12.75" customHeight="1" thickBot="1" x14ac:dyDescent="0.6">
      <c r="A37" s="1303"/>
      <c r="B37" s="1304"/>
    </row>
    <row r="38" spans="1:2" x14ac:dyDescent="0.55000000000000004">
      <c r="A38" s="489" t="s">
        <v>19</v>
      </c>
      <c r="B38" s="547"/>
    </row>
    <row r="39" spans="1:2" x14ac:dyDescent="0.55000000000000004">
      <c r="A39" s="542" t="s">
        <v>107</v>
      </c>
      <c r="B39" s="484">
        <v>375000</v>
      </c>
    </row>
    <row r="40" spans="1:2" x14ac:dyDescent="0.55000000000000004">
      <c r="A40" s="542" t="s">
        <v>123</v>
      </c>
      <c r="B40" s="484">
        <v>375000</v>
      </c>
    </row>
    <row r="41" spans="1:2" x14ac:dyDescent="0.55000000000000004">
      <c r="A41" s="542" t="s">
        <v>140</v>
      </c>
      <c r="B41" s="484">
        <v>375000</v>
      </c>
    </row>
    <row r="42" spans="1:2" x14ac:dyDescent="0.55000000000000004">
      <c r="A42" s="542" t="s">
        <v>154</v>
      </c>
      <c r="B42" s="484">
        <v>375000</v>
      </c>
    </row>
    <row r="43" spans="1:2" x14ac:dyDescent="0.55000000000000004">
      <c r="A43" s="102" t="s">
        <v>184</v>
      </c>
      <c r="B43" s="84">
        <v>375000</v>
      </c>
    </row>
    <row r="44" spans="1:2" x14ac:dyDescent="0.55000000000000004">
      <c r="A44" s="765" t="s">
        <v>554</v>
      </c>
      <c r="B44" s="766">
        <v>375000</v>
      </c>
    </row>
    <row r="45" spans="1:2" ht="15.6" thickBot="1" x14ac:dyDescent="0.6">
      <c r="A45" s="559" t="s">
        <v>694</v>
      </c>
      <c r="B45" s="607">
        <v>375000</v>
      </c>
    </row>
    <row r="46" spans="1:2" ht="15.9" thickTop="1" thickBot="1" x14ac:dyDescent="0.6">
      <c r="A46" s="510" t="s">
        <v>11</v>
      </c>
      <c r="B46" s="551">
        <f>SUM(B39:B45)</f>
        <v>2625000</v>
      </c>
    </row>
  </sheetData>
  <mergeCells count="12">
    <mergeCell ref="A20:B20"/>
    <mergeCell ref="A30:B30"/>
    <mergeCell ref="A37:B37"/>
    <mergeCell ref="A11:B11"/>
    <mergeCell ref="A1:B1"/>
    <mergeCell ref="A2:B2"/>
    <mergeCell ref="A4:B4"/>
    <mergeCell ref="A6:B6"/>
    <mergeCell ref="A8:B8"/>
    <mergeCell ref="A9:B9"/>
    <mergeCell ref="A5:B5"/>
    <mergeCell ref="A10:B10"/>
  </mergeCells>
  <printOptions horizontalCentered="1"/>
  <pageMargins left="0" right="0" top="0" bottom="0" header="0.3" footer="0.3"/>
  <pageSetup firstPageNumber="1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A5" sqref="A5:B5"/>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93" t="s">
        <v>0</v>
      </c>
      <c r="B1" s="1294"/>
    </row>
    <row r="2" spans="1:2" x14ac:dyDescent="0.55000000000000004">
      <c r="A2" s="1316" t="s">
        <v>1</v>
      </c>
      <c r="B2" s="1317"/>
    </row>
    <row r="3" spans="1:2" ht="12.75" customHeight="1" x14ac:dyDescent="0.55000000000000004">
      <c r="A3" s="1318"/>
      <c r="B3" s="1319"/>
    </row>
    <row r="4" spans="1:2" s="37" customFormat="1" ht="17.25" customHeight="1" x14ac:dyDescent="0.55000000000000004">
      <c r="A4" s="1320" t="s">
        <v>839</v>
      </c>
      <c r="B4" s="1300"/>
    </row>
    <row r="5" spans="1:2" ht="12.75" customHeight="1" x14ac:dyDescent="0.55000000000000004">
      <c r="A5" s="1307"/>
      <c r="B5" s="1308"/>
    </row>
    <row r="6" spans="1:2" x14ac:dyDescent="0.55000000000000004">
      <c r="A6" s="1299" t="s">
        <v>628</v>
      </c>
      <c r="B6" s="1300"/>
    </row>
    <row r="7" spans="1:2" x14ac:dyDescent="0.55000000000000004">
      <c r="A7" s="512" t="s">
        <v>30</v>
      </c>
      <c r="B7" s="485"/>
    </row>
    <row r="8" spans="1:2" x14ac:dyDescent="0.55000000000000004">
      <c r="A8" s="1299" t="s">
        <v>28</v>
      </c>
      <c r="B8" s="1300"/>
    </row>
    <row r="9" spans="1:2" x14ac:dyDescent="0.55000000000000004">
      <c r="A9" s="1299"/>
      <c r="B9" s="1300"/>
    </row>
    <row r="10" spans="1:2" ht="12.75" customHeight="1" x14ac:dyDescent="0.55000000000000004">
      <c r="A10" s="1310"/>
      <c r="B10" s="1311"/>
    </row>
    <row r="11" spans="1:2" x14ac:dyDescent="0.55000000000000004">
      <c r="A11" s="1314" t="s">
        <v>24</v>
      </c>
      <c r="B11" s="1315"/>
    </row>
    <row r="12" spans="1:2" ht="12.75" customHeight="1" x14ac:dyDescent="0.55000000000000004">
      <c r="A12" s="1310"/>
      <c r="B12" s="1311"/>
    </row>
    <row r="13" spans="1:2" ht="15.6" thickBot="1" x14ac:dyDescent="0.6">
      <c r="A13" s="502" t="s">
        <v>16</v>
      </c>
      <c r="B13" s="503" t="s">
        <v>2</v>
      </c>
    </row>
    <row r="14" spans="1:2" x14ac:dyDescent="0.55000000000000004">
      <c r="A14" s="486" t="s">
        <v>3</v>
      </c>
      <c r="B14" s="487">
        <v>50000</v>
      </c>
    </row>
    <row r="15" spans="1:2" x14ac:dyDescent="0.55000000000000004">
      <c r="A15" s="102" t="s">
        <v>25</v>
      </c>
      <c r="B15" s="84" t="s">
        <v>2</v>
      </c>
    </row>
    <row r="16" spans="1:2" x14ac:dyDescent="0.55000000000000004">
      <c r="A16" s="102" t="s">
        <v>5</v>
      </c>
      <c r="B16" s="84">
        <v>440000</v>
      </c>
    </row>
    <row r="17" spans="1:4" ht="15.6" thickBot="1" x14ac:dyDescent="0.6">
      <c r="A17" s="153" t="s">
        <v>26</v>
      </c>
      <c r="B17" s="154"/>
    </row>
    <row r="18" spans="1:4" ht="15.9" thickTop="1" thickBot="1" x14ac:dyDescent="0.6">
      <c r="A18" s="552" t="s">
        <v>6</v>
      </c>
      <c r="B18" s="554" t="s">
        <v>2</v>
      </c>
      <c r="D18" s="37"/>
    </row>
    <row r="19" spans="1:4" s="45" customFormat="1" thickBot="1" x14ac:dyDescent="0.55000000000000004">
      <c r="A19" s="608" t="s">
        <v>7</v>
      </c>
      <c r="B19" s="609">
        <f>SUM(B14:B18)</f>
        <v>490000</v>
      </c>
    </row>
    <row r="20" spans="1:4" ht="12.75" customHeight="1" thickBot="1" x14ac:dyDescent="0.6">
      <c r="A20" s="610"/>
      <c r="B20" s="611"/>
    </row>
    <row r="21" spans="1:4" ht="15.6" thickBot="1" x14ac:dyDescent="0.6">
      <c r="A21" s="519" t="s">
        <v>34</v>
      </c>
      <c r="B21" s="546"/>
    </row>
    <row r="22" spans="1:4" x14ac:dyDescent="0.55000000000000004">
      <c r="A22" s="486" t="s">
        <v>21</v>
      </c>
      <c r="B22" s="547"/>
    </row>
    <row r="23" spans="1:4" ht="16.5" customHeight="1" x14ac:dyDescent="0.55000000000000004">
      <c r="A23" s="102" t="s">
        <v>22</v>
      </c>
      <c r="B23" s="484"/>
    </row>
    <row r="24" spans="1:4" x14ac:dyDescent="0.55000000000000004">
      <c r="A24" s="102" t="s">
        <v>840</v>
      </c>
      <c r="B24" s="484"/>
    </row>
    <row r="25" spans="1:4" x14ac:dyDescent="0.55000000000000004">
      <c r="A25" s="102" t="s">
        <v>8</v>
      </c>
      <c r="B25" s="484"/>
    </row>
    <row r="26" spans="1:4" x14ac:dyDescent="0.55000000000000004">
      <c r="A26" s="102" t="s">
        <v>23</v>
      </c>
      <c r="B26" s="484">
        <v>490000</v>
      </c>
    </row>
    <row r="27" spans="1:4" x14ac:dyDescent="0.55000000000000004">
      <c r="A27" s="102" t="s">
        <v>9</v>
      </c>
      <c r="B27" s="484"/>
    </row>
    <row r="28" spans="1:4" ht="15.6" thickBot="1" x14ac:dyDescent="0.6">
      <c r="A28" s="508" t="s">
        <v>10</v>
      </c>
      <c r="B28" s="612"/>
    </row>
    <row r="29" spans="1:4" s="45" customFormat="1" ht="15.6" thickTop="1" thickBot="1" x14ac:dyDescent="0.55000000000000004">
      <c r="A29" s="519" t="s">
        <v>11</v>
      </c>
      <c r="B29" s="1109">
        <f>SUM(B22:B28)</f>
        <v>490000</v>
      </c>
    </row>
    <row r="30" spans="1:4" ht="12.75" customHeight="1" thickBot="1" x14ac:dyDescent="0.6">
      <c r="A30" s="1310"/>
      <c r="B30" s="1311"/>
    </row>
    <row r="31" spans="1:4" x14ac:dyDescent="0.55000000000000004">
      <c r="A31" s="489" t="s">
        <v>18</v>
      </c>
      <c r="B31" s="547" t="s">
        <v>4</v>
      </c>
    </row>
    <row r="32" spans="1:4" x14ac:dyDescent="0.55000000000000004">
      <c r="A32" s="102" t="s">
        <v>12</v>
      </c>
      <c r="B32" s="484"/>
    </row>
    <row r="33" spans="1:2" x14ac:dyDescent="0.55000000000000004">
      <c r="A33" s="102" t="s">
        <v>13</v>
      </c>
      <c r="B33" s="484"/>
    </row>
    <row r="34" spans="1:2" x14ac:dyDescent="0.55000000000000004">
      <c r="A34" s="102" t="s">
        <v>14</v>
      </c>
      <c r="B34" s="484"/>
    </row>
    <row r="35" spans="1:2" ht="15.6" thickBot="1" x14ac:dyDescent="0.6">
      <c r="A35" s="559" t="s">
        <v>15</v>
      </c>
      <c r="B35" s="607"/>
    </row>
    <row r="36" spans="1:2" s="45" customFormat="1" ht="15.6" thickTop="1" thickBot="1" x14ac:dyDescent="0.55000000000000004">
      <c r="A36" s="519" t="s">
        <v>7</v>
      </c>
      <c r="B36" s="1109">
        <f>SUM(B31:B35)</f>
        <v>0</v>
      </c>
    </row>
    <row r="37" spans="1:2" ht="12.75" customHeight="1" thickBot="1" x14ac:dyDescent="0.6">
      <c r="A37" s="1310"/>
      <c r="B37" s="1311"/>
    </row>
    <row r="38" spans="1:2" x14ac:dyDescent="0.55000000000000004">
      <c r="A38" s="489" t="s">
        <v>19</v>
      </c>
      <c r="B38" s="487"/>
    </row>
    <row r="39" spans="1:2" x14ac:dyDescent="0.55000000000000004">
      <c r="A39" s="102" t="s">
        <v>107</v>
      </c>
      <c r="B39" s="84">
        <v>0</v>
      </c>
    </row>
    <row r="40" spans="1:2" x14ac:dyDescent="0.55000000000000004">
      <c r="A40" s="102" t="s">
        <v>123</v>
      </c>
      <c r="B40" s="84">
        <v>0</v>
      </c>
    </row>
    <row r="41" spans="1:2" x14ac:dyDescent="0.55000000000000004">
      <c r="A41" s="102" t="s">
        <v>140</v>
      </c>
      <c r="B41" s="84">
        <v>0</v>
      </c>
    </row>
    <row r="42" spans="1:2" x14ac:dyDescent="0.55000000000000004">
      <c r="A42" s="102" t="s">
        <v>154</v>
      </c>
      <c r="B42" s="84">
        <v>0</v>
      </c>
    </row>
    <row r="43" spans="1:2" x14ac:dyDescent="0.55000000000000004">
      <c r="A43" s="542" t="s">
        <v>184</v>
      </c>
      <c r="B43" s="84">
        <v>0</v>
      </c>
    </row>
    <row r="44" spans="1:2" x14ac:dyDescent="0.55000000000000004">
      <c r="A44" s="102" t="s">
        <v>554</v>
      </c>
      <c r="B44" s="84">
        <v>0</v>
      </c>
    </row>
    <row r="45" spans="1:2" ht="15.6" thickBot="1" x14ac:dyDescent="0.6">
      <c r="A45" s="559" t="s">
        <v>694</v>
      </c>
      <c r="B45" s="560">
        <v>490000</v>
      </c>
    </row>
    <row r="46" spans="1:2" ht="15.9" thickTop="1" thickBot="1" x14ac:dyDescent="0.6">
      <c r="A46" s="519" t="s">
        <v>11</v>
      </c>
      <c r="B46" s="768">
        <f>SUM(B39:B45)</f>
        <v>490000</v>
      </c>
    </row>
  </sheetData>
  <mergeCells count="13">
    <mergeCell ref="A6:B6"/>
    <mergeCell ref="A1:B1"/>
    <mergeCell ref="A2:B2"/>
    <mergeCell ref="A3:B3"/>
    <mergeCell ref="A4:B4"/>
    <mergeCell ref="A5:B5"/>
    <mergeCell ref="A37:B37"/>
    <mergeCell ref="A8:B8"/>
    <mergeCell ref="A9:B9"/>
    <mergeCell ref="A10:B10"/>
    <mergeCell ref="A11:B11"/>
    <mergeCell ref="A12:B12"/>
    <mergeCell ref="A30:B30"/>
  </mergeCells>
  <printOptions horizontalCentered="1"/>
  <pageMargins left="0.2" right="0" top="0" bottom="0"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zoomScale="85" workbookViewId="0">
      <selection activeCell="B20" sqref="B20"/>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93" t="s">
        <v>0</v>
      </c>
      <c r="B1" s="1294"/>
    </row>
    <row r="2" spans="1:2" x14ac:dyDescent="0.55000000000000004">
      <c r="A2" s="1316" t="s">
        <v>1</v>
      </c>
      <c r="B2" s="1317"/>
    </row>
    <row r="3" spans="1:2" ht="12.75" customHeight="1" x14ac:dyDescent="0.55000000000000004">
      <c r="A3" s="1318"/>
      <c r="B3" s="1319"/>
    </row>
    <row r="4" spans="1:2" s="37" customFormat="1" ht="17.25" customHeight="1" x14ac:dyDescent="0.55000000000000004">
      <c r="A4" s="1320" t="s">
        <v>32</v>
      </c>
      <c r="B4" s="1300"/>
    </row>
    <row r="5" spans="1:2" ht="12.75" customHeight="1" x14ac:dyDescent="0.55000000000000004">
      <c r="A5" s="1307"/>
      <c r="B5" s="1308"/>
    </row>
    <row r="6" spans="1:2" x14ac:dyDescent="0.55000000000000004">
      <c r="A6" s="1299" t="s">
        <v>628</v>
      </c>
      <c r="B6" s="1300"/>
    </row>
    <row r="7" spans="1:2" x14ac:dyDescent="0.55000000000000004">
      <c r="A7" s="512" t="s">
        <v>30</v>
      </c>
      <c r="B7" s="485"/>
    </row>
    <row r="8" spans="1:2" x14ac:dyDescent="0.55000000000000004">
      <c r="A8" s="1299" t="s">
        <v>28</v>
      </c>
      <c r="B8" s="1300"/>
    </row>
    <row r="9" spans="1:2" x14ac:dyDescent="0.55000000000000004">
      <c r="A9" s="1299"/>
      <c r="B9" s="1300"/>
    </row>
    <row r="10" spans="1:2" ht="12.75" customHeight="1" x14ac:dyDescent="0.55000000000000004">
      <c r="A10" s="1310"/>
      <c r="B10" s="1311"/>
    </row>
    <row r="11" spans="1:2" x14ac:dyDescent="0.55000000000000004">
      <c r="A11" s="1314" t="s">
        <v>24</v>
      </c>
      <c r="B11" s="1315"/>
    </row>
    <row r="12" spans="1:2" ht="12.75" customHeight="1" x14ac:dyDescent="0.55000000000000004">
      <c r="A12" s="1310"/>
      <c r="B12" s="1311"/>
    </row>
    <row r="13" spans="1:2" ht="15.6" thickBot="1" x14ac:dyDescent="0.6">
      <c r="A13" s="502" t="s">
        <v>16</v>
      </c>
      <c r="B13" s="503" t="s">
        <v>2</v>
      </c>
    </row>
    <row r="14" spans="1:2" x14ac:dyDescent="0.55000000000000004">
      <c r="A14" s="486" t="s">
        <v>3</v>
      </c>
      <c r="B14" s="487" t="s">
        <v>2</v>
      </c>
    </row>
    <row r="15" spans="1:2" x14ac:dyDescent="0.55000000000000004">
      <c r="A15" s="102" t="s">
        <v>25</v>
      </c>
      <c r="B15" s="84" t="s">
        <v>2</v>
      </c>
    </row>
    <row r="16" spans="1:2" x14ac:dyDescent="0.55000000000000004">
      <c r="A16" s="102" t="s">
        <v>5</v>
      </c>
      <c r="B16" s="84">
        <v>13970000</v>
      </c>
    </row>
    <row r="17" spans="1:4" ht="15.6" thickBot="1" x14ac:dyDescent="0.6">
      <c r="A17" s="153" t="s">
        <v>26</v>
      </c>
      <c r="B17" s="154"/>
    </row>
    <row r="18" spans="1:4" ht="15.9" thickTop="1" thickBot="1" x14ac:dyDescent="0.6">
      <c r="A18" s="552" t="s">
        <v>6</v>
      </c>
      <c r="B18" s="554" t="s">
        <v>2</v>
      </c>
      <c r="D18" s="37"/>
    </row>
    <row r="19" spans="1:4" s="45" customFormat="1" thickBot="1" x14ac:dyDescent="0.55000000000000004">
      <c r="A19" s="608" t="s">
        <v>7</v>
      </c>
      <c r="B19" s="609">
        <f>+B16</f>
        <v>13970000</v>
      </c>
    </row>
    <row r="20" spans="1:4" ht="12.75" customHeight="1" thickBot="1" x14ac:dyDescent="0.6">
      <c r="A20" s="610"/>
      <c r="B20" s="611"/>
    </row>
    <row r="21" spans="1:4" ht="15.6" thickBot="1" x14ac:dyDescent="0.6">
      <c r="A21" s="519" t="s">
        <v>34</v>
      </c>
      <c r="B21" s="546"/>
    </row>
    <row r="22" spans="1:4" x14ac:dyDescent="0.55000000000000004">
      <c r="A22" s="486" t="s">
        <v>21</v>
      </c>
      <c r="B22" s="547"/>
    </row>
    <row r="23" spans="1:4" ht="16.5" customHeight="1" x14ac:dyDescent="0.55000000000000004">
      <c r="A23" s="102" t="s">
        <v>22</v>
      </c>
      <c r="B23" s="484"/>
    </row>
    <row r="24" spans="1:4" x14ac:dyDescent="0.55000000000000004">
      <c r="A24" s="102" t="s">
        <v>187</v>
      </c>
      <c r="B24" s="484">
        <v>875000</v>
      </c>
    </row>
    <row r="25" spans="1:4" x14ac:dyDescent="0.55000000000000004">
      <c r="A25" s="102" t="s">
        <v>8</v>
      </c>
      <c r="B25" s="484"/>
    </row>
    <row r="26" spans="1:4" x14ac:dyDescent="0.55000000000000004">
      <c r="A26" s="102" t="s">
        <v>23</v>
      </c>
      <c r="B26" s="484"/>
    </row>
    <row r="27" spans="1:4" x14ac:dyDescent="0.55000000000000004">
      <c r="A27" s="102" t="s">
        <v>9</v>
      </c>
      <c r="B27" s="484"/>
    </row>
    <row r="28" spans="1:4" ht="15.6" thickBot="1" x14ac:dyDescent="0.6">
      <c r="A28" s="508" t="s">
        <v>10</v>
      </c>
      <c r="B28" s="612">
        <f>B46-B24</f>
        <v>13095000</v>
      </c>
    </row>
    <row r="29" spans="1:4" s="45" customFormat="1" ht="15.6" thickTop="1" thickBot="1" x14ac:dyDescent="0.55000000000000004">
      <c r="A29" s="519" t="s">
        <v>11</v>
      </c>
      <c r="B29" s="551">
        <f>SUM(B22:B28)</f>
        <v>13970000</v>
      </c>
    </row>
    <row r="30" spans="1:4" ht="12.75" customHeight="1" thickBot="1" x14ac:dyDescent="0.6">
      <c r="A30" s="1310"/>
      <c r="B30" s="1311"/>
    </row>
    <row r="31" spans="1:4" x14ac:dyDescent="0.55000000000000004">
      <c r="A31" s="489" t="s">
        <v>18</v>
      </c>
      <c r="B31" s="547" t="s">
        <v>4</v>
      </c>
    </row>
    <row r="32" spans="1:4" x14ac:dyDescent="0.55000000000000004">
      <c r="A32" s="102" t="s">
        <v>12</v>
      </c>
      <c r="B32" s="484"/>
    </row>
    <row r="33" spans="1:2" x14ac:dyDescent="0.55000000000000004">
      <c r="A33" s="102" t="s">
        <v>13</v>
      </c>
      <c r="B33" s="484"/>
    </row>
    <row r="34" spans="1:2" x14ac:dyDescent="0.55000000000000004">
      <c r="A34" s="102" t="s">
        <v>14</v>
      </c>
      <c r="B34" s="484"/>
    </row>
    <row r="35" spans="1:2" ht="15.6" thickBot="1" x14ac:dyDescent="0.6">
      <c r="A35" s="559" t="s">
        <v>15</v>
      </c>
      <c r="B35" s="607"/>
    </row>
    <row r="36" spans="1:2" s="45" customFormat="1" ht="15.6" thickTop="1" thickBot="1" x14ac:dyDescent="0.55000000000000004">
      <c r="A36" s="519" t="s">
        <v>7</v>
      </c>
      <c r="B36" s="551">
        <f>SUM(B31:B35)</f>
        <v>0</v>
      </c>
    </row>
    <row r="37" spans="1:2" ht="12.75" customHeight="1" thickBot="1" x14ac:dyDescent="0.6">
      <c r="A37" s="1310"/>
      <c r="B37" s="1311"/>
    </row>
    <row r="38" spans="1:2" x14ac:dyDescent="0.55000000000000004">
      <c r="A38" s="489" t="s">
        <v>19</v>
      </c>
      <c r="B38" s="487"/>
    </row>
    <row r="39" spans="1:2" x14ac:dyDescent="0.55000000000000004">
      <c r="A39" s="102" t="s">
        <v>107</v>
      </c>
      <c r="B39" s="84">
        <v>1160000</v>
      </c>
    </row>
    <row r="40" spans="1:2" x14ac:dyDescent="0.55000000000000004">
      <c r="A40" s="102" t="s">
        <v>123</v>
      </c>
      <c r="B40" s="84">
        <v>2135000</v>
      </c>
    </row>
    <row r="41" spans="1:2" x14ac:dyDescent="0.55000000000000004">
      <c r="A41" s="102" t="s">
        <v>140</v>
      </c>
      <c r="B41" s="84">
        <v>2135000</v>
      </c>
    </row>
    <row r="42" spans="1:2" x14ac:dyDescent="0.55000000000000004">
      <c r="A42" s="102" t="s">
        <v>154</v>
      </c>
      <c r="B42" s="84">
        <v>2135000</v>
      </c>
    </row>
    <row r="43" spans="1:2" x14ac:dyDescent="0.55000000000000004">
      <c r="A43" s="542" t="s">
        <v>184</v>
      </c>
      <c r="B43" s="84">
        <v>2135000</v>
      </c>
    </row>
    <row r="44" spans="1:2" x14ac:dyDescent="0.55000000000000004">
      <c r="A44" s="102" t="s">
        <v>554</v>
      </c>
      <c r="B44" s="84">
        <v>2135000</v>
      </c>
    </row>
    <row r="45" spans="1:2" ht="15.6" thickBot="1" x14ac:dyDescent="0.6">
      <c r="A45" s="559" t="s">
        <v>694</v>
      </c>
      <c r="B45" s="560">
        <v>2135000</v>
      </c>
    </row>
    <row r="46" spans="1:2" ht="15.9" thickTop="1" thickBot="1" x14ac:dyDescent="0.6">
      <c r="A46" s="519" t="s">
        <v>11</v>
      </c>
      <c r="B46" s="87">
        <f>SUM(B39:B45)</f>
        <v>13970000</v>
      </c>
    </row>
  </sheetData>
  <mergeCells count="13">
    <mergeCell ref="A3:B3"/>
    <mergeCell ref="A5:B5"/>
    <mergeCell ref="A10:B10"/>
    <mergeCell ref="A1:B1"/>
    <mergeCell ref="A2:B2"/>
    <mergeCell ref="A4:B4"/>
    <mergeCell ref="A6:B6"/>
    <mergeCell ref="A8:B8"/>
    <mergeCell ref="A12:B12"/>
    <mergeCell ref="A30:B30"/>
    <mergeCell ref="A37:B37"/>
    <mergeCell ref="A11:B11"/>
    <mergeCell ref="A9:B9"/>
  </mergeCells>
  <printOptions horizontalCentered="1"/>
  <pageMargins left="0.2" right="0" top="0" bottom="0"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85" zoomScaleNormal="85" workbookViewId="0">
      <selection activeCell="D32" sqref="D32"/>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93" t="s">
        <v>0</v>
      </c>
      <c r="B1" s="1294"/>
    </row>
    <row r="2" spans="1:2" x14ac:dyDescent="0.55000000000000004">
      <c r="A2" s="1316" t="s">
        <v>1</v>
      </c>
      <c r="B2" s="1317"/>
    </row>
    <row r="3" spans="1:2" ht="12.75" customHeight="1" x14ac:dyDescent="0.55000000000000004">
      <c r="A3" s="1318"/>
      <c r="B3" s="1319"/>
    </row>
    <row r="4" spans="1:2" s="37" customFormat="1" ht="17.25" customHeight="1" x14ac:dyDescent="0.55000000000000004">
      <c r="A4" s="1320" t="s">
        <v>78</v>
      </c>
      <c r="B4" s="1300"/>
    </row>
    <row r="5" spans="1:2" ht="12.75" customHeight="1" x14ac:dyDescent="0.55000000000000004">
      <c r="A5" s="1326"/>
      <c r="B5" s="1327"/>
    </row>
    <row r="6" spans="1:2" x14ac:dyDescent="0.55000000000000004">
      <c r="A6" s="1299" t="s">
        <v>625</v>
      </c>
      <c r="B6" s="1300"/>
    </row>
    <row r="7" spans="1:2" x14ac:dyDescent="0.55000000000000004">
      <c r="A7" s="637" t="s">
        <v>30</v>
      </c>
      <c r="B7" s="485"/>
    </row>
    <row r="8" spans="1:2" x14ac:dyDescent="0.55000000000000004">
      <c r="A8" s="1299" t="s">
        <v>74</v>
      </c>
      <c r="B8" s="1300"/>
    </row>
    <row r="9" spans="1:2" x14ac:dyDescent="0.55000000000000004">
      <c r="A9" s="1299"/>
      <c r="B9" s="1300"/>
    </row>
    <row r="10" spans="1:2" ht="12.75" customHeight="1" x14ac:dyDescent="0.55000000000000004">
      <c r="A10" s="1326"/>
      <c r="B10" s="1327"/>
    </row>
    <row r="11" spans="1:2" x14ac:dyDescent="0.55000000000000004">
      <c r="A11" s="1314" t="s">
        <v>24</v>
      </c>
      <c r="B11" s="1315"/>
    </row>
    <row r="12" spans="1:2" ht="12.75" customHeight="1" thickBot="1" x14ac:dyDescent="0.6">
      <c r="A12" s="1324"/>
      <c r="B12" s="1325"/>
    </row>
    <row r="13" spans="1:2" ht="15.6" thickBot="1" x14ac:dyDescent="0.6">
      <c r="A13" s="545" t="s">
        <v>16</v>
      </c>
      <c r="B13" s="546" t="s">
        <v>2</v>
      </c>
    </row>
    <row r="14" spans="1:2" x14ac:dyDescent="0.55000000000000004">
      <c r="A14" s="486" t="s">
        <v>3</v>
      </c>
      <c r="B14" s="547">
        <v>50000</v>
      </c>
    </row>
    <row r="15" spans="1:2" x14ac:dyDescent="0.55000000000000004">
      <c r="A15" s="102" t="s">
        <v>25</v>
      </c>
      <c r="B15" s="484">
        <v>15000</v>
      </c>
    </row>
    <row r="16" spans="1:2" x14ac:dyDescent="0.55000000000000004">
      <c r="A16" s="102" t="s">
        <v>5</v>
      </c>
      <c r="B16" s="484">
        <f>850000-15000</f>
        <v>835000</v>
      </c>
    </row>
    <row r="17" spans="1:4" ht="15.6" thickBot="1" x14ac:dyDescent="0.6">
      <c r="A17" s="153" t="s">
        <v>26</v>
      </c>
      <c r="B17" s="154"/>
    </row>
    <row r="18" spans="1:4" ht="15.9" thickTop="1" thickBot="1" x14ac:dyDescent="0.6">
      <c r="A18" s="552" t="s">
        <v>6</v>
      </c>
      <c r="B18" s="553"/>
      <c r="D18" s="37"/>
    </row>
    <row r="19" spans="1:4" s="45" customFormat="1" thickBot="1" x14ac:dyDescent="0.55000000000000004">
      <c r="A19" s="519" t="s">
        <v>7</v>
      </c>
      <c r="B19" s="551">
        <f>SUM(B13:B17)-(B18)</f>
        <v>900000</v>
      </c>
    </row>
    <row r="20" spans="1:4" ht="12.75" customHeight="1" thickBot="1" x14ac:dyDescent="0.6">
      <c r="A20" s="1322"/>
      <c r="B20" s="1323"/>
    </row>
    <row r="21" spans="1:4" x14ac:dyDescent="0.55000000000000004">
      <c r="A21" s="489" t="s">
        <v>34</v>
      </c>
      <c r="B21" s="547"/>
    </row>
    <row r="22" spans="1:4" x14ac:dyDescent="0.55000000000000004">
      <c r="A22" s="102" t="s">
        <v>21</v>
      </c>
      <c r="B22" s="484"/>
    </row>
    <row r="23" spans="1:4" ht="16.5" customHeight="1" x14ac:dyDescent="0.55000000000000004">
      <c r="A23" s="102" t="s">
        <v>22</v>
      </c>
      <c r="B23" s="484"/>
    </row>
    <row r="24" spans="1:4" x14ac:dyDescent="0.55000000000000004">
      <c r="A24" s="102" t="s">
        <v>187</v>
      </c>
      <c r="B24" s="484"/>
    </row>
    <row r="25" spans="1:4" x14ac:dyDescent="0.55000000000000004">
      <c r="A25" s="102" t="s">
        <v>8</v>
      </c>
      <c r="B25" s="484"/>
    </row>
    <row r="26" spans="1:4" x14ac:dyDescent="0.55000000000000004">
      <c r="A26" s="102" t="s">
        <v>23</v>
      </c>
      <c r="B26" s="484">
        <v>900000</v>
      </c>
    </row>
    <row r="27" spans="1:4" x14ac:dyDescent="0.55000000000000004">
      <c r="A27" s="102" t="s">
        <v>9</v>
      </c>
      <c r="B27" s="484"/>
    </row>
    <row r="28" spans="1:4" ht="15.6" thickBot="1" x14ac:dyDescent="0.6">
      <c r="A28" s="559" t="s">
        <v>10</v>
      </c>
      <c r="B28" s="607"/>
    </row>
    <row r="29" spans="1:4" s="45" customFormat="1" ht="15.6" thickTop="1" thickBot="1" x14ac:dyDescent="0.55000000000000004">
      <c r="A29" s="519" t="s">
        <v>11</v>
      </c>
      <c r="B29" s="551">
        <f>SUM(B22:B28)</f>
        <v>900000</v>
      </c>
    </row>
    <row r="30" spans="1:4" ht="12.75" customHeight="1" thickBot="1" x14ac:dyDescent="0.6">
      <c r="A30" s="1310"/>
      <c r="B30" s="1321"/>
    </row>
    <row r="31" spans="1:4" x14ac:dyDescent="0.55000000000000004">
      <c r="A31" s="489" t="s">
        <v>18</v>
      </c>
      <c r="B31" s="547" t="s">
        <v>4</v>
      </c>
    </row>
    <row r="32" spans="1:4" x14ac:dyDescent="0.55000000000000004">
      <c r="A32" s="102" t="s">
        <v>12</v>
      </c>
      <c r="B32" s="484"/>
    </row>
    <row r="33" spans="1:3" x14ac:dyDescent="0.55000000000000004">
      <c r="A33" s="102" t="s">
        <v>13</v>
      </c>
      <c r="B33" s="484"/>
    </row>
    <row r="34" spans="1:3" x14ac:dyDescent="0.55000000000000004">
      <c r="A34" s="102" t="s">
        <v>14</v>
      </c>
      <c r="B34" s="484"/>
    </row>
    <row r="35" spans="1:3" ht="15.6" thickBot="1" x14ac:dyDescent="0.6">
      <c r="A35" s="559" t="s">
        <v>15</v>
      </c>
      <c r="B35" s="607"/>
    </row>
    <row r="36" spans="1:3" s="45" customFormat="1" ht="15.6" thickTop="1" thickBot="1" x14ac:dyDescent="0.55000000000000004">
      <c r="A36" s="519" t="s">
        <v>7</v>
      </c>
      <c r="B36" s="551">
        <f>SUM(B31:B35)</f>
        <v>0</v>
      </c>
    </row>
    <row r="37" spans="1:3" ht="12.75" customHeight="1" thickBot="1" x14ac:dyDescent="0.6">
      <c r="A37" s="1310"/>
      <c r="B37" s="1321"/>
    </row>
    <row r="38" spans="1:3" x14ac:dyDescent="0.55000000000000004">
      <c r="A38" s="489" t="s">
        <v>19</v>
      </c>
      <c r="B38" s="547"/>
    </row>
    <row r="39" spans="1:3" x14ac:dyDescent="0.55000000000000004">
      <c r="A39" s="102" t="s">
        <v>107</v>
      </c>
      <c r="B39" s="484"/>
    </row>
    <row r="40" spans="1:3" x14ac:dyDescent="0.55000000000000004">
      <c r="A40" s="102" t="s">
        <v>123</v>
      </c>
      <c r="B40" s="484"/>
    </row>
    <row r="41" spans="1:3" x14ac:dyDescent="0.55000000000000004">
      <c r="A41" s="102" t="s">
        <v>140</v>
      </c>
      <c r="B41" s="484"/>
    </row>
    <row r="42" spans="1:3" x14ac:dyDescent="0.55000000000000004">
      <c r="A42" s="102" t="s">
        <v>154</v>
      </c>
      <c r="B42" s="484">
        <v>300000</v>
      </c>
    </row>
    <row r="43" spans="1:3" x14ac:dyDescent="0.55000000000000004">
      <c r="A43" s="102" t="s">
        <v>184</v>
      </c>
      <c r="B43" s="156"/>
      <c r="C43" s="73"/>
    </row>
    <row r="44" spans="1:3" x14ac:dyDescent="0.55000000000000004">
      <c r="A44" s="102" t="s">
        <v>554</v>
      </c>
      <c r="B44" s="484">
        <v>300000</v>
      </c>
    </row>
    <row r="45" spans="1:3" ht="15.6" thickBot="1" x14ac:dyDescent="0.6">
      <c r="A45" s="508" t="s">
        <v>694</v>
      </c>
      <c r="B45" s="612">
        <v>300000</v>
      </c>
    </row>
    <row r="46" spans="1:3" ht="15.9" thickTop="1" thickBot="1" x14ac:dyDescent="0.6">
      <c r="A46" s="519" t="s">
        <v>11</v>
      </c>
      <c r="B46" s="551">
        <f>SUM(B39:B45)</f>
        <v>900000</v>
      </c>
    </row>
  </sheetData>
  <mergeCells count="14">
    <mergeCell ref="A9:B9"/>
    <mergeCell ref="A5:B5"/>
    <mergeCell ref="A3:B3"/>
    <mergeCell ref="A1:B1"/>
    <mergeCell ref="A2:B2"/>
    <mergeCell ref="A4:B4"/>
    <mergeCell ref="A6:B6"/>
    <mergeCell ref="A8:B8"/>
    <mergeCell ref="A37:B37"/>
    <mergeCell ref="A30:B30"/>
    <mergeCell ref="A20:B20"/>
    <mergeCell ref="A12:B12"/>
    <mergeCell ref="A10:B10"/>
    <mergeCell ref="A11:B11"/>
  </mergeCells>
  <printOptions horizontalCentered="1"/>
  <pageMargins left="0.2" right="0" top="0" bottom="0"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10" zoomScale="85" zoomScaleNormal="85" workbookViewId="0">
      <selection activeCell="B46" sqref="B46"/>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79" t="s">
        <v>0</v>
      </c>
      <c r="B1" s="1280"/>
    </row>
    <row r="2" spans="1:2" x14ac:dyDescent="0.55000000000000004">
      <c r="A2" s="1281" t="s">
        <v>1</v>
      </c>
      <c r="B2" s="1282"/>
    </row>
    <row r="3" spans="1:2" ht="12.75" customHeight="1" thickBot="1" x14ac:dyDescent="0.6">
      <c r="A3" s="499"/>
      <c r="B3" s="500"/>
    </row>
    <row r="4" spans="1:2" s="37" customFormat="1" ht="17.25" customHeight="1" x14ac:dyDescent="0.55000000000000004">
      <c r="A4" s="1305" t="s">
        <v>626</v>
      </c>
      <c r="B4" s="1306"/>
    </row>
    <row r="5" spans="1:2" ht="12.75" customHeight="1" x14ac:dyDescent="0.55000000000000004">
      <c r="A5" s="1307"/>
      <c r="B5" s="1308"/>
    </row>
    <row r="6" spans="1:2" x14ac:dyDescent="0.55000000000000004">
      <c r="A6" s="1299" t="s">
        <v>159</v>
      </c>
      <c r="B6" s="1300"/>
    </row>
    <row r="7" spans="1:2" x14ac:dyDescent="0.55000000000000004">
      <c r="A7" s="637" t="s">
        <v>30</v>
      </c>
      <c r="B7" s="485"/>
    </row>
    <row r="8" spans="1:2" x14ac:dyDescent="0.55000000000000004">
      <c r="A8" s="1299" t="s">
        <v>623</v>
      </c>
      <c r="B8" s="1300"/>
    </row>
    <row r="9" spans="1:2" x14ac:dyDescent="0.55000000000000004">
      <c r="A9" s="1299"/>
      <c r="B9" s="1300"/>
    </row>
    <row r="10" spans="1:2" ht="12.75" customHeight="1" x14ac:dyDescent="0.55000000000000004">
      <c r="A10" s="1310"/>
      <c r="B10" s="1311"/>
    </row>
    <row r="11" spans="1:2" x14ac:dyDescent="0.55000000000000004">
      <c r="A11" s="1277" t="s">
        <v>24</v>
      </c>
      <c r="B11" s="1278"/>
    </row>
    <row r="12" spans="1:2" ht="12.75" customHeight="1" thickBot="1" x14ac:dyDescent="0.6">
      <c r="A12" s="481"/>
      <c r="B12" s="482"/>
    </row>
    <row r="13" spans="1:2" x14ac:dyDescent="0.55000000000000004">
      <c r="A13" s="489" t="s">
        <v>16</v>
      </c>
      <c r="B13" s="547" t="s">
        <v>2</v>
      </c>
    </row>
    <row r="14" spans="1:2" x14ac:dyDescent="0.55000000000000004">
      <c r="A14" s="102" t="s">
        <v>3</v>
      </c>
      <c r="B14" s="484"/>
    </row>
    <row r="15" spans="1:2" x14ac:dyDescent="0.55000000000000004">
      <c r="A15" s="102" t="s">
        <v>25</v>
      </c>
      <c r="B15" s="484" t="s">
        <v>2</v>
      </c>
    </row>
    <row r="16" spans="1:2" x14ac:dyDescent="0.55000000000000004">
      <c r="A16" s="102" t="s">
        <v>5</v>
      </c>
      <c r="B16" s="484">
        <f>515000+585000</f>
        <v>1100000</v>
      </c>
    </row>
    <row r="17" spans="1:7" ht="15.6" thickBot="1" x14ac:dyDescent="0.6">
      <c r="A17" s="153" t="s">
        <v>26</v>
      </c>
      <c r="B17" s="154"/>
    </row>
    <row r="18" spans="1:7" ht="15.9" thickTop="1" thickBot="1" x14ac:dyDescent="0.6">
      <c r="A18" s="552" t="s">
        <v>6</v>
      </c>
      <c r="B18" s="549" t="s">
        <v>2</v>
      </c>
      <c r="D18" s="37"/>
    </row>
    <row r="19" spans="1:7" s="45" customFormat="1" ht="15" x14ac:dyDescent="0.5">
      <c r="A19" s="489" t="s">
        <v>7</v>
      </c>
      <c r="B19" s="548">
        <f>SUM(B14:B18)</f>
        <v>1100000</v>
      </c>
    </row>
    <row r="20" spans="1:7" ht="12.75" customHeight="1" thickBot="1" x14ac:dyDescent="0.6">
      <c r="A20" s="1303"/>
      <c r="B20" s="1304"/>
    </row>
    <row r="21" spans="1:7" x14ac:dyDescent="0.55000000000000004">
      <c r="A21" s="489" t="s">
        <v>34</v>
      </c>
      <c r="B21" s="547"/>
    </row>
    <row r="22" spans="1:7" x14ac:dyDescent="0.55000000000000004">
      <c r="A22" s="102" t="s">
        <v>21</v>
      </c>
      <c r="B22" s="484"/>
    </row>
    <row r="23" spans="1:7" ht="16.5" customHeight="1" x14ac:dyDescent="0.55000000000000004">
      <c r="A23" s="102" t="s">
        <v>22</v>
      </c>
      <c r="B23" s="484"/>
    </row>
    <row r="24" spans="1:7" x14ac:dyDescent="0.55000000000000004">
      <c r="A24" s="102" t="s">
        <v>20</v>
      </c>
      <c r="B24" s="484"/>
    </row>
    <row r="25" spans="1:7" x14ac:dyDescent="0.55000000000000004">
      <c r="A25" s="102" t="s">
        <v>8</v>
      </c>
      <c r="B25" s="484"/>
    </row>
    <row r="26" spans="1:7" x14ac:dyDescent="0.55000000000000004">
      <c r="A26" s="102" t="s">
        <v>111</v>
      </c>
      <c r="B26" s="484">
        <v>1100000</v>
      </c>
    </row>
    <row r="27" spans="1:7" x14ac:dyDescent="0.55000000000000004">
      <c r="A27" s="102" t="s">
        <v>9</v>
      </c>
      <c r="B27" s="484"/>
      <c r="F27" s="73"/>
      <c r="G27" s="73"/>
    </row>
    <row r="28" spans="1:7" ht="15.6" thickBot="1" x14ac:dyDescent="0.6">
      <c r="A28" s="559" t="s">
        <v>10</v>
      </c>
      <c r="B28" s="607"/>
      <c r="F28" s="73"/>
      <c r="G28" s="73"/>
    </row>
    <row r="29" spans="1:7" s="45" customFormat="1" thickTop="1" x14ac:dyDescent="0.5">
      <c r="A29" s="613" t="s">
        <v>11</v>
      </c>
      <c r="B29" s="548">
        <f>SUM(B22:B28)</f>
        <v>1100000</v>
      </c>
      <c r="F29" s="78"/>
      <c r="G29" s="78"/>
    </row>
    <row r="30" spans="1:7" ht="12.75" customHeight="1" thickBot="1" x14ac:dyDescent="0.6">
      <c r="A30" s="1303"/>
      <c r="B30" s="1304"/>
    </row>
    <row r="31" spans="1:7" x14ac:dyDescent="0.55000000000000004">
      <c r="A31" s="489" t="s">
        <v>18</v>
      </c>
      <c r="B31" s="547" t="s">
        <v>4</v>
      </c>
    </row>
    <row r="32" spans="1:7" x14ac:dyDescent="0.55000000000000004">
      <c r="A32" s="102" t="s">
        <v>12</v>
      </c>
      <c r="B32" s="484"/>
    </row>
    <row r="33" spans="1:3" x14ac:dyDescent="0.55000000000000004">
      <c r="A33" s="102" t="s">
        <v>13</v>
      </c>
      <c r="B33" s="484"/>
    </row>
    <row r="34" spans="1:3" x14ac:dyDescent="0.55000000000000004">
      <c r="A34" s="102" t="s">
        <v>14</v>
      </c>
      <c r="B34" s="484"/>
    </row>
    <row r="35" spans="1:3" ht="15.6" thickBot="1" x14ac:dyDescent="0.6">
      <c r="A35" s="559" t="s">
        <v>15</v>
      </c>
      <c r="B35" s="607"/>
    </row>
    <row r="36" spans="1:3" s="45" customFormat="1" thickTop="1" x14ac:dyDescent="0.5">
      <c r="A36" s="613" t="s">
        <v>7</v>
      </c>
      <c r="B36" s="548">
        <f>SUM(B31:B35)</f>
        <v>0</v>
      </c>
    </row>
    <row r="37" spans="1:3" ht="12.75" customHeight="1" thickBot="1" x14ac:dyDescent="0.6">
      <c r="A37" s="1303"/>
      <c r="B37" s="1304"/>
    </row>
    <row r="38" spans="1:3" x14ac:dyDescent="0.55000000000000004">
      <c r="A38" s="489" t="s">
        <v>19</v>
      </c>
      <c r="B38" s="547"/>
    </row>
    <row r="39" spans="1:3" x14ac:dyDescent="0.55000000000000004">
      <c r="A39" s="542" t="s">
        <v>107</v>
      </c>
      <c r="B39" s="484">
        <v>200000</v>
      </c>
    </row>
    <row r="40" spans="1:3" x14ac:dyDescent="0.55000000000000004">
      <c r="A40" s="542" t="s">
        <v>123</v>
      </c>
      <c r="B40" s="484">
        <v>315000</v>
      </c>
    </row>
    <row r="41" spans="1:3" x14ac:dyDescent="0.55000000000000004">
      <c r="A41" s="102" t="s">
        <v>140</v>
      </c>
      <c r="B41" s="484">
        <v>0</v>
      </c>
    </row>
    <row r="42" spans="1:3" x14ac:dyDescent="0.55000000000000004">
      <c r="A42" s="102" t="s">
        <v>154</v>
      </c>
      <c r="B42" s="484">
        <v>0</v>
      </c>
    </row>
    <row r="43" spans="1:3" x14ac:dyDescent="0.55000000000000004">
      <c r="A43" s="102" t="s">
        <v>184</v>
      </c>
      <c r="B43" s="484">
        <v>585000</v>
      </c>
    </row>
    <row r="44" spans="1:3" x14ac:dyDescent="0.55000000000000004">
      <c r="A44" s="102" t="s">
        <v>554</v>
      </c>
      <c r="B44" s="484">
        <v>0</v>
      </c>
      <c r="C44" s="73"/>
    </row>
    <row r="45" spans="1:3" ht="15.6" thickBot="1" x14ac:dyDescent="0.6">
      <c r="A45" s="559" t="s">
        <v>694</v>
      </c>
      <c r="B45" s="607">
        <v>0</v>
      </c>
    </row>
    <row r="46" spans="1:3" ht="15.9" thickTop="1" thickBot="1" x14ac:dyDescent="0.6">
      <c r="A46" s="510" t="s">
        <v>11</v>
      </c>
      <c r="B46" s="551">
        <f>SUM(B39:B45)</f>
        <v>1100000</v>
      </c>
    </row>
  </sheetData>
  <mergeCells count="12">
    <mergeCell ref="A20:B20"/>
    <mergeCell ref="A30:B30"/>
    <mergeCell ref="A37:B37"/>
    <mergeCell ref="A5:B5"/>
    <mergeCell ref="A10:B10"/>
    <mergeCell ref="A11:B11"/>
    <mergeCell ref="A9:B9"/>
    <mergeCell ref="A1:B1"/>
    <mergeCell ref="A2:B2"/>
    <mergeCell ref="A4:B4"/>
    <mergeCell ref="A6:B6"/>
    <mergeCell ref="A8:B8"/>
  </mergeCells>
  <printOptions horizontalCentered="1"/>
  <pageMargins left="0.2" right="0" top="0" bottom="0"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88:P88"/>
  <sheetViews>
    <sheetView view="pageBreakPreview" topLeftCell="A31" zoomScale="60" zoomScaleNormal="100" workbookViewId="0">
      <selection activeCell="Y13" sqref="Y13"/>
    </sheetView>
  </sheetViews>
  <sheetFormatPr defaultColWidth="9.1640625" defaultRowHeight="12.3" x14ac:dyDescent="0.4"/>
  <cols>
    <col min="1" max="21" width="9.1640625" style="79"/>
    <col min="22" max="22" width="61" style="79" customWidth="1"/>
    <col min="23" max="277" width="9.1640625" style="79"/>
    <col min="278" max="278" width="61" style="79" customWidth="1"/>
    <col min="279" max="533" width="9.1640625" style="79"/>
    <col min="534" max="534" width="61" style="79" customWidth="1"/>
    <col min="535" max="789" width="9.1640625" style="79"/>
    <col min="790" max="790" width="61" style="79" customWidth="1"/>
    <col min="791" max="1045" width="9.1640625" style="79"/>
    <col min="1046" max="1046" width="61" style="79" customWidth="1"/>
    <col min="1047" max="1301" width="9.1640625" style="79"/>
    <col min="1302" max="1302" width="61" style="79" customWidth="1"/>
    <col min="1303" max="1557" width="9.1640625" style="79"/>
    <col min="1558" max="1558" width="61" style="79" customWidth="1"/>
    <col min="1559" max="1813" width="9.1640625" style="79"/>
    <col min="1814" max="1814" width="61" style="79" customWidth="1"/>
    <col min="1815" max="2069" width="9.1640625" style="79"/>
    <col min="2070" max="2070" width="61" style="79" customWidth="1"/>
    <col min="2071" max="2325" width="9.1640625" style="79"/>
    <col min="2326" max="2326" width="61" style="79" customWidth="1"/>
    <col min="2327" max="2581" width="9.1640625" style="79"/>
    <col min="2582" max="2582" width="61" style="79" customWidth="1"/>
    <col min="2583" max="2837" width="9.1640625" style="79"/>
    <col min="2838" max="2838" width="61" style="79" customWidth="1"/>
    <col min="2839" max="3093" width="9.1640625" style="79"/>
    <col min="3094" max="3094" width="61" style="79" customWidth="1"/>
    <col min="3095" max="3349" width="9.1640625" style="79"/>
    <col min="3350" max="3350" width="61" style="79" customWidth="1"/>
    <col min="3351" max="3605" width="9.1640625" style="79"/>
    <col min="3606" max="3606" width="61" style="79" customWidth="1"/>
    <col min="3607" max="3861" width="9.1640625" style="79"/>
    <col min="3862" max="3862" width="61" style="79" customWidth="1"/>
    <col min="3863" max="4117" width="9.1640625" style="79"/>
    <col min="4118" max="4118" width="61" style="79" customWidth="1"/>
    <col min="4119" max="4373" width="9.1640625" style="79"/>
    <col min="4374" max="4374" width="61" style="79" customWidth="1"/>
    <col min="4375" max="4629" width="9.1640625" style="79"/>
    <col min="4630" max="4630" width="61" style="79" customWidth="1"/>
    <col min="4631" max="4885" width="9.1640625" style="79"/>
    <col min="4886" max="4886" width="61" style="79" customWidth="1"/>
    <col min="4887" max="5141" width="9.1640625" style="79"/>
    <col min="5142" max="5142" width="61" style="79" customWidth="1"/>
    <col min="5143" max="5397" width="9.1640625" style="79"/>
    <col min="5398" max="5398" width="61" style="79" customWidth="1"/>
    <col min="5399" max="5653" width="9.1640625" style="79"/>
    <col min="5654" max="5654" width="61" style="79" customWidth="1"/>
    <col min="5655" max="5909" width="9.1640625" style="79"/>
    <col min="5910" max="5910" width="61" style="79" customWidth="1"/>
    <col min="5911" max="6165" width="9.1640625" style="79"/>
    <col min="6166" max="6166" width="61" style="79" customWidth="1"/>
    <col min="6167" max="6421" width="9.1640625" style="79"/>
    <col min="6422" max="6422" width="61" style="79" customWidth="1"/>
    <col min="6423" max="6677" width="9.1640625" style="79"/>
    <col min="6678" max="6678" width="61" style="79" customWidth="1"/>
    <col min="6679" max="6933" width="9.1640625" style="79"/>
    <col min="6934" max="6934" width="61" style="79" customWidth="1"/>
    <col min="6935" max="7189" width="9.1640625" style="79"/>
    <col min="7190" max="7190" width="61" style="79" customWidth="1"/>
    <col min="7191" max="7445" width="9.1640625" style="79"/>
    <col min="7446" max="7446" width="61" style="79" customWidth="1"/>
    <col min="7447" max="7701" width="9.1640625" style="79"/>
    <col min="7702" max="7702" width="61" style="79" customWidth="1"/>
    <col min="7703" max="7957" width="9.1640625" style="79"/>
    <col min="7958" max="7958" width="61" style="79" customWidth="1"/>
    <col min="7959" max="8213" width="9.1640625" style="79"/>
    <col min="8214" max="8214" width="61" style="79" customWidth="1"/>
    <col min="8215" max="8469" width="9.1640625" style="79"/>
    <col min="8470" max="8470" width="61" style="79" customWidth="1"/>
    <col min="8471" max="8725" width="9.1640625" style="79"/>
    <col min="8726" max="8726" width="61" style="79" customWidth="1"/>
    <col min="8727" max="8981" width="9.1640625" style="79"/>
    <col min="8982" max="8982" width="61" style="79" customWidth="1"/>
    <col min="8983" max="9237" width="9.1640625" style="79"/>
    <col min="9238" max="9238" width="61" style="79" customWidth="1"/>
    <col min="9239" max="9493" width="9.1640625" style="79"/>
    <col min="9494" max="9494" width="61" style="79" customWidth="1"/>
    <col min="9495" max="9749" width="9.1640625" style="79"/>
    <col min="9750" max="9750" width="61" style="79" customWidth="1"/>
    <col min="9751" max="10005" width="9.1640625" style="79"/>
    <col min="10006" max="10006" width="61" style="79" customWidth="1"/>
    <col min="10007" max="10261" width="9.1640625" style="79"/>
    <col min="10262" max="10262" width="61" style="79" customWidth="1"/>
    <col min="10263" max="10517" width="9.1640625" style="79"/>
    <col min="10518" max="10518" width="61" style="79" customWidth="1"/>
    <col min="10519" max="10773" width="9.1640625" style="79"/>
    <col min="10774" max="10774" width="61" style="79" customWidth="1"/>
    <col min="10775" max="11029" width="9.1640625" style="79"/>
    <col min="11030" max="11030" width="61" style="79" customWidth="1"/>
    <col min="11031" max="11285" width="9.1640625" style="79"/>
    <col min="11286" max="11286" width="61" style="79" customWidth="1"/>
    <col min="11287" max="11541" width="9.1640625" style="79"/>
    <col min="11542" max="11542" width="61" style="79" customWidth="1"/>
    <col min="11543" max="11797" width="9.1640625" style="79"/>
    <col min="11798" max="11798" width="61" style="79" customWidth="1"/>
    <col min="11799" max="12053" width="9.1640625" style="79"/>
    <col min="12054" max="12054" width="61" style="79" customWidth="1"/>
    <col min="12055" max="12309" width="9.1640625" style="79"/>
    <col min="12310" max="12310" width="61" style="79" customWidth="1"/>
    <col min="12311" max="12565" width="9.1640625" style="79"/>
    <col min="12566" max="12566" width="61" style="79" customWidth="1"/>
    <col min="12567" max="12821" width="9.1640625" style="79"/>
    <col min="12822" max="12822" width="61" style="79" customWidth="1"/>
    <col min="12823" max="13077" width="9.1640625" style="79"/>
    <col min="13078" max="13078" width="61" style="79" customWidth="1"/>
    <col min="13079" max="13333" width="9.1640625" style="79"/>
    <col min="13334" max="13334" width="61" style="79" customWidth="1"/>
    <col min="13335" max="13589" width="9.1640625" style="79"/>
    <col min="13590" max="13590" width="61" style="79" customWidth="1"/>
    <col min="13591" max="13845" width="9.1640625" style="79"/>
    <col min="13846" max="13846" width="61" style="79" customWidth="1"/>
    <col min="13847" max="14101" width="9.1640625" style="79"/>
    <col min="14102" max="14102" width="61" style="79" customWidth="1"/>
    <col min="14103" max="14357" width="9.1640625" style="79"/>
    <col min="14358" max="14358" width="61" style="79" customWidth="1"/>
    <col min="14359" max="14613" width="9.1640625" style="79"/>
    <col min="14614" max="14614" width="61" style="79" customWidth="1"/>
    <col min="14615" max="14869" width="9.1640625" style="79"/>
    <col min="14870" max="14870" width="61" style="79" customWidth="1"/>
    <col min="14871" max="15125" width="9.1640625" style="79"/>
    <col min="15126" max="15126" width="61" style="79" customWidth="1"/>
    <col min="15127" max="15381" width="9.1640625" style="79"/>
    <col min="15382" max="15382" width="61" style="79" customWidth="1"/>
    <col min="15383" max="15637" width="9.1640625" style="79"/>
    <col min="15638" max="15638" width="61" style="79" customWidth="1"/>
    <col min="15639" max="15893" width="9.1640625" style="79"/>
    <col min="15894" max="15894" width="61" style="79" customWidth="1"/>
    <col min="15895" max="16149" width="9.1640625" style="79"/>
    <col min="16150" max="16150" width="61" style="79" customWidth="1"/>
    <col min="16151" max="16384" width="9.1640625" style="79"/>
  </cols>
  <sheetData>
    <row r="88" spans="13:16" ht="30.3" x14ac:dyDescent="1">
      <c r="M88" s="1141" t="s">
        <v>679</v>
      </c>
      <c r="N88" s="1141"/>
      <c r="O88" s="1141"/>
      <c r="P88" s="733"/>
    </row>
  </sheetData>
  <mergeCells count="1">
    <mergeCell ref="M88:O88"/>
  </mergeCells>
  <pageMargins left="0.7" right="0.7" top="0.75" bottom="0.75" header="0.3" footer="0.3"/>
  <pageSetup scale="45" orientation="landscape" r:id="rId1"/>
  <headerFoot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85" workbookViewId="0">
      <selection activeCell="D42" sqref="D42"/>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73" t="s">
        <v>0</v>
      </c>
      <c r="B1" s="1273"/>
    </row>
    <row r="2" spans="1:2" x14ac:dyDescent="0.55000000000000004">
      <c r="A2" s="1273" t="s">
        <v>1</v>
      </c>
      <c r="B2" s="1273"/>
    </row>
    <row r="3" spans="1:2" ht="12.75" customHeight="1" thickBot="1" x14ac:dyDescent="0.6">
      <c r="A3" s="35"/>
      <c r="B3" s="36"/>
    </row>
    <row r="4" spans="1:2" s="37" customFormat="1" ht="17.25" customHeight="1" x14ac:dyDescent="0.55000000000000004">
      <c r="A4" s="1328" t="s">
        <v>627</v>
      </c>
      <c r="B4" s="1329"/>
    </row>
    <row r="5" spans="1:2" ht="12.75" customHeight="1" x14ac:dyDescent="0.55000000000000004">
      <c r="A5" s="146"/>
      <c r="B5" s="501"/>
    </row>
    <row r="6" spans="1:2" x14ac:dyDescent="0.55000000000000004">
      <c r="A6" s="1285" t="s">
        <v>628</v>
      </c>
      <c r="B6" s="1284"/>
    </row>
    <row r="7" spans="1:2" x14ac:dyDescent="0.55000000000000004">
      <c r="A7" s="636" t="s">
        <v>30</v>
      </c>
      <c r="B7" s="133"/>
    </row>
    <row r="8" spans="1:2" x14ac:dyDescent="0.55000000000000004">
      <c r="A8" s="1285" t="s">
        <v>629</v>
      </c>
      <c r="B8" s="1284"/>
    </row>
    <row r="9" spans="1:2" x14ac:dyDescent="0.55000000000000004">
      <c r="A9" s="1285"/>
      <c r="B9" s="1284"/>
    </row>
    <row r="10" spans="1:2" ht="12.75" customHeight="1" x14ac:dyDescent="0.55000000000000004">
      <c r="A10" s="149"/>
      <c r="B10" s="150"/>
    </row>
    <row r="11" spans="1:2" x14ac:dyDescent="0.55000000000000004">
      <c r="A11" s="1277" t="s">
        <v>630</v>
      </c>
      <c r="B11" s="1278"/>
    </row>
    <row r="12" spans="1:2" ht="12.75" customHeight="1" thickBot="1" x14ac:dyDescent="0.6">
      <c r="A12" s="146"/>
      <c r="B12" s="501"/>
    </row>
    <row r="13" spans="1:2" x14ac:dyDescent="0.55000000000000004">
      <c r="A13" s="489" t="s">
        <v>16</v>
      </c>
      <c r="B13" s="487" t="s">
        <v>2</v>
      </c>
    </row>
    <row r="14" spans="1:2" x14ac:dyDescent="0.55000000000000004">
      <c r="A14" s="102" t="s">
        <v>3</v>
      </c>
      <c r="B14" s="84"/>
    </row>
    <row r="15" spans="1:2" x14ac:dyDescent="0.55000000000000004">
      <c r="A15" s="102" t="s">
        <v>25</v>
      </c>
      <c r="B15" s="84">
        <f>93421+13346</f>
        <v>106767</v>
      </c>
    </row>
    <row r="16" spans="1:2" x14ac:dyDescent="0.55000000000000004">
      <c r="A16" s="102" t="s">
        <v>5</v>
      </c>
      <c r="B16" s="84">
        <v>1007608</v>
      </c>
    </row>
    <row r="17" spans="1:4" ht="15.6" thickBot="1" x14ac:dyDescent="0.6">
      <c r="A17" s="153" t="s">
        <v>26</v>
      </c>
      <c r="B17" s="154"/>
    </row>
    <row r="18" spans="1:4" ht="15.9" thickTop="1" thickBot="1" x14ac:dyDescent="0.6">
      <c r="A18" s="552" t="s">
        <v>6</v>
      </c>
      <c r="B18" s="554"/>
      <c r="D18" s="37"/>
    </row>
    <row r="19" spans="1:4" s="45" customFormat="1" thickBot="1" x14ac:dyDescent="0.55000000000000004">
      <c r="A19" s="85" t="s">
        <v>7</v>
      </c>
      <c r="B19" s="87">
        <f>SUM(B13:B17)-(B18)</f>
        <v>1114375</v>
      </c>
    </row>
    <row r="20" spans="1:4" ht="12.75" customHeight="1" thickBot="1" x14ac:dyDescent="0.6">
      <c r="A20" s="1312"/>
      <c r="B20" s="1313"/>
    </row>
    <row r="21" spans="1:4" x14ac:dyDescent="0.55000000000000004">
      <c r="A21" s="502" t="s">
        <v>17</v>
      </c>
      <c r="B21" s="503"/>
    </row>
    <row r="22" spans="1:4" x14ac:dyDescent="0.55000000000000004">
      <c r="A22" s="102" t="s">
        <v>144</v>
      </c>
      <c r="B22" s="84">
        <f>1114374*0.8+1</f>
        <v>891500.20000000007</v>
      </c>
    </row>
    <row r="23" spans="1:4" ht="16.5" customHeight="1" x14ac:dyDescent="0.55000000000000004">
      <c r="A23" s="102" t="s">
        <v>22</v>
      </c>
      <c r="B23" s="84"/>
    </row>
    <row r="24" spans="1:4" x14ac:dyDescent="0.55000000000000004">
      <c r="A24" s="102" t="s">
        <v>43</v>
      </c>
      <c r="B24" s="84"/>
    </row>
    <row r="25" spans="1:4" x14ac:dyDescent="0.55000000000000004">
      <c r="A25" s="102" t="s">
        <v>8</v>
      </c>
      <c r="B25" s="84"/>
    </row>
    <row r="26" spans="1:4" x14ac:dyDescent="0.55000000000000004">
      <c r="A26" s="102" t="s">
        <v>111</v>
      </c>
      <c r="B26" s="84">
        <f>1114374*0.2</f>
        <v>222874.80000000002</v>
      </c>
    </row>
    <row r="27" spans="1:4" x14ac:dyDescent="0.55000000000000004">
      <c r="A27" s="102" t="s">
        <v>9</v>
      </c>
      <c r="B27" s="84"/>
    </row>
    <row r="28" spans="1:4" ht="15.6" thickBot="1" x14ac:dyDescent="0.6">
      <c r="A28" s="559" t="s">
        <v>10</v>
      </c>
      <c r="B28" s="560"/>
    </row>
    <row r="29" spans="1:4" s="45" customFormat="1" ht="15.6" thickTop="1" thickBot="1" x14ac:dyDescent="0.55000000000000004">
      <c r="A29" s="85" t="s">
        <v>11</v>
      </c>
      <c r="B29" s="87">
        <f>SUM(B22:B28)</f>
        <v>1114375</v>
      </c>
    </row>
    <row r="30" spans="1:4" ht="12.75" customHeight="1" thickBot="1" x14ac:dyDescent="0.6">
      <c r="A30" s="1312"/>
      <c r="B30" s="1313"/>
    </row>
    <row r="31" spans="1:4" x14ac:dyDescent="0.55000000000000004">
      <c r="A31" s="502" t="s">
        <v>18</v>
      </c>
      <c r="B31" s="503" t="s">
        <v>4</v>
      </c>
    </row>
    <row r="32" spans="1:4" x14ac:dyDescent="0.55000000000000004">
      <c r="A32" s="102" t="s">
        <v>12</v>
      </c>
      <c r="B32" s="84"/>
    </row>
    <row r="33" spans="1:3" x14ac:dyDescent="0.55000000000000004">
      <c r="A33" s="102" t="s">
        <v>13</v>
      </c>
      <c r="B33" s="84"/>
    </row>
    <row r="34" spans="1:3" x14ac:dyDescent="0.55000000000000004">
      <c r="A34" s="102" t="s">
        <v>14</v>
      </c>
      <c r="B34" s="84"/>
    </row>
    <row r="35" spans="1:3" ht="15.6" thickBot="1" x14ac:dyDescent="0.6">
      <c r="A35" s="559" t="s">
        <v>15</v>
      </c>
      <c r="B35" s="560"/>
    </row>
    <row r="36" spans="1:3" s="45" customFormat="1" ht="15.6" thickTop="1" thickBot="1" x14ac:dyDescent="0.55000000000000004">
      <c r="A36" s="85" t="s">
        <v>7</v>
      </c>
      <c r="B36" s="87">
        <f>SUM(B31:B35)</f>
        <v>0</v>
      </c>
    </row>
    <row r="37" spans="1:3" ht="12.75" customHeight="1" thickBot="1" x14ac:dyDescent="0.6">
      <c r="A37" s="1312"/>
      <c r="B37" s="1313"/>
    </row>
    <row r="38" spans="1:3" x14ac:dyDescent="0.55000000000000004">
      <c r="A38" s="502" t="s">
        <v>19</v>
      </c>
      <c r="B38" s="487"/>
    </row>
    <row r="39" spans="1:3" x14ac:dyDescent="0.55000000000000004">
      <c r="A39" s="102" t="s">
        <v>107</v>
      </c>
      <c r="B39" s="84"/>
    </row>
    <row r="40" spans="1:3" x14ac:dyDescent="0.55000000000000004">
      <c r="A40" s="102" t="s">
        <v>123</v>
      </c>
      <c r="B40" s="84">
        <v>106767</v>
      </c>
    </row>
    <row r="41" spans="1:3" x14ac:dyDescent="0.55000000000000004">
      <c r="A41" s="614" t="s">
        <v>140</v>
      </c>
      <c r="B41" s="84">
        <v>1007608</v>
      </c>
    </row>
    <row r="42" spans="1:3" x14ac:dyDescent="0.55000000000000004">
      <c r="A42" s="615" t="s">
        <v>154</v>
      </c>
      <c r="B42" s="84"/>
    </row>
    <row r="43" spans="1:3" x14ac:dyDescent="0.55000000000000004">
      <c r="A43" s="490" t="s">
        <v>184</v>
      </c>
      <c r="B43" s="84"/>
    </row>
    <row r="44" spans="1:3" x14ac:dyDescent="0.55000000000000004">
      <c r="A44" s="490" t="s">
        <v>554</v>
      </c>
      <c r="B44" s="84"/>
      <c r="C44" s="73"/>
    </row>
    <row r="45" spans="1:3" ht="15.6" thickBot="1" x14ac:dyDescent="0.6">
      <c r="A45" s="559" t="s">
        <v>694</v>
      </c>
      <c r="B45" s="612"/>
    </row>
    <row r="46" spans="1:3" ht="15.9" thickTop="1" thickBot="1" x14ac:dyDescent="0.6">
      <c r="A46" s="85" t="s">
        <v>11</v>
      </c>
      <c r="B46" s="87">
        <f>SUM(B39:B45)</f>
        <v>1114375</v>
      </c>
    </row>
  </sheetData>
  <mergeCells count="10">
    <mergeCell ref="A20:B20"/>
    <mergeCell ref="A30:B30"/>
    <mergeCell ref="A37:B3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2" zoomScale="85" workbookViewId="0">
      <selection activeCell="E35" sqref="E35"/>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112</v>
      </c>
      <c r="B4" s="1284"/>
    </row>
    <row r="5" spans="1:2" ht="12.75" customHeight="1" x14ac:dyDescent="0.55000000000000004">
      <c r="A5" s="146"/>
      <c r="B5" s="501"/>
    </row>
    <row r="6" spans="1:2" x14ac:dyDescent="0.55000000000000004">
      <c r="A6" s="1285" t="s">
        <v>42</v>
      </c>
      <c r="B6" s="1284"/>
    </row>
    <row r="7" spans="1:2" x14ac:dyDescent="0.55000000000000004">
      <c r="A7" s="636" t="s">
        <v>30</v>
      </c>
      <c r="B7" s="133"/>
    </row>
    <row r="8" spans="1:2" x14ac:dyDescent="0.55000000000000004">
      <c r="A8" s="1285" t="s">
        <v>28</v>
      </c>
      <c r="B8" s="1284"/>
    </row>
    <row r="9" spans="1:2" s="45" customFormat="1" ht="15" x14ac:dyDescent="0.5">
      <c r="A9" s="1283" t="s">
        <v>33</v>
      </c>
      <c r="B9" s="1286"/>
    </row>
    <row r="10" spans="1:2" ht="12.75" customHeight="1" x14ac:dyDescent="0.55000000000000004">
      <c r="A10" s="149"/>
      <c r="B10" s="150"/>
    </row>
    <row r="11" spans="1:2" x14ac:dyDescent="0.55000000000000004">
      <c r="A11" s="1277" t="s">
        <v>24</v>
      </c>
      <c r="B11" s="1278"/>
    </row>
    <row r="12" spans="1:2" ht="12.75" customHeight="1" thickBot="1" x14ac:dyDescent="0.6">
      <c r="A12" s="151"/>
      <c r="B12" s="152"/>
    </row>
    <row r="13" spans="1:2" x14ac:dyDescent="0.55000000000000004">
      <c r="A13" s="502" t="s">
        <v>16</v>
      </c>
      <c r="B13" s="503" t="s">
        <v>2</v>
      </c>
    </row>
    <row r="14" spans="1:2" x14ac:dyDescent="0.55000000000000004">
      <c r="A14" s="504" t="s">
        <v>3</v>
      </c>
      <c r="B14" s="503">
        <v>0</v>
      </c>
    </row>
    <row r="15" spans="1:2" x14ac:dyDescent="0.55000000000000004">
      <c r="A15" s="504" t="s">
        <v>25</v>
      </c>
      <c r="B15" s="503">
        <v>80000</v>
      </c>
    </row>
    <row r="16" spans="1:2" x14ac:dyDescent="0.55000000000000004">
      <c r="A16" s="504" t="s">
        <v>5</v>
      </c>
      <c r="B16" s="503">
        <v>320000</v>
      </c>
    </row>
    <row r="17" spans="1:4" ht="15.6" thickBot="1" x14ac:dyDescent="0.6">
      <c r="A17" s="153" t="s">
        <v>26</v>
      </c>
      <c r="B17" s="154"/>
    </row>
    <row r="18" spans="1:4" ht="15.6" thickTop="1" x14ac:dyDescent="0.55000000000000004">
      <c r="A18" s="504" t="s">
        <v>6</v>
      </c>
      <c r="B18" s="505"/>
      <c r="D18" s="37"/>
    </row>
    <row r="19" spans="1:4" s="45" customFormat="1" thickBot="1" x14ac:dyDescent="0.55000000000000004">
      <c r="A19" s="85" t="s">
        <v>7</v>
      </c>
      <c r="B19" s="87">
        <f>SUM(B13:B17)-(B18)</f>
        <v>400000</v>
      </c>
    </row>
    <row r="20" spans="1:4" ht="12.75" customHeight="1" x14ac:dyDescent="0.55000000000000004">
      <c r="A20" s="146"/>
      <c r="B20" s="147"/>
    </row>
    <row r="21" spans="1:4" x14ac:dyDescent="0.55000000000000004">
      <c r="A21" s="502" t="s">
        <v>17</v>
      </c>
      <c r="B21" s="503"/>
    </row>
    <row r="22" spans="1:4" x14ac:dyDescent="0.55000000000000004">
      <c r="A22" s="504" t="s">
        <v>21</v>
      </c>
      <c r="B22" s="503">
        <v>200000</v>
      </c>
    </row>
    <row r="23" spans="1:4" ht="16.5" customHeight="1" x14ac:dyDescent="0.55000000000000004">
      <c r="A23" s="504" t="s">
        <v>22</v>
      </c>
      <c r="B23" s="503"/>
    </row>
    <row r="24" spans="1:4" x14ac:dyDescent="0.55000000000000004">
      <c r="A24" s="504" t="s">
        <v>20</v>
      </c>
      <c r="B24" s="503"/>
    </row>
    <row r="25" spans="1:4" x14ac:dyDescent="0.55000000000000004">
      <c r="A25" s="504" t="s">
        <v>8</v>
      </c>
      <c r="B25" s="503"/>
    </row>
    <row r="26" spans="1:4" x14ac:dyDescent="0.55000000000000004">
      <c r="A26" s="504" t="s">
        <v>111</v>
      </c>
      <c r="B26" s="503">
        <v>200000</v>
      </c>
    </row>
    <row r="27" spans="1:4" x14ac:dyDescent="0.55000000000000004">
      <c r="A27" s="504" t="s">
        <v>9</v>
      </c>
      <c r="B27" s="503"/>
    </row>
    <row r="28" spans="1:4" ht="15.6" thickBot="1" x14ac:dyDescent="0.6">
      <c r="A28" s="153" t="s">
        <v>10</v>
      </c>
      <c r="B28" s="101"/>
    </row>
    <row r="29" spans="1:4" s="45" customFormat="1" ht="15.6" thickTop="1" thickBot="1" x14ac:dyDescent="0.55000000000000004">
      <c r="A29" s="155" t="s">
        <v>11</v>
      </c>
      <c r="B29" s="86">
        <f>SUM(B22:B28)</f>
        <v>400000</v>
      </c>
    </row>
    <row r="30" spans="1:4" ht="12.75" customHeight="1" x14ac:dyDescent="0.55000000000000004">
      <c r="A30" s="146"/>
      <c r="B30" s="147"/>
    </row>
    <row r="31" spans="1:4" x14ac:dyDescent="0.55000000000000004">
      <c r="A31" s="502" t="s">
        <v>18</v>
      </c>
      <c r="B31" s="503" t="s">
        <v>4</v>
      </c>
    </row>
    <row r="32" spans="1:4" x14ac:dyDescent="0.55000000000000004">
      <c r="A32" s="504" t="s">
        <v>12</v>
      </c>
      <c r="B32" s="503"/>
    </row>
    <row r="33" spans="1:2" x14ac:dyDescent="0.55000000000000004">
      <c r="A33" s="504" t="s">
        <v>13</v>
      </c>
      <c r="B33" s="503"/>
    </row>
    <row r="34" spans="1:2" x14ac:dyDescent="0.55000000000000004">
      <c r="A34" s="504" t="s">
        <v>14</v>
      </c>
      <c r="B34" s="503"/>
    </row>
    <row r="35" spans="1:2" ht="15.6" thickBot="1" x14ac:dyDescent="0.6">
      <c r="A35" s="153" t="s">
        <v>15</v>
      </c>
      <c r="B35" s="101"/>
    </row>
    <row r="36" spans="1:2" s="45" customFormat="1" ht="15.6" thickTop="1" thickBot="1" x14ac:dyDescent="0.55000000000000004">
      <c r="A36" s="155" t="s">
        <v>7</v>
      </c>
      <c r="B36" s="86">
        <f>SUM(B31:B35)</f>
        <v>0</v>
      </c>
    </row>
    <row r="37" spans="1:2" ht="12.75" customHeight="1" x14ac:dyDescent="0.55000000000000004">
      <c r="A37" s="146"/>
      <c r="B37" s="147"/>
    </row>
    <row r="38" spans="1:2" x14ac:dyDescent="0.55000000000000004">
      <c r="A38" s="502" t="s">
        <v>19</v>
      </c>
      <c r="B38" s="503"/>
    </row>
    <row r="39" spans="1:2" x14ac:dyDescent="0.55000000000000004">
      <c r="A39" s="507" t="s">
        <v>107</v>
      </c>
      <c r="B39" s="503"/>
    </row>
    <row r="40" spans="1:2" x14ac:dyDescent="0.55000000000000004">
      <c r="A40" s="507" t="s">
        <v>123</v>
      </c>
      <c r="B40" s="503"/>
    </row>
    <row r="41" spans="1:2" x14ac:dyDescent="0.55000000000000004">
      <c r="A41" s="507" t="s">
        <v>140</v>
      </c>
      <c r="B41" s="503"/>
    </row>
    <row r="42" spans="1:2" x14ac:dyDescent="0.55000000000000004">
      <c r="A42" s="507" t="s">
        <v>154</v>
      </c>
      <c r="B42" s="503"/>
    </row>
    <row r="43" spans="1:2" x14ac:dyDescent="0.55000000000000004">
      <c r="A43" s="507" t="s">
        <v>184</v>
      </c>
      <c r="B43" s="503"/>
    </row>
    <row r="44" spans="1:2" x14ac:dyDescent="0.55000000000000004">
      <c r="A44" s="507" t="s">
        <v>554</v>
      </c>
      <c r="B44" s="503"/>
    </row>
    <row r="45" spans="1:2" ht="15.6" thickBot="1" x14ac:dyDescent="0.6">
      <c r="A45" s="527" t="s">
        <v>694</v>
      </c>
      <c r="B45" s="101">
        <v>400000</v>
      </c>
    </row>
    <row r="46" spans="1:2" ht="15.9" thickTop="1" thickBot="1" x14ac:dyDescent="0.6">
      <c r="A46" s="155" t="s">
        <v>11</v>
      </c>
      <c r="B46" s="86">
        <f>SUM(B39:B45)</f>
        <v>400000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6" zoomScale="85" workbookViewId="0">
      <selection activeCell="A7" sqref="A7"/>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550</v>
      </c>
      <c r="B4" s="1284"/>
    </row>
    <row r="5" spans="1:2" ht="12.75" customHeight="1" x14ac:dyDescent="0.55000000000000004">
      <c r="A5" s="146"/>
      <c r="B5" s="501"/>
    </row>
    <row r="6" spans="1:2" x14ac:dyDescent="0.55000000000000004">
      <c r="A6" s="1285" t="s">
        <v>42</v>
      </c>
      <c r="B6" s="1284"/>
    </row>
    <row r="7" spans="1:2" x14ac:dyDescent="0.55000000000000004">
      <c r="A7" s="636" t="s">
        <v>30</v>
      </c>
      <c r="B7" s="133"/>
    </row>
    <row r="8" spans="1:2" x14ac:dyDescent="0.55000000000000004">
      <c r="A8" s="1285" t="s">
        <v>631</v>
      </c>
      <c r="B8" s="1284"/>
    </row>
    <row r="9" spans="1:2" s="45" customFormat="1" ht="15" x14ac:dyDescent="0.5">
      <c r="A9" s="1283"/>
      <c r="B9" s="1286"/>
    </row>
    <row r="10" spans="1:2" ht="12.75" customHeight="1" x14ac:dyDescent="0.55000000000000004">
      <c r="A10" s="149"/>
      <c r="B10" s="150"/>
    </row>
    <row r="11" spans="1:2" x14ac:dyDescent="0.55000000000000004">
      <c r="A11" s="1277" t="s">
        <v>24</v>
      </c>
      <c r="B11" s="1278"/>
    </row>
    <row r="12" spans="1:2" ht="12.75" customHeight="1" thickBot="1" x14ac:dyDescent="0.6">
      <c r="A12" s="151"/>
      <c r="B12" s="152"/>
    </row>
    <row r="13" spans="1:2" x14ac:dyDescent="0.55000000000000004">
      <c r="A13" s="502" t="s">
        <v>16</v>
      </c>
      <c r="B13" s="503" t="s">
        <v>2</v>
      </c>
    </row>
    <row r="14" spans="1:2" x14ac:dyDescent="0.55000000000000004">
      <c r="A14" s="504" t="s">
        <v>3</v>
      </c>
      <c r="B14" s="503"/>
    </row>
    <row r="15" spans="1:2" x14ac:dyDescent="0.55000000000000004">
      <c r="A15" s="504" t="s">
        <v>25</v>
      </c>
      <c r="B15" s="503">
        <v>0</v>
      </c>
    </row>
    <row r="16" spans="1:2" x14ac:dyDescent="0.55000000000000004">
      <c r="A16" s="504" t="s">
        <v>5</v>
      </c>
      <c r="B16" s="503">
        <v>75000</v>
      </c>
    </row>
    <row r="17" spans="1:4" ht="15.6" thickBot="1" x14ac:dyDescent="0.6">
      <c r="A17" s="153" t="s">
        <v>26</v>
      </c>
      <c r="B17" s="154"/>
    </row>
    <row r="18" spans="1:4" ht="15.6" thickTop="1" x14ac:dyDescent="0.55000000000000004">
      <c r="A18" s="504" t="s">
        <v>6</v>
      </c>
      <c r="B18" s="505"/>
      <c r="D18" s="37"/>
    </row>
    <row r="19" spans="1:4" s="45" customFormat="1" thickBot="1" x14ac:dyDescent="0.55000000000000004">
      <c r="A19" s="85" t="s">
        <v>7</v>
      </c>
      <c r="B19" s="87">
        <f>SUM(B13:B17)-(B18)</f>
        <v>75000</v>
      </c>
    </row>
    <row r="20" spans="1:4" ht="12.75" customHeight="1" x14ac:dyDescent="0.55000000000000004">
      <c r="A20" s="146"/>
      <c r="B20" s="147"/>
    </row>
    <row r="21" spans="1:4" x14ac:dyDescent="0.55000000000000004">
      <c r="A21" s="502" t="s">
        <v>17</v>
      </c>
      <c r="B21" s="503"/>
    </row>
    <row r="22" spans="1:4" x14ac:dyDescent="0.55000000000000004">
      <c r="A22" s="504" t="s">
        <v>21</v>
      </c>
      <c r="B22" s="503"/>
    </row>
    <row r="23" spans="1:4" ht="16.5" customHeight="1" x14ac:dyDescent="0.55000000000000004">
      <c r="A23" s="504" t="s">
        <v>22</v>
      </c>
      <c r="B23" s="503"/>
    </row>
    <row r="24" spans="1:4" x14ac:dyDescent="0.55000000000000004">
      <c r="A24" s="504" t="s">
        <v>20</v>
      </c>
      <c r="B24" s="503"/>
    </row>
    <row r="25" spans="1:4" x14ac:dyDescent="0.55000000000000004">
      <c r="A25" s="504" t="s">
        <v>8</v>
      </c>
      <c r="B25" s="503"/>
    </row>
    <row r="26" spans="1:4" x14ac:dyDescent="0.55000000000000004">
      <c r="A26" s="504" t="s">
        <v>111</v>
      </c>
      <c r="B26" s="503">
        <v>95000</v>
      </c>
    </row>
    <row r="27" spans="1:4" x14ac:dyDescent="0.55000000000000004">
      <c r="A27" s="504" t="s">
        <v>9</v>
      </c>
      <c r="B27" s="503"/>
    </row>
    <row r="28" spans="1:4" ht="15.6" thickBot="1" x14ac:dyDescent="0.6">
      <c r="A28" s="153" t="s">
        <v>10</v>
      </c>
      <c r="B28" s="101"/>
    </row>
    <row r="29" spans="1:4" s="45" customFormat="1" ht="15.6" thickTop="1" thickBot="1" x14ac:dyDescent="0.55000000000000004">
      <c r="A29" s="155" t="s">
        <v>11</v>
      </c>
      <c r="B29" s="86">
        <f>SUM(B22:B28)</f>
        <v>95000</v>
      </c>
    </row>
    <row r="30" spans="1:4" ht="12.75" customHeight="1" x14ac:dyDescent="0.55000000000000004">
      <c r="A30" s="146"/>
      <c r="B30" s="147"/>
    </row>
    <row r="31" spans="1:4" x14ac:dyDescent="0.55000000000000004">
      <c r="A31" s="502" t="s">
        <v>18</v>
      </c>
      <c r="B31" s="503" t="s">
        <v>4</v>
      </c>
    </row>
    <row r="32" spans="1:4" x14ac:dyDescent="0.55000000000000004">
      <c r="A32" s="504" t="s">
        <v>12</v>
      </c>
      <c r="B32" s="503"/>
    </row>
    <row r="33" spans="1:2" x14ac:dyDescent="0.55000000000000004">
      <c r="A33" s="504" t="s">
        <v>13</v>
      </c>
      <c r="B33" s="503"/>
    </row>
    <row r="34" spans="1:2" x14ac:dyDescent="0.55000000000000004">
      <c r="A34" s="504" t="s">
        <v>14</v>
      </c>
      <c r="B34" s="503"/>
    </row>
    <row r="35" spans="1:2" ht="15.6" thickBot="1" x14ac:dyDescent="0.6">
      <c r="A35" s="153" t="s">
        <v>15</v>
      </c>
      <c r="B35" s="101"/>
    </row>
    <row r="36" spans="1:2" s="45" customFormat="1" ht="15.6" thickTop="1" thickBot="1" x14ac:dyDescent="0.55000000000000004">
      <c r="A36" s="155" t="s">
        <v>7</v>
      </c>
      <c r="B36" s="86">
        <f>SUM(B31:B35)</f>
        <v>0</v>
      </c>
    </row>
    <row r="37" spans="1:2" ht="12.75" customHeight="1" x14ac:dyDescent="0.55000000000000004">
      <c r="A37" s="146"/>
      <c r="B37" s="147"/>
    </row>
    <row r="38" spans="1:2" x14ac:dyDescent="0.55000000000000004">
      <c r="A38" s="502" t="s">
        <v>19</v>
      </c>
      <c r="B38" s="503"/>
    </row>
    <row r="39" spans="1:2" x14ac:dyDescent="0.55000000000000004">
      <c r="A39" s="507" t="s">
        <v>107</v>
      </c>
      <c r="B39" s="503">
        <v>45000</v>
      </c>
    </row>
    <row r="40" spans="1:2" x14ac:dyDescent="0.55000000000000004">
      <c r="A40" s="507" t="s">
        <v>123</v>
      </c>
      <c r="B40" s="503">
        <v>30000</v>
      </c>
    </row>
    <row r="41" spans="1:2" x14ac:dyDescent="0.55000000000000004">
      <c r="A41" s="507" t="s">
        <v>140</v>
      </c>
      <c r="B41" s="503"/>
    </row>
    <row r="42" spans="1:2" x14ac:dyDescent="0.55000000000000004">
      <c r="A42" s="507" t="s">
        <v>154</v>
      </c>
      <c r="B42" s="503"/>
    </row>
    <row r="43" spans="1:2" x14ac:dyDescent="0.55000000000000004">
      <c r="A43" s="507" t="s">
        <v>184</v>
      </c>
      <c r="B43" s="503"/>
    </row>
    <row r="44" spans="1:2" x14ac:dyDescent="0.55000000000000004">
      <c r="A44" s="507" t="s">
        <v>554</v>
      </c>
      <c r="B44" s="503"/>
    </row>
    <row r="45" spans="1:2" ht="15.6" thickBot="1" x14ac:dyDescent="0.6">
      <c r="A45" s="527" t="s">
        <v>694</v>
      </c>
      <c r="B45" s="101"/>
    </row>
    <row r="46" spans="1:2" ht="15.9" thickTop="1" thickBot="1" x14ac:dyDescent="0.6">
      <c r="A46" s="155" t="s">
        <v>11</v>
      </c>
      <c r="B46" s="86">
        <f>SUM(B39:B45)</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25" workbookViewId="0">
      <selection activeCell="A11" sqref="A11:B11"/>
    </sheetView>
  </sheetViews>
  <sheetFormatPr defaultColWidth="8.71875" defaultRowHeight="12.3" x14ac:dyDescent="0.4"/>
  <cols>
    <col min="1" max="1" width="77" style="79" customWidth="1"/>
    <col min="2" max="2" width="10.1640625" style="79" bestFit="1" customWidth="1"/>
    <col min="3" max="16384" width="8.71875" style="79"/>
  </cols>
  <sheetData>
    <row r="1" spans="1:2" ht="15" x14ac:dyDescent="0.5">
      <c r="A1" s="1293" t="s">
        <v>0</v>
      </c>
      <c r="B1" s="1294"/>
    </row>
    <row r="2" spans="1:2" ht="15" x14ac:dyDescent="0.5">
      <c r="A2" s="1295" t="s">
        <v>1</v>
      </c>
      <c r="B2" s="1296"/>
    </row>
    <row r="3" spans="1:2" ht="15.3" x14ac:dyDescent="0.55000000000000004">
      <c r="A3" s="128"/>
      <c r="B3" s="129"/>
    </row>
    <row r="4" spans="1:2" ht="15" x14ac:dyDescent="0.5">
      <c r="A4" s="1297" t="s">
        <v>563</v>
      </c>
      <c r="B4" s="1298"/>
    </row>
    <row r="5" spans="1:2" ht="15.3" x14ac:dyDescent="0.55000000000000004">
      <c r="A5" s="513"/>
      <c r="B5" s="514"/>
    </row>
    <row r="6" spans="1:2" ht="15.3" x14ac:dyDescent="0.55000000000000004">
      <c r="A6" s="1299" t="s">
        <v>622</v>
      </c>
      <c r="B6" s="1300"/>
    </row>
    <row r="7" spans="1:2" ht="15.3" x14ac:dyDescent="0.55000000000000004">
      <c r="A7" s="637" t="s">
        <v>30</v>
      </c>
      <c r="B7" s="485"/>
    </row>
    <row r="8" spans="1:2" ht="15.3" x14ac:dyDescent="0.55000000000000004">
      <c r="A8" s="1299" t="s">
        <v>632</v>
      </c>
      <c r="B8" s="1300"/>
    </row>
    <row r="9" spans="1:2" ht="15.3" x14ac:dyDescent="0.55000000000000004">
      <c r="A9" s="1330" t="s">
        <v>564</v>
      </c>
      <c r="B9" s="1331"/>
    </row>
    <row r="10" spans="1:2" ht="15.3" x14ac:dyDescent="0.55000000000000004">
      <c r="A10" s="513"/>
      <c r="B10" s="515"/>
    </row>
    <row r="11" spans="1:2" ht="15" x14ac:dyDescent="0.5">
      <c r="A11" s="1291" t="s">
        <v>108</v>
      </c>
      <c r="B11" s="1292"/>
    </row>
    <row r="12" spans="1:2" ht="15.3" x14ac:dyDescent="0.55000000000000004">
      <c r="A12" s="513"/>
      <c r="B12" s="515"/>
    </row>
    <row r="13" spans="1:2" ht="15.3" x14ac:dyDescent="0.55000000000000004">
      <c r="A13" s="516" t="s">
        <v>16</v>
      </c>
      <c r="B13" s="509" t="s">
        <v>2</v>
      </c>
    </row>
    <row r="14" spans="1:2" ht="15.3" x14ac:dyDescent="0.55000000000000004">
      <c r="A14" s="102" t="s">
        <v>3</v>
      </c>
      <c r="B14" s="517"/>
    </row>
    <row r="15" spans="1:2" ht="15.3" x14ac:dyDescent="0.55000000000000004">
      <c r="A15" s="102" t="s">
        <v>25</v>
      </c>
      <c r="B15" s="84"/>
    </row>
    <row r="16" spans="1:2" ht="15.3" x14ac:dyDescent="0.55000000000000004">
      <c r="A16" s="102" t="s">
        <v>5</v>
      </c>
      <c r="B16" s="84">
        <v>936960</v>
      </c>
    </row>
    <row r="17" spans="1:2" ht="15.3" x14ac:dyDescent="0.55000000000000004">
      <c r="A17" s="507" t="s">
        <v>26</v>
      </c>
      <c r="B17" s="518"/>
    </row>
    <row r="18" spans="1:2" ht="15.6" thickBot="1" x14ac:dyDescent="0.6">
      <c r="A18" s="559" t="s">
        <v>6</v>
      </c>
      <c r="B18" s="605"/>
    </row>
    <row r="19" spans="1:2" ht="15.6" thickTop="1" thickBot="1" x14ac:dyDescent="0.55000000000000004">
      <c r="A19" s="519" t="s">
        <v>7</v>
      </c>
      <c r="B19" s="87">
        <f>SUM(B13:B17)-(B18)</f>
        <v>936960</v>
      </c>
    </row>
    <row r="20" spans="1:2" ht="15.3" x14ac:dyDescent="0.55000000000000004">
      <c r="A20" s="511"/>
      <c r="B20" s="147"/>
    </row>
    <row r="21" spans="1:2" ht="15.3" x14ac:dyDescent="0.55000000000000004">
      <c r="A21" s="83" t="s">
        <v>17</v>
      </c>
      <c r="B21" s="84"/>
    </row>
    <row r="22" spans="1:2" ht="15.3" x14ac:dyDescent="0.55000000000000004">
      <c r="A22" s="102" t="s">
        <v>101</v>
      </c>
      <c r="B22" s="84">
        <f>B19*0.8</f>
        <v>749568</v>
      </c>
    </row>
    <row r="23" spans="1:2" ht="15.3" x14ac:dyDescent="0.55000000000000004">
      <c r="A23" s="102" t="s">
        <v>22</v>
      </c>
      <c r="B23" s="84"/>
    </row>
    <row r="24" spans="1:2" ht="15.3" x14ac:dyDescent="0.55000000000000004">
      <c r="A24" s="102" t="s">
        <v>20</v>
      </c>
      <c r="B24" s="84"/>
    </row>
    <row r="25" spans="1:2" ht="15.3" x14ac:dyDescent="0.55000000000000004">
      <c r="A25" s="102" t="s">
        <v>8</v>
      </c>
      <c r="B25" s="84"/>
    </row>
    <row r="26" spans="1:2" ht="15.3" x14ac:dyDescent="0.55000000000000004">
      <c r="A26" s="102" t="s">
        <v>102</v>
      </c>
      <c r="B26" s="84">
        <f>B19*0.2</f>
        <v>187392</v>
      </c>
    </row>
    <row r="27" spans="1:2" ht="15.3" x14ac:dyDescent="0.55000000000000004">
      <c r="A27" s="102" t="s">
        <v>9</v>
      </c>
      <c r="B27" s="84"/>
    </row>
    <row r="28" spans="1:2" ht="15.6" thickBot="1" x14ac:dyDescent="0.6">
      <c r="A28" s="508" t="s">
        <v>10</v>
      </c>
      <c r="B28" s="101"/>
    </row>
    <row r="29" spans="1:2" ht="15.6" thickTop="1" thickBot="1" x14ac:dyDescent="0.55000000000000004">
      <c r="A29" s="510" t="s">
        <v>11</v>
      </c>
      <c r="B29" s="86">
        <f>SUM(B22:B28)</f>
        <v>936960</v>
      </c>
    </row>
    <row r="30" spans="1:2" ht="15.3" x14ac:dyDescent="0.55000000000000004">
      <c r="A30" s="511"/>
      <c r="B30" s="147"/>
    </row>
    <row r="31" spans="1:2" ht="15.3" x14ac:dyDescent="0.55000000000000004">
      <c r="A31" s="83" t="s">
        <v>18</v>
      </c>
      <c r="B31" s="84" t="s">
        <v>4</v>
      </c>
    </row>
    <row r="32" spans="1:2" ht="15.3" x14ac:dyDescent="0.55000000000000004">
      <c r="A32" s="102" t="s">
        <v>12</v>
      </c>
      <c r="B32" s="84"/>
    </row>
    <row r="33" spans="1:2" ht="15.3" x14ac:dyDescent="0.55000000000000004">
      <c r="A33" s="102" t="s">
        <v>13</v>
      </c>
      <c r="B33" s="84"/>
    </row>
    <row r="34" spans="1:2" ht="15.3" x14ac:dyDescent="0.55000000000000004">
      <c r="A34" s="102" t="s">
        <v>14</v>
      </c>
      <c r="B34" s="84"/>
    </row>
    <row r="35" spans="1:2" ht="15.6" thickBot="1" x14ac:dyDescent="0.6">
      <c r="A35" s="508" t="s">
        <v>15</v>
      </c>
      <c r="B35" s="101"/>
    </row>
    <row r="36" spans="1:2" ht="15.6" thickTop="1" thickBot="1" x14ac:dyDescent="0.55000000000000004">
      <c r="A36" s="520" t="s">
        <v>7</v>
      </c>
      <c r="B36" s="521">
        <f>SUM(B31:B35)</f>
        <v>0</v>
      </c>
    </row>
    <row r="37" spans="1:2" ht="15.3" x14ac:dyDescent="0.55000000000000004">
      <c r="A37" s="81"/>
      <c r="B37" s="82"/>
    </row>
    <row r="38" spans="1:2" ht="15.3" x14ac:dyDescent="0.55000000000000004">
      <c r="A38" s="83" t="s">
        <v>19</v>
      </c>
      <c r="B38" s="84"/>
    </row>
    <row r="39" spans="1:2" ht="15.3" x14ac:dyDescent="0.55000000000000004">
      <c r="A39" s="102" t="s">
        <v>107</v>
      </c>
      <c r="B39" s="84">
        <v>462012</v>
      </c>
    </row>
    <row r="40" spans="1:2" ht="15.3" x14ac:dyDescent="0.55000000000000004">
      <c r="A40" s="102" t="s">
        <v>123</v>
      </c>
      <c r="B40" s="84">
        <v>474948</v>
      </c>
    </row>
    <row r="41" spans="1:2" ht="15.3" x14ac:dyDescent="0.55000000000000004">
      <c r="A41" s="102" t="s">
        <v>140</v>
      </c>
      <c r="B41" s="84"/>
    </row>
    <row r="42" spans="1:2" ht="15.3" x14ac:dyDescent="0.55000000000000004">
      <c r="A42" s="102" t="s">
        <v>154</v>
      </c>
      <c r="B42" s="84"/>
    </row>
    <row r="43" spans="1:2" ht="15.3" x14ac:dyDescent="0.55000000000000004">
      <c r="A43" s="542" t="s">
        <v>184</v>
      </c>
      <c r="B43" s="84"/>
    </row>
    <row r="44" spans="1:2" ht="15.3" x14ac:dyDescent="0.55000000000000004">
      <c r="A44" s="542" t="s">
        <v>554</v>
      </c>
      <c r="B44" s="483"/>
    </row>
    <row r="45" spans="1:2" ht="15.6" thickBot="1" x14ac:dyDescent="0.6">
      <c r="A45" s="559" t="s">
        <v>694</v>
      </c>
      <c r="B45" s="607"/>
    </row>
    <row r="46" spans="1:2" ht="15.6" thickTop="1" thickBot="1" x14ac:dyDescent="0.55000000000000004">
      <c r="A46" s="85" t="s">
        <v>11</v>
      </c>
      <c r="B46" s="87">
        <f>SUM(B39:B45)</f>
        <v>936960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9" workbookViewId="0">
      <selection activeCell="B26" sqref="B26"/>
    </sheetView>
  </sheetViews>
  <sheetFormatPr defaultColWidth="8.71875" defaultRowHeight="12.3" x14ac:dyDescent="0.4"/>
  <cols>
    <col min="1" max="1" width="77" style="79" customWidth="1"/>
    <col min="2" max="2" width="10.1640625" style="79" bestFit="1" customWidth="1"/>
    <col min="3" max="16384" width="8.71875" style="79"/>
  </cols>
  <sheetData>
    <row r="1" spans="1:2" ht="15" x14ac:dyDescent="0.5">
      <c r="A1" s="1293" t="s">
        <v>0</v>
      </c>
      <c r="B1" s="1294"/>
    </row>
    <row r="2" spans="1:2" ht="15" x14ac:dyDescent="0.5">
      <c r="A2" s="1295" t="s">
        <v>1</v>
      </c>
      <c r="B2" s="1296"/>
    </row>
    <row r="3" spans="1:2" ht="15.3" x14ac:dyDescent="0.55000000000000004">
      <c r="A3" s="128"/>
      <c r="B3" s="129"/>
    </row>
    <row r="4" spans="1:2" ht="15" x14ac:dyDescent="0.5">
      <c r="A4" s="1297" t="s">
        <v>565</v>
      </c>
      <c r="B4" s="1298"/>
    </row>
    <row r="5" spans="1:2" ht="15.3" x14ac:dyDescent="0.55000000000000004">
      <c r="A5" s="513"/>
      <c r="B5" s="514"/>
    </row>
    <row r="6" spans="1:2" ht="15.3" x14ac:dyDescent="0.55000000000000004">
      <c r="A6" s="1299" t="s">
        <v>806</v>
      </c>
      <c r="B6" s="1300"/>
    </row>
    <row r="7" spans="1:2" ht="15.3" x14ac:dyDescent="0.55000000000000004">
      <c r="A7" s="637" t="s">
        <v>30</v>
      </c>
      <c r="B7" s="485"/>
    </row>
    <row r="8" spans="1:2" ht="15.3" x14ac:dyDescent="0.55000000000000004">
      <c r="A8" s="1299" t="s">
        <v>633</v>
      </c>
      <c r="B8" s="1300"/>
    </row>
    <row r="9" spans="1:2" ht="15.3" x14ac:dyDescent="0.55000000000000004">
      <c r="A9" s="1330" t="s">
        <v>634</v>
      </c>
      <c r="B9" s="1331"/>
    </row>
    <row r="10" spans="1:2" ht="15.3" x14ac:dyDescent="0.55000000000000004">
      <c r="A10" s="513"/>
      <c r="B10" s="515"/>
    </row>
    <row r="11" spans="1:2" ht="15" x14ac:dyDescent="0.5">
      <c r="A11" s="1291" t="s">
        <v>108</v>
      </c>
      <c r="B11" s="1292"/>
    </row>
    <row r="12" spans="1:2" ht="15.3" x14ac:dyDescent="0.55000000000000004">
      <c r="A12" s="513"/>
      <c r="B12" s="515"/>
    </row>
    <row r="13" spans="1:2" ht="15.3" x14ac:dyDescent="0.55000000000000004">
      <c r="A13" s="516" t="s">
        <v>16</v>
      </c>
      <c r="B13" s="509" t="s">
        <v>2</v>
      </c>
    </row>
    <row r="14" spans="1:2" ht="15.3" x14ac:dyDescent="0.55000000000000004">
      <c r="A14" s="102" t="s">
        <v>3</v>
      </c>
      <c r="B14" s="517"/>
    </row>
    <row r="15" spans="1:2" ht="15.3" x14ac:dyDescent="0.55000000000000004">
      <c r="A15" s="102" t="s">
        <v>25</v>
      </c>
      <c r="B15" s="84">
        <f>59418+45812+48413+60902</f>
        <v>214545</v>
      </c>
    </row>
    <row r="16" spans="1:2" ht="15.3" x14ac:dyDescent="0.55000000000000004">
      <c r="A16" s="102" t="s">
        <v>5</v>
      </c>
      <c r="B16" s="84">
        <v>1394495</v>
      </c>
    </row>
    <row r="17" spans="1:2" ht="15.3" x14ac:dyDescent="0.55000000000000004">
      <c r="A17" s="507" t="s">
        <v>26</v>
      </c>
      <c r="B17" s="518"/>
    </row>
    <row r="18" spans="1:2" ht="15.3" x14ac:dyDescent="0.55000000000000004">
      <c r="A18" s="102" t="s">
        <v>6</v>
      </c>
      <c r="B18" s="144"/>
    </row>
    <row r="19" spans="1:2" ht="15.3" thickBot="1" x14ac:dyDescent="0.55000000000000004">
      <c r="A19" s="519" t="s">
        <v>7</v>
      </c>
      <c r="B19" s="87">
        <f>SUM(B13:B17)-(B18)</f>
        <v>1609040</v>
      </c>
    </row>
    <row r="20" spans="1:2" ht="15.3" x14ac:dyDescent="0.55000000000000004">
      <c r="A20" s="511"/>
      <c r="B20" s="147"/>
    </row>
    <row r="21" spans="1:2" ht="15.3" x14ac:dyDescent="0.55000000000000004">
      <c r="A21" s="83" t="s">
        <v>17</v>
      </c>
      <c r="B21" s="84"/>
    </row>
    <row r="22" spans="1:2" ht="15.3" x14ac:dyDescent="0.55000000000000004">
      <c r="A22" s="102" t="s">
        <v>101</v>
      </c>
      <c r="B22" s="84">
        <f>B19*0.8</f>
        <v>1287232</v>
      </c>
    </row>
    <row r="23" spans="1:2" ht="15.3" x14ac:dyDescent="0.55000000000000004">
      <c r="A23" s="102" t="s">
        <v>22</v>
      </c>
      <c r="B23" s="84"/>
    </row>
    <row r="24" spans="1:2" ht="15.3" x14ac:dyDescent="0.55000000000000004">
      <c r="A24" s="102" t="s">
        <v>20</v>
      </c>
      <c r="B24" s="84"/>
    </row>
    <row r="25" spans="1:2" ht="15.3" x14ac:dyDescent="0.55000000000000004">
      <c r="A25" s="102" t="s">
        <v>8</v>
      </c>
      <c r="B25" s="84"/>
    </row>
    <row r="26" spans="1:2" ht="15.3" x14ac:dyDescent="0.55000000000000004">
      <c r="A26" s="102" t="s">
        <v>102</v>
      </c>
      <c r="B26" s="84">
        <f>B19*0.2</f>
        <v>321808</v>
      </c>
    </row>
    <row r="27" spans="1:2" ht="15.3" x14ac:dyDescent="0.55000000000000004">
      <c r="A27" s="102" t="s">
        <v>9</v>
      </c>
      <c r="B27" s="84"/>
    </row>
    <row r="28" spans="1:2" ht="15.6" thickBot="1" x14ac:dyDescent="0.6">
      <c r="A28" s="508" t="s">
        <v>10</v>
      </c>
      <c r="B28" s="101"/>
    </row>
    <row r="29" spans="1:2" ht="15.6" thickTop="1" thickBot="1" x14ac:dyDescent="0.55000000000000004">
      <c r="A29" s="510" t="s">
        <v>11</v>
      </c>
      <c r="B29" s="86">
        <f>SUM(B22:B28)</f>
        <v>1609040</v>
      </c>
    </row>
    <row r="30" spans="1:2" ht="15.3" x14ac:dyDescent="0.55000000000000004">
      <c r="A30" s="511"/>
      <c r="B30" s="147"/>
    </row>
    <row r="31" spans="1:2" ht="15.3" x14ac:dyDescent="0.55000000000000004">
      <c r="A31" s="83" t="s">
        <v>18</v>
      </c>
      <c r="B31" s="84" t="s">
        <v>4</v>
      </c>
    </row>
    <row r="32" spans="1:2" ht="15.3" x14ac:dyDescent="0.55000000000000004">
      <c r="A32" s="102" t="s">
        <v>12</v>
      </c>
      <c r="B32" s="84"/>
    </row>
    <row r="33" spans="1:2" ht="15.3" x14ac:dyDescent="0.55000000000000004">
      <c r="A33" s="102" t="s">
        <v>13</v>
      </c>
      <c r="B33" s="84"/>
    </row>
    <row r="34" spans="1:2" ht="15.3" x14ac:dyDescent="0.55000000000000004">
      <c r="A34" s="102" t="s">
        <v>14</v>
      </c>
      <c r="B34" s="84"/>
    </row>
    <row r="35" spans="1:2" ht="15.6" thickBot="1" x14ac:dyDescent="0.6">
      <c r="A35" s="508" t="s">
        <v>15</v>
      </c>
      <c r="B35" s="101"/>
    </row>
    <row r="36" spans="1:2" ht="15.6" thickTop="1" thickBot="1" x14ac:dyDescent="0.55000000000000004">
      <c r="A36" s="520" t="s">
        <v>7</v>
      </c>
      <c r="B36" s="521">
        <f>SUM(B31:B35)</f>
        <v>0</v>
      </c>
    </row>
    <row r="37" spans="1:2" ht="15.3" x14ac:dyDescent="0.55000000000000004">
      <c r="A37" s="81"/>
      <c r="B37" s="82"/>
    </row>
    <row r="38" spans="1:2" ht="15.3" x14ac:dyDescent="0.55000000000000004">
      <c r="A38" s="83" t="s">
        <v>19</v>
      </c>
      <c r="B38" s="84"/>
    </row>
    <row r="39" spans="1:2" ht="15.3" x14ac:dyDescent="0.55000000000000004">
      <c r="A39" s="102" t="s">
        <v>107</v>
      </c>
      <c r="B39" s="84"/>
    </row>
    <row r="40" spans="1:2" ht="15.3" x14ac:dyDescent="0.55000000000000004">
      <c r="A40" s="102" t="s">
        <v>123</v>
      </c>
      <c r="B40" s="84">
        <v>153643</v>
      </c>
    </row>
    <row r="41" spans="1:2" ht="15.3" x14ac:dyDescent="0.55000000000000004">
      <c r="A41" s="102" t="s">
        <v>140</v>
      </c>
      <c r="B41" s="84"/>
    </row>
    <row r="42" spans="1:2" ht="15.3" x14ac:dyDescent="0.55000000000000004">
      <c r="A42" s="102" t="s">
        <v>154</v>
      </c>
      <c r="B42" s="84"/>
    </row>
    <row r="43" spans="1:2" ht="15.3" x14ac:dyDescent="0.55000000000000004">
      <c r="A43" s="542" t="s">
        <v>184</v>
      </c>
      <c r="B43" s="84"/>
    </row>
    <row r="44" spans="1:2" ht="15.3" x14ac:dyDescent="0.55000000000000004">
      <c r="A44" s="542" t="s">
        <v>554</v>
      </c>
      <c r="B44" s="483"/>
    </row>
    <row r="45" spans="1:2" ht="15.6" thickBot="1" x14ac:dyDescent="0.6">
      <c r="A45" s="559" t="s">
        <v>694</v>
      </c>
      <c r="B45" s="607">
        <v>1455397</v>
      </c>
    </row>
    <row r="46" spans="1:2" ht="15.6" thickTop="1" thickBot="1" x14ac:dyDescent="0.55000000000000004">
      <c r="A46" s="85" t="s">
        <v>11</v>
      </c>
      <c r="B46" s="87">
        <f>SUM(B39:B45)</f>
        <v>1609040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Normal="100" workbookViewId="0">
      <selection activeCell="A23" sqref="A23"/>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93" t="s">
        <v>0</v>
      </c>
      <c r="B1" s="1294"/>
    </row>
    <row r="2" spans="1:2" x14ac:dyDescent="0.55000000000000004">
      <c r="A2" s="1295" t="s">
        <v>1</v>
      </c>
      <c r="B2" s="1296"/>
    </row>
    <row r="3" spans="1:2" ht="12.75" customHeight="1" x14ac:dyDescent="0.55000000000000004">
      <c r="A3" s="128"/>
      <c r="B3" s="129"/>
    </row>
    <row r="4" spans="1:2" s="37" customFormat="1" ht="17.25" customHeight="1" x14ac:dyDescent="0.55000000000000004">
      <c r="A4" s="1297" t="s">
        <v>566</v>
      </c>
      <c r="B4" s="1298"/>
    </row>
    <row r="5" spans="1:2" ht="12.75" customHeight="1" x14ac:dyDescent="0.55000000000000004">
      <c r="A5" s="513"/>
      <c r="B5" s="514"/>
    </row>
    <row r="6" spans="1:2" x14ac:dyDescent="0.55000000000000004">
      <c r="A6" s="1299" t="s">
        <v>42</v>
      </c>
      <c r="B6" s="1300"/>
    </row>
    <row r="7" spans="1:2" x14ac:dyDescent="0.55000000000000004">
      <c r="A7" s="637" t="s">
        <v>30</v>
      </c>
      <c r="B7" s="485"/>
    </row>
    <row r="8" spans="1:2" x14ac:dyDescent="0.55000000000000004">
      <c r="A8" s="1299" t="s">
        <v>635</v>
      </c>
      <c r="B8" s="1300"/>
    </row>
    <row r="9" spans="1:2" s="45" customFormat="1" x14ac:dyDescent="0.55000000000000004">
      <c r="A9" s="1301" t="s">
        <v>33</v>
      </c>
      <c r="B9" s="1302"/>
    </row>
    <row r="10" spans="1:2" ht="12.75" customHeight="1" x14ac:dyDescent="0.55000000000000004">
      <c r="A10" s="513"/>
      <c r="B10" s="515"/>
    </row>
    <row r="11" spans="1:2" x14ac:dyDescent="0.55000000000000004">
      <c r="A11" s="1291" t="s">
        <v>24</v>
      </c>
      <c r="B11" s="1292"/>
    </row>
    <row r="12" spans="1:2" ht="12.75" customHeight="1" x14ac:dyDescent="0.55000000000000004">
      <c r="A12" s="513"/>
      <c r="B12" s="515"/>
    </row>
    <row r="13" spans="1:2" x14ac:dyDescent="0.55000000000000004">
      <c r="A13" s="516" t="s">
        <v>16</v>
      </c>
      <c r="B13" s="509" t="s">
        <v>2</v>
      </c>
    </row>
    <row r="14" spans="1:2" x14ac:dyDescent="0.55000000000000004">
      <c r="A14" s="102" t="s">
        <v>3</v>
      </c>
      <c r="B14" s="517"/>
    </row>
    <row r="15" spans="1:2" x14ac:dyDescent="0.55000000000000004">
      <c r="A15" s="102" t="s">
        <v>25</v>
      </c>
      <c r="B15" s="84">
        <v>360000</v>
      </c>
    </row>
    <row r="16" spans="1:2" x14ac:dyDescent="0.55000000000000004">
      <c r="A16" s="102" t="s">
        <v>5</v>
      </c>
      <c r="B16" s="84">
        <v>2000000</v>
      </c>
    </row>
    <row r="17" spans="1:4" x14ac:dyDescent="0.55000000000000004">
      <c r="A17" s="504" t="s">
        <v>26</v>
      </c>
      <c r="B17" s="518"/>
    </row>
    <row r="18" spans="1:4" x14ac:dyDescent="0.55000000000000004">
      <c r="A18" s="102" t="s">
        <v>6</v>
      </c>
      <c r="B18" s="144"/>
      <c r="D18" s="37"/>
    </row>
    <row r="19" spans="1:4" s="45" customFormat="1" thickBot="1" x14ac:dyDescent="0.55000000000000004">
      <c r="A19" s="85" t="s">
        <v>7</v>
      </c>
      <c r="B19" s="87">
        <v>2360000</v>
      </c>
    </row>
    <row r="20" spans="1:4" ht="12.75" customHeight="1" x14ac:dyDescent="0.55000000000000004">
      <c r="A20" s="146"/>
      <c r="B20" s="147"/>
    </row>
    <row r="21" spans="1:4" x14ac:dyDescent="0.55000000000000004">
      <c r="A21" s="83" t="s">
        <v>17</v>
      </c>
      <c r="B21" s="84"/>
    </row>
    <row r="22" spans="1:4" x14ac:dyDescent="0.55000000000000004">
      <c r="A22" s="102" t="s">
        <v>21</v>
      </c>
      <c r="B22" s="84" t="s">
        <v>2</v>
      </c>
    </row>
    <row r="23" spans="1:4" ht="16.5" customHeight="1" x14ac:dyDescent="0.55000000000000004">
      <c r="A23" s="102" t="s">
        <v>22</v>
      </c>
      <c r="B23" s="84"/>
    </row>
    <row r="24" spans="1:4" x14ac:dyDescent="0.55000000000000004">
      <c r="A24" s="102" t="s">
        <v>20</v>
      </c>
      <c r="B24" s="84"/>
    </row>
    <row r="25" spans="1:4" x14ac:dyDescent="0.55000000000000004">
      <c r="A25" s="102" t="s">
        <v>8</v>
      </c>
      <c r="B25" s="84"/>
    </row>
    <row r="26" spans="1:4" x14ac:dyDescent="0.55000000000000004">
      <c r="A26" s="102" t="s">
        <v>23</v>
      </c>
      <c r="B26" s="84"/>
    </row>
    <row r="27" spans="1:4" x14ac:dyDescent="0.55000000000000004">
      <c r="A27" s="102" t="s">
        <v>9</v>
      </c>
      <c r="B27" s="84">
        <v>2360000</v>
      </c>
    </row>
    <row r="28" spans="1:4" ht="15.6" thickBot="1" x14ac:dyDescent="0.6">
      <c r="A28" s="153" t="s">
        <v>10</v>
      </c>
      <c r="B28" s="101"/>
    </row>
    <row r="29" spans="1:4" s="45" customFormat="1" ht="15.6" thickTop="1" thickBot="1" x14ac:dyDescent="0.55000000000000004">
      <c r="A29" s="155" t="s">
        <v>11</v>
      </c>
      <c r="B29" s="86">
        <f>SUM(B22:B28)</f>
        <v>2360000</v>
      </c>
    </row>
    <row r="30" spans="1:4" ht="12.75" customHeight="1" x14ac:dyDescent="0.55000000000000004">
      <c r="A30" s="146"/>
      <c r="B30" s="147"/>
    </row>
    <row r="31" spans="1:4" x14ac:dyDescent="0.55000000000000004">
      <c r="A31" s="83" t="s">
        <v>18</v>
      </c>
      <c r="B31" s="84" t="s">
        <v>4</v>
      </c>
    </row>
    <row r="32" spans="1:4" x14ac:dyDescent="0.55000000000000004">
      <c r="A32" s="102" t="s">
        <v>12</v>
      </c>
      <c r="B32" s="84"/>
    </row>
    <row r="33" spans="1:2" x14ac:dyDescent="0.55000000000000004">
      <c r="A33" s="102" t="s">
        <v>13</v>
      </c>
      <c r="B33" s="84"/>
    </row>
    <row r="34" spans="1:2" x14ac:dyDescent="0.55000000000000004">
      <c r="A34" s="102" t="s">
        <v>14</v>
      </c>
      <c r="B34" s="84"/>
    </row>
    <row r="35" spans="1:2" ht="15.6" thickBot="1" x14ac:dyDescent="0.6">
      <c r="A35" s="153" t="s">
        <v>15</v>
      </c>
      <c r="B35" s="101"/>
    </row>
    <row r="36" spans="1:2" s="45" customFormat="1" ht="15.6" thickTop="1" thickBot="1" x14ac:dyDescent="0.55000000000000004">
      <c r="A36" s="522" t="s">
        <v>7</v>
      </c>
      <c r="B36" s="523">
        <f>SUM(B31:B35)</f>
        <v>0</v>
      </c>
    </row>
    <row r="37" spans="1:2" ht="12.75" customHeight="1" thickTop="1" x14ac:dyDescent="0.55000000000000004">
      <c r="A37" s="524"/>
      <c r="B37" s="525"/>
    </row>
    <row r="38" spans="1:2" x14ac:dyDescent="0.55000000000000004">
      <c r="A38" s="83" t="s">
        <v>19</v>
      </c>
      <c r="B38" s="526"/>
    </row>
    <row r="39" spans="1:2" x14ac:dyDescent="0.55000000000000004">
      <c r="A39" s="542" t="s">
        <v>107</v>
      </c>
      <c r="B39" s="84"/>
    </row>
    <row r="40" spans="1:2" x14ac:dyDescent="0.55000000000000004">
      <c r="A40" s="542" t="s">
        <v>123</v>
      </c>
      <c r="B40" s="84"/>
    </row>
    <row r="41" spans="1:2" x14ac:dyDescent="0.55000000000000004">
      <c r="A41" s="542" t="s">
        <v>140</v>
      </c>
      <c r="B41" s="84">
        <v>2360000</v>
      </c>
    </row>
    <row r="42" spans="1:2" x14ac:dyDescent="0.55000000000000004">
      <c r="A42" s="542" t="s">
        <v>154</v>
      </c>
      <c r="B42" s="84"/>
    </row>
    <row r="43" spans="1:2" x14ac:dyDescent="0.55000000000000004">
      <c r="A43" s="542" t="s">
        <v>184</v>
      </c>
      <c r="B43" s="84"/>
    </row>
    <row r="44" spans="1:2" x14ac:dyDescent="0.55000000000000004">
      <c r="A44" s="102" t="s">
        <v>554</v>
      </c>
      <c r="B44" s="84"/>
    </row>
    <row r="45" spans="1:2" ht="15.6" thickBot="1" x14ac:dyDescent="0.6">
      <c r="A45" s="559" t="s">
        <v>694</v>
      </c>
      <c r="B45" s="560"/>
    </row>
    <row r="46" spans="1:2" ht="15.9" thickTop="1" thickBot="1" x14ac:dyDescent="0.6">
      <c r="A46" s="85" t="s">
        <v>11</v>
      </c>
      <c r="B46" s="87">
        <f>SUM(B39:B45)</f>
        <v>2360000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6" zoomScaleNormal="100" workbookViewId="0">
      <selection activeCell="A7" sqref="A7"/>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293" t="s">
        <v>0</v>
      </c>
      <c r="B1" s="1294"/>
    </row>
    <row r="2" spans="1:2" x14ac:dyDescent="0.55000000000000004">
      <c r="A2" s="1295" t="s">
        <v>1</v>
      </c>
      <c r="B2" s="1296"/>
    </row>
    <row r="3" spans="1:2" ht="12.75" customHeight="1" x14ac:dyDescent="0.55000000000000004">
      <c r="A3" s="128"/>
      <c r="B3" s="129"/>
    </row>
    <row r="4" spans="1:2" s="37" customFormat="1" ht="17.25" customHeight="1" x14ac:dyDescent="0.55000000000000004">
      <c r="A4" s="1297" t="s">
        <v>549</v>
      </c>
      <c r="B4" s="1298"/>
    </row>
    <row r="5" spans="1:2" ht="12.75" customHeight="1" x14ac:dyDescent="0.55000000000000004">
      <c r="A5" s="513"/>
      <c r="B5" s="514"/>
    </row>
    <row r="6" spans="1:2" x14ac:dyDescent="0.55000000000000004">
      <c r="A6" s="1299" t="s">
        <v>42</v>
      </c>
      <c r="B6" s="1300"/>
    </row>
    <row r="7" spans="1:2" x14ac:dyDescent="0.55000000000000004">
      <c r="A7" s="637" t="s">
        <v>30</v>
      </c>
      <c r="B7" s="485"/>
    </row>
    <row r="8" spans="1:2" x14ac:dyDescent="0.55000000000000004">
      <c r="A8" s="1299" t="s">
        <v>636</v>
      </c>
      <c r="B8" s="1300"/>
    </row>
    <row r="9" spans="1:2" s="45" customFormat="1" x14ac:dyDescent="0.55000000000000004">
      <c r="A9" s="1301"/>
      <c r="B9" s="1302"/>
    </row>
    <row r="10" spans="1:2" ht="12.75" customHeight="1" x14ac:dyDescent="0.55000000000000004">
      <c r="A10" s="513"/>
      <c r="B10" s="515"/>
    </row>
    <row r="11" spans="1:2" x14ac:dyDescent="0.55000000000000004">
      <c r="A11" s="1291" t="s">
        <v>24</v>
      </c>
      <c r="B11" s="1292"/>
    </row>
    <row r="12" spans="1:2" ht="12.75" customHeight="1" x14ac:dyDescent="0.55000000000000004">
      <c r="A12" s="513"/>
      <c r="B12" s="515"/>
    </row>
    <row r="13" spans="1:2" x14ac:dyDescent="0.55000000000000004">
      <c r="A13" s="516" t="s">
        <v>16</v>
      </c>
      <c r="B13" s="509" t="s">
        <v>2</v>
      </c>
    </row>
    <row r="14" spans="1:2" x14ac:dyDescent="0.55000000000000004">
      <c r="A14" s="102" t="s">
        <v>3</v>
      </c>
      <c r="B14" s="517"/>
    </row>
    <row r="15" spans="1:2" x14ac:dyDescent="0.55000000000000004">
      <c r="A15" s="102" t="s">
        <v>25</v>
      </c>
      <c r="B15" s="84">
        <v>5000</v>
      </c>
    </row>
    <row r="16" spans="1:2" x14ac:dyDescent="0.55000000000000004">
      <c r="A16" s="102" t="s">
        <v>5</v>
      </c>
      <c r="B16" s="84">
        <v>145000</v>
      </c>
    </row>
    <row r="17" spans="1:4" x14ac:dyDescent="0.55000000000000004">
      <c r="A17" s="504" t="s">
        <v>26</v>
      </c>
      <c r="B17" s="518"/>
    </row>
    <row r="18" spans="1:4" x14ac:dyDescent="0.55000000000000004">
      <c r="A18" s="102" t="s">
        <v>6</v>
      </c>
      <c r="B18" s="144"/>
      <c r="D18" s="37"/>
    </row>
    <row r="19" spans="1:4" s="45" customFormat="1" thickBot="1" x14ac:dyDescent="0.55000000000000004">
      <c r="A19" s="85" t="s">
        <v>7</v>
      </c>
      <c r="B19" s="87">
        <f>SUM(B13:B17)</f>
        <v>150000</v>
      </c>
    </row>
    <row r="20" spans="1:4" ht="12.75" customHeight="1" x14ac:dyDescent="0.55000000000000004">
      <c r="A20" s="146"/>
      <c r="B20" s="147"/>
    </row>
    <row r="21" spans="1:4" x14ac:dyDescent="0.55000000000000004">
      <c r="A21" s="83" t="s">
        <v>17</v>
      </c>
      <c r="B21" s="84"/>
    </row>
    <row r="22" spans="1:4" x14ac:dyDescent="0.55000000000000004">
      <c r="A22" s="102" t="s">
        <v>21</v>
      </c>
      <c r="B22" s="84" t="s">
        <v>2</v>
      </c>
    </row>
    <row r="23" spans="1:4" ht="16.5" customHeight="1" x14ac:dyDescent="0.55000000000000004">
      <c r="A23" s="102" t="s">
        <v>22</v>
      </c>
      <c r="B23" s="84"/>
    </row>
    <row r="24" spans="1:4" x14ac:dyDescent="0.55000000000000004">
      <c r="A24" s="102" t="s">
        <v>20</v>
      </c>
      <c r="B24" s="84"/>
    </row>
    <row r="25" spans="1:4" x14ac:dyDescent="0.55000000000000004">
      <c r="A25" s="102" t="s">
        <v>8</v>
      </c>
      <c r="B25" s="84"/>
    </row>
    <row r="26" spans="1:4" x14ac:dyDescent="0.55000000000000004">
      <c r="A26" s="102" t="s">
        <v>23</v>
      </c>
      <c r="B26" s="84">
        <v>150000</v>
      </c>
    </row>
    <row r="27" spans="1:4" x14ac:dyDescent="0.55000000000000004">
      <c r="A27" s="102" t="s">
        <v>9</v>
      </c>
      <c r="B27" s="84"/>
    </row>
    <row r="28" spans="1:4" ht="15.6" thickBot="1" x14ac:dyDescent="0.6">
      <c r="A28" s="153" t="s">
        <v>10</v>
      </c>
      <c r="B28" s="101"/>
    </row>
    <row r="29" spans="1:4" s="45" customFormat="1" ht="15.6" thickTop="1" thickBot="1" x14ac:dyDescent="0.55000000000000004">
      <c r="A29" s="155" t="s">
        <v>11</v>
      </c>
      <c r="B29" s="86">
        <f>SUM(B26:B28)</f>
        <v>150000</v>
      </c>
    </row>
    <row r="30" spans="1:4" ht="12.75" customHeight="1" x14ac:dyDescent="0.55000000000000004">
      <c r="A30" s="543"/>
      <c r="B30" s="544"/>
    </row>
    <row r="31" spans="1:4" x14ac:dyDescent="0.55000000000000004">
      <c r="A31" s="83" t="s">
        <v>18</v>
      </c>
      <c r="B31" s="84" t="s">
        <v>4</v>
      </c>
    </row>
    <row r="32" spans="1:4" x14ac:dyDescent="0.55000000000000004">
      <c r="A32" s="102" t="s">
        <v>12</v>
      </c>
      <c r="B32" s="84"/>
    </row>
    <row r="33" spans="1:2" x14ac:dyDescent="0.55000000000000004">
      <c r="A33" s="102" t="s">
        <v>13</v>
      </c>
      <c r="B33" s="84"/>
    </row>
    <row r="34" spans="1:2" x14ac:dyDescent="0.55000000000000004">
      <c r="A34" s="102" t="s">
        <v>14</v>
      </c>
      <c r="B34" s="84"/>
    </row>
    <row r="35" spans="1:2" ht="15.6" thickBot="1" x14ac:dyDescent="0.6">
      <c r="A35" s="153" t="s">
        <v>15</v>
      </c>
      <c r="B35" s="101"/>
    </row>
    <row r="36" spans="1:2" s="45" customFormat="1" ht="15.6" thickTop="1" thickBot="1" x14ac:dyDescent="0.55000000000000004">
      <c r="A36" s="522" t="s">
        <v>7</v>
      </c>
      <c r="B36" s="523">
        <f>SUM(B31:B35)</f>
        <v>0</v>
      </c>
    </row>
    <row r="37" spans="1:2" ht="12.75" customHeight="1" thickTop="1" x14ac:dyDescent="0.55000000000000004">
      <c r="A37" s="524"/>
      <c r="B37" s="525"/>
    </row>
    <row r="38" spans="1:2" x14ac:dyDescent="0.55000000000000004">
      <c r="A38" s="83" t="s">
        <v>19</v>
      </c>
      <c r="B38" s="526"/>
    </row>
    <row r="39" spans="1:2" x14ac:dyDescent="0.55000000000000004">
      <c r="A39" s="102" t="s">
        <v>107</v>
      </c>
      <c r="B39" s="84">
        <v>150000</v>
      </c>
    </row>
    <row r="40" spans="1:2" x14ac:dyDescent="0.55000000000000004">
      <c r="A40" s="102" t="s">
        <v>123</v>
      </c>
      <c r="B40" s="84"/>
    </row>
    <row r="41" spans="1:2" x14ac:dyDescent="0.55000000000000004">
      <c r="A41" s="102" t="s">
        <v>140</v>
      </c>
      <c r="B41" s="84"/>
    </row>
    <row r="42" spans="1:2" x14ac:dyDescent="0.55000000000000004">
      <c r="A42" s="102" t="s">
        <v>154</v>
      </c>
      <c r="B42" s="84"/>
    </row>
    <row r="43" spans="1:2" x14ac:dyDescent="0.55000000000000004">
      <c r="A43" s="102" t="s">
        <v>184</v>
      </c>
      <c r="B43" s="84"/>
    </row>
    <row r="44" spans="1:2" x14ac:dyDescent="0.55000000000000004">
      <c r="A44" s="102" t="s">
        <v>554</v>
      </c>
      <c r="B44" s="84"/>
    </row>
    <row r="45" spans="1:2" ht="15.6" thickBot="1" x14ac:dyDescent="0.6">
      <c r="A45" s="507" t="s">
        <v>694</v>
      </c>
      <c r="B45" s="526"/>
    </row>
    <row r="46" spans="1:2" ht="15.6" thickBot="1" x14ac:dyDescent="0.6">
      <c r="A46" s="616" t="s">
        <v>11</v>
      </c>
      <c r="B46" s="609">
        <f>SUM(B38:B45)</f>
        <v>150000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opLeftCell="A22" workbookViewId="0">
      <selection activeCell="B41" sqref="B41"/>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12" x14ac:dyDescent="0.55000000000000004">
      <c r="A1" s="1279" t="s">
        <v>0</v>
      </c>
      <c r="B1" s="1280"/>
    </row>
    <row r="2" spans="1:12" x14ac:dyDescent="0.55000000000000004">
      <c r="A2" s="1281" t="s">
        <v>1</v>
      </c>
      <c r="B2" s="1282"/>
    </row>
    <row r="3" spans="1:12" x14ac:dyDescent="0.55000000000000004">
      <c r="A3" s="499"/>
      <c r="B3" s="500"/>
    </row>
    <row r="4" spans="1:12" s="37" customFormat="1" x14ac:dyDescent="0.55000000000000004">
      <c r="A4" s="1283" t="s">
        <v>540</v>
      </c>
      <c r="B4" s="1284"/>
    </row>
    <row r="5" spans="1:12" x14ac:dyDescent="0.55000000000000004">
      <c r="A5" s="146"/>
      <c r="B5" s="501"/>
    </row>
    <row r="6" spans="1:12" x14ac:dyDescent="0.55000000000000004">
      <c r="A6" s="1285" t="s">
        <v>143</v>
      </c>
      <c r="B6" s="1284"/>
    </row>
    <row r="7" spans="1:12" x14ac:dyDescent="0.55000000000000004">
      <c r="A7" s="636" t="s">
        <v>30</v>
      </c>
      <c r="B7" s="133"/>
    </row>
    <row r="8" spans="1:12" x14ac:dyDescent="0.55000000000000004">
      <c r="A8" s="1285" t="s">
        <v>807</v>
      </c>
      <c r="B8" s="1284"/>
    </row>
    <row r="9" spans="1:12" x14ac:dyDescent="0.55000000000000004">
      <c r="A9" s="1283" t="s">
        <v>638</v>
      </c>
      <c r="B9" s="1286"/>
    </row>
    <row r="10" spans="1:12" x14ac:dyDescent="0.55000000000000004">
      <c r="A10" s="149"/>
      <c r="B10" s="150"/>
    </row>
    <row r="11" spans="1:12" x14ac:dyDescent="0.55000000000000004">
      <c r="A11" s="1332" t="s">
        <v>541</v>
      </c>
      <c r="B11" s="1278"/>
    </row>
    <row r="12" spans="1:12" ht="15.6" thickBot="1" x14ac:dyDescent="0.6">
      <c r="A12" s="151"/>
      <c r="B12" s="152"/>
    </row>
    <row r="13" spans="1:12" x14ac:dyDescent="0.55000000000000004">
      <c r="A13" s="502" t="s">
        <v>16</v>
      </c>
      <c r="B13" s="503" t="s">
        <v>2</v>
      </c>
    </row>
    <row r="14" spans="1:12" x14ac:dyDescent="0.55000000000000004">
      <c r="A14" s="504" t="s">
        <v>3</v>
      </c>
      <c r="B14" s="503">
        <v>291828</v>
      </c>
    </row>
    <row r="15" spans="1:12" x14ac:dyDescent="0.55000000000000004">
      <c r="A15" s="504" t="s">
        <v>25</v>
      </c>
      <c r="B15" s="503">
        <v>6000</v>
      </c>
      <c r="L15" s="56"/>
    </row>
    <row r="16" spans="1:12" x14ac:dyDescent="0.55000000000000004">
      <c r="A16" s="504" t="s">
        <v>542</v>
      </c>
      <c r="B16" s="503">
        <v>880000</v>
      </c>
    </row>
    <row r="17" spans="1:4" ht="15.6" thickBot="1" x14ac:dyDescent="0.6">
      <c r="A17" s="153" t="s">
        <v>26</v>
      </c>
      <c r="B17" s="154"/>
    </row>
    <row r="18" spans="1:4" ht="15.6" thickTop="1" x14ac:dyDescent="0.55000000000000004">
      <c r="A18" s="504" t="s">
        <v>6</v>
      </c>
      <c r="B18" s="505"/>
      <c r="D18" s="37"/>
    </row>
    <row r="19" spans="1:4" s="45" customFormat="1" thickBot="1" x14ac:dyDescent="0.55000000000000004">
      <c r="A19" s="85" t="s">
        <v>7</v>
      </c>
      <c r="B19" s="87">
        <f>SUM(B13:B17)-(B18)</f>
        <v>1177828</v>
      </c>
    </row>
    <row r="20" spans="1:4" x14ac:dyDescent="0.55000000000000004">
      <c r="A20" s="146"/>
      <c r="B20" s="147"/>
    </row>
    <row r="21" spans="1:4" x14ac:dyDescent="0.55000000000000004">
      <c r="A21" s="502" t="s">
        <v>17</v>
      </c>
      <c r="B21" s="503"/>
    </row>
    <row r="22" spans="1:4" x14ac:dyDescent="0.55000000000000004">
      <c r="A22" s="504" t="s">
        <v>122</v>
      </c>
      <c r="B22" s="503">
        <f>B19*0.8</f>
        <v>942262.4</v>
      </c>
    </row>
    <row r="23" spans="1:4" x14ac:dyDescent="0.55000000000000004">
      <c r="A23" s="504" t="s">
        <v>22</v>
      </c>
      <c r="B23" s="503"/>
    </row>
    <row r="24" spans="1:4" x14ac:dyDescent="0.55000000000000004">
      <c r="A24" s="504" t="s">
        <v>20</v>
      </c>
      <c r="B24" s="503"/>
    </row>
    <row r="25" spans="1:4" x14ac:dyDescent="0.55000000000000004">
      <c r="A25" s="504" t="s">
        <v>8</v>
      </c>
      <c r="B25" s="503"/>
    </row>
    <row r="26" spans="1:4" x14ac:dyDescent="0.55000000000000004">
      <c r="A26" s="504" t="s">
        <v>110</v>
      </c>
      <c r="B26" s="503">
        <f>B19*0.2</f>
        <v>235565.6</v>
      </c>
    </row>
    <row r="27" spans="1:4" x14ac:dyDescent="0.55000000000000004">
      <c r="A27" s="504" t="s">
        <v>9</v>
      </c>
      <c r="B27" s="503"/>
    </row>
    <row r="28" spans="1:4" ht="15.6" thickBot="1" x14ac:dyDescent="0.6">
      <c r="A28" s="153" t="s">
        <v>10</v>
      </c>
      <c r="B28" s="101"/>
    </row>
    <row r="29" spans="1:4" s="45" customFormat="1" ht="15.6" thickTop="1" thickBot="1" x14ac:dyDescent="0.55000000000000004">
      <c r="A29" s="155" t="s">
        <v>11</v>
      </c>
      <c r="B29" s="86">
        <f>SUM(B22:B28)</f>
        <v>1177828</v>
      </c>
    </row>
    <row r="30" spans="1:4" x14ac:dyDescent="0.55000000000000004">
      <c r="A30" s="146"/>
      <c r="B30" s="147"/>
    </row>
    <row r="31" spans="1:4" x14ac:dyDescent="0.55000000000000004">
      <c r="A31" s="502" t="s">
        <v>18</v>
      </c>
      <c r="B31" s="503" t="s">
        <v>4</v>
      </c>
    </row>
    <row r="32" spans="1:4" x14ac:dyDescent="0.55000000000000004">
      <c r="A32" s="504" t="s">
        <v>12</v>
      </c>
      <c r="B32" s="503"/>
    </row>
    <row r="33" spans="1:2" x14ac:dyDescent="0.55000000000000004">
      <c r="A33" s="504" t="s">
        <v>13</v>
      </c>
      <c r="B33" s="503"/>
    </row>
    <row r="34" spans="1:2" x14ac:dyDescent="0.55000000000000004">
      <c r="A34" s="504" t="s">
        <v>14</v>
      </c>
      <c r="B34" s="503"/>
    </row>
    <row r="35" spans="1:2" ht="15.6" thickBot="1" x14ac:dyDescent="0.6">
      <c r="A35" s="153" t="s">
        <v>15</v>
      </c>
      <c r="B35" s="101"/>
    </row>
    <row r="36" spans="1:2" s="45" customFormat="1" ht="15.6" thickTop="1" thickBot="1" x14ac:dyDescent="0.55000000000000004">
      <c r="A36" s="155" t="s">
        <v>7</v>
      </c>
      <c r="B36" s="86">
        <f>SUM(B31:B35)</f>
        <v>0</v>
      </c>
    </row>
    <row r="37" spans="1:2" x14ac:dyDescent="0.55000000000000004">
      <c r="A37" s="146"/>
      <c r="B37" s="147"/>
    </row>
    <row r="38" spans="1:2" x14ac:dyDescent="0.55000000000000004">
      <c r="A38" s="502" t="s">
        <v>19</v>
      </c>
      <c r="B38" s="503"/>
    </row>
    <row r="39" spans="1:2" x14ac:dyDescent="0.55000000000000004">
      <c r="A39" s="507" t="s">
        <v>107</v>
      </c>
      <c r="B39" s="84"/>
    </row>
    <row r="40" spans="1:2" x14ac:dyDescent="0.55000000000000004">
      <c r="A40" s="507" t="s">
        <v>123</v>
      </c>
      <c r="B40" s="84"/>
    </row>
    <row r="41" spans="1:2" x14ac:dyDescent="0.55000000000000004">
      <c r="A41" s="507" t="s">
        <v>140</v>
      </c>
      <c r="B41" s="84">
        <v>291828</v>
      </c>
    </row>
    <row r="42" spans="1:2" x14ac:dyDescent="0.55000000000000004">
      <c r="A42" s="507" t="s">
        <v>154</v>
      </c>
      <c r="B42" s="84"/>
    </row>
    <row r="43" spans="1:2" x14ac:dyDescent="0.55000000000000004">
      <c r="A43" s="507" t="s">
        <v>184</v>
      </c>
      <c r="B43" s="84"/>
    </row>
    <row r="44" spans="1:2" x14ac:dyDescent="0.55000000000000004">
      <c r="A44" s="507" t="s">
        <v>554</v>
      </c>
      <c r="B44" s="84">
        <v>0</v>
      </c>
    </row>
    <row r="45" spans="1:2" ht="15.6" thickBot="1" x14ac:dyDescent="0.6">
      <c r="A45" s="527" t="s">
        <v>695</v>
      </c>
      <c r="B45" s="84">
        <v>886000</v>
      </c>
    </row>
    <row r="46" spans="1:2" ht="15.9" thickTop="1" thickBot="1" x14ac:dyDescent="0.6">
      <c r="A46" s="155" t="s">
        <v>11</v>
      </c>
      <c r="B46" s="86">
        <f>SUM(B39:B45)</f>
        <v>1177828</v>
      </c>
    </row>
  </sheetData>
  <mergeCells count="7">
    <mergeCell ref="A11:B11"/>
    <mergeCell ref="A1:B1"/>
    <mergeCell ref="A2:B2"/>
    <mergeCell ref="A4:B4"/>
    <mergeCell ref="A6:B6"/>
    <mergeCell ref="A8:B8"/>
    <mergeCell ref="A9:B9"/>
  </mergeCells>
  <pageMargins left="0.7" right="0.7" top="0.75" bottom="0.75" header="0.3" footer="0.3"/>
  <pageSetup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A20" workbookViewId="0">
      <selection activeCell="B26" sqref="B26"/>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12" x14ac:dyDescent="0.55000000000000004">
      <c r="A1" s="1279" t="s">
        <v>0</v>
      </c>
      <c r="B1" s="1280"/>
    </row>
    <row r="2" spans="1:12" x14ac:dyDescent="0.55000000000000004">
      <c r="A2" s="1281" t="s">
        <v>1</v>
      </c>
      <c r="B2" s="1282"/>
    </row>
    <row r="3" spans="1:12" ht="12.75" customHeight="1" x14ac:dyDescent="0.55000000000000004">
      <c r="A3" s="499"/>
      <c r="B3" s="500"/>
    </row>
    <row r="4" spans="1:12" s="37" customFormat="1" ht="17.25" customHeight="1" x14ac:dyDescent="0.55000000000000004">
      <c r="A4" s="1283" t="s">
        <v>567</v>
      </c>
      <c r="B4" s="1284"/>
    </row>
    <row r="5" spans="1:12" ht="12.75" customHeight="1" x14ac:dyDescent="0.55000000000000004">
      <c r="A5" s="146"/>
      <c r="B5" s="501"/>
    </row>
    <row r="6" spans="1:12" x14ac:dyDescent="0.55000000000000004">
      <c r="A6" s="1285" t="s">
        <v>109</v>
      </c>
      <c r="B6" s="1284"/>
    </row>
    <row r="7" spans="1:12" x14ac:dyDescent="0.55000000000000004">
      <c r="A7" s="636" t="s">
        <v>30</v>
      </c>
      <c r="B7" s="133"/>
    </row>
    <row r="8" spans="1:12" x14ac:dyDescent="0.55000000000000004">
      <c r="A8" s="1285" t="s">
        <v>568</v>
      </c>
      <c r="B8" s="1284"/>
    </row>
    <row r="9" spans="1:12" x14ac:dyDescent="0.55000000000000004">
      <c r="A9" s="1283" t="s">
        <v>44</v>
      </c>
      <c r="B9" s="1286"/>
    </row>
    <row r="10" spans="1:12" ht="12.75" customHeight="1" x14ac:dyDescent="0.55000000000000004">
      <c r="A10" s="149"/>
      <c r="B10" s="150"/>
    </row>
    <row r="11" spans="1:12" x14ac:dyDescent="0.55000000000000004">
      <c r="A11" s="1277" t="s">
        <v>24</v>
      </c>
      <c r="B11" s="1278"/>
    </row>
    <row r="12" spans="1:12" ht="12.75" customHeight="1" thickBot="1" x14ac:dyDescent="0.6">
      <c r="A12" s="151"/>
      <c r="B12" s="152"/>
    </row>
    <row r="13" spans="1:12" x14ac:dyDescent="0.55000000000000004">
      <c r="A13" s="502" t="s">
        <v>16</v>
      </c>
      <c r="B13" s="503" t="s">
        <v>2</v>
      </c>
    </row>
    <row r="14" spans="1:12" x14ac:dyDescent="0.55000000000000004">
      <c r="A14" s="504" t="s">
        <v>3</v>
      </c>
      <c r="B14" s="503" t="s">
        <v>2</v>
      </c>
    </row>
    <row r="15" spans="1:12" x14ac:dyDescent="0.55000000000000004">
      <c r="A15" s="504" t="s">
        <v>25</v>
      </c>
      <c r="B15" s="503">
        <v>100000</v>
      </c>
      <c r="L15" s="56"/>
    </row>
    <row r="16" spans="1:12" x14ac:dyDescent="0.55000000000000004">
      <c r="A16" s="504" t="s">
        <v>5</v>
      </c>
      <c r="B16" s="503">
        <v>1300000</v>
      </c>
    </row>
    <row r="17" spans="1:4" ht="15.6" thickBot="1" x14ac:dyDescent="0.6">
      <c r="A17" s="153" t="s">
        <v>26</v>
      </c>
      <c r="B17" s="154"/>
    </row>
    <row r="18" spans="1:4" ht="15.6" thickTop="1" x14ac:dyDescent="0.55000000000000004">
      <c r="A18" s="504" t="s">
        <v>6</v>
      </c>
      <c r="B18" s="505"/>
      <c r="D18" s="37"/>
    </row>
    <row r="19" spans="1:4" s="45" customFormat="1" thickBot="1" x14ac:dyDescent="0.55000000000000004">
      <c r="A19" s="85" t="s">
        <v>7</v>
      </c>
      <c r="B19" s="87">
        <f>SUM(B13:B17)-(B18)</f>
        <v>1400000</v>
      </c>
    </row>
    <row r="20" spans="1:4" ht="12.75" customHeight="1" x14ac:dyDescent="0.55000000000000004">
      <c r="A20" s="146"/>
      <c r="B20" s="147"/>
    </row>
    <row r="21" spans="1:4" x14ac:dyDescent="0.55000000000000004">
      <c r="A21" s="502" t="s">
        <v>17</v>
      </c>
      <c r="B21" s="503"/>
    </row>
    <row r="22" spans="1:4" x14ac:dyDescent="0.55000000000000004">
      <c r="A22" s="504" t="s">
        <v>122</v>
      </c>
      <c r="B22" s="503"/>
    </row>
    <row r="23" spans="1:4" ht="16.5" customHeight="1" x14ac:dyDescent="0.55000000000000004">
      <c r="A23" s="504" t="s">
        <v>22</v>
      </c>
      <c r="B23" s="503"/>
    </row>
    <row r="24" spans="1:4" x14ac:dyDescent="0.55000000000000004">
      <c r="A24" s="504" t="s">
        <v>20</v>
      </c>
      <c r="B24" s="503"/>
    </row>
    <row r="25" spans="1:4" x14ac:dyDescent="0.55000000000000004">
      <c r="A25" s="504" t="s">
        <v>8</v>
      </c>
      <c r="B25" s="503"/>
    </row>
    <row r="26" spans="1:4" x14ac:dyDescent="0.55000000000000004">
      <c r="A26" s="504" t="s">
        <v>110</v>
      </c>
      <c r="B26" s="503"/>
    </row>
    <row r="27" spans="1:4" x14ac:dyDescent="0.55000000000000004">
      <c r="A27" s="504" t="s">
        <v>9</v>
      </c>
      <c r="B27" s="503"/>
    </row>
    <row r="28" spans="1:4" ht="15.6" thickBot="1" x14ac:dyDescent="0.6">
      <c r="A28" s="153" t="s">
        <v>10</v>
      </c>
      <c r="B28" s="101">
        <v>1400000</v>
      </c>
    </row>
    <row r="29" spans="1:4" s="45" customFormat="1" ht="15.6" thickTop="1" thickBot="1" x14ac:dyDescent="0.55000000000000004">
      <c r="A29" s="155" t="s">
        <v>11</v>
      </c>
      <c r="B29" s="86">
        <f>SUM(B22:B28)</f>
        <v>1400000</v>
      </c>
    </row>
    <row r="30" spans="1:4" ht="12.75" customHeight="1" x14ac:dyDescent="0.55000000000000004">
      <c r="A30" s="146"/>
      <c r="B30" s="147"/>
    </row>
    <row r="31" spans="1:4" x14ac:dyDescent="0.55000000000000004">
      <c r="A31" s="502" t="s">
        <v>18</v>
      </c>
      <c r="B31" s="503" t="s">
        <v>4</v>
      </c>
    </row>
    <row r="32" spans="1:4" x14ac:dyDescent="0.55000000000000004">
      <c r="A32" s="504" t="s">
        <v>12</v>
      </c>
      <c r="B32" s="503"/>
    </row>
    <row r="33" spans="1:2" x14ac:dyDescent="0.55000000000000004">
      <c r="A33" s="504" t="s">
        <v>13</v>
      </c>
      <c r="B33" s="503"/>
    </row>
    <row r="34" spans="1:2" x14ac:dyDescent="0.55000000000000004">
      <c r="A34" s="504" t="s">
        <v>14</v>
      </c>
      <c r="B34" s="503"/>
    </row>
    <row r="35" spans="1:2" ht="15.6" thickBot="1" x14ac:dyDescent="0.6">
      <c r="A35" s="153" t="s">
        <v>15</v>
      </c>
      <c r="B35" s="101"/>
    </row>
    <row r="36" spans="1:2" s="45" customFormat="1" ht="15.6" thickTop="1" thickBot="1" x14ac:dyDescent="0.55000000000000004">
      <c r="A36" s="155" t="s">
        <v>7</v>
      </c>
      <c r="B36" s="86">
        <f>SUM(B31:B35)</f>
        <v>0</v>
      </c>
    </row>
    <row r="37" spans="1:2" ht="12.75" customHeight="1" x14ac:dyDescent="0.55000000000000004">
      <c r="A37" s="146"/>
      <c r="B37" s="147"/>
    </row>
    <row r="38" spans="1:2" x14ac:dyDescent="0.55000000000000004">
      <c r="A38" s="502" t="s">
        <v>19</v>
      </c>
      <c r="B38" s="503"/>
    </row>
    <row r="39" spans="1:2" x14ac:dyDescent="0.55000000000000004">
      <c r="A39" s="507" t="s">
        <v>107</v>
      </c>
      <c r="B39" s="503"/>
    </row>
    <row r="40" spans="1:2" x14ac:dyDescent="0.55000000000000004">
      <c r="A40" s="507" t="s">
        <v>123</v>
      </c>
      <c r="B40" s="503">
        <v>1400000</v>
      </c>
    </row>
    <row r="41" spans="1:2" x14ac:dyDescent="0.55000000000000004">
      <c r="A41" s="507" t="s">
        <v>140</v>
      </c>
      <c r="B41" s="503"/>
    </row>
    <row r="42" spans="1:2" x14ac:dyDescent="0.55000000000000004">
      <c r="A42" s="507" t="s">
        <v>154</v>
      </c>
      <c r="B42" s="156"/>
    </row>
    <row r="43" spans="1:2" x14ac:dyDescent="0.55000000000000004">
      <c r="A43" s="507" t="s">
        <v>184</v>
      </c>
      <c r="B43" s="156"/>
    </row>
    <row r="44" spans="1:2" x14ac:dyDescent="0.55000000000000004">
      <c r="A44" s="507" t="s">
        <v>554</v>
      </c>
      <c r="B44" s="156"/>
    </row>
    <row r="45" spans="1:2" ht="15.6" thickBot="1" x14ac:dyDescent="0.6">
      <c r="A45" s="527" t="s">
        <v>694</v>
      </c>
      <c r="B45" s="164"/>
    </row>
    <row r="46" spans="1:2" ht="15.9" thickTop="1" thickBot="1" x14ac:dyDescent="0.6">
      <c r="A46" s="155" t="s">
        <v>11</v>
      </c>
      <c r="B46" s="86">
        <f>SUM(B39:B45)</f>
        <v>1400000</v>
      </c>
    </row>
  </sheetData>
  <mergeCells count="7">
    <mergeCell ref="A11:B11"/>
    <mergeCell ref="A1:B1"/>
    <mergeCell ref="A2:B2"/>
    <mergeCell ref="A4:B4"/>
    <mergeCell ref="A6:B6"/>
    <mergeCell ref="A8:B8"/>
    <mergeCell ref="A9:B9"/>
  </mergeCells>
  <pageMargins left="0.7" right="0.7" top="0.75" bottom="0.75" header="0.3" footer="0.3"/>
  <pageSetup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22" zoomScale="85" zoomScaleNormal="85" workbookViewId="0">
      <selection activeCell="D44" sqref="D44"/>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729</v>
      </c>
      <c r="B4" s="1284"/>
    </row>
    <row r="5" spans="1:2" ht="12.75" customHeight="1" x14ac:dyDescent="0.55000000000000004">
      <c r="A5" s="146"/>
      <c r="B5" s="501"/>
    </row>
    <row r="6" spans="1:2" x14ac:dyDescent="0.55000000000000004">
      <c r="A6" s="1285" t="s">
        <v>159</v>
      </c>
      <c r="B6" s="1284"/>
    </row>
    <row r="7" spans="1:2" x14ac:dyDescent="0.55000000000000004">
      <c r="A7" s="749" t="s">
        <v>30</v>
      </c>
      <c r="B7" s="133"/>
    </row>
    <row r="8" spans="1:2" x14ac:dyDescent="0.55000000000000004">
      <c r="A8" s="1285" t="s">
        <v>76</v>
      </c>
      <c r="B8" s="1284"/>
    </row>
    <row r="9" spans="1:2" x14ac:dyDescent="0.55000000000000004">
      <c r="A9" s="1285"/>
      <c r="B9" s="1284"/>
    </row>
    <row r="10" spans="1:2" ht="12.75" customHeight="1" x14ac:dyDescent="0.55000000000000004">
      <c r="A10" s="149"/>
      <c r="B10" s="150"/>
    </row>
    <row r="11" spans="1:2" x14ac:dyDescent="0.55000000000000004">
      <c r="A11" s="1277" t="s">
        <v>730</v>
      </c>
      <c r="B11" s="1278"/>
    </row>
    <row r="12" spans="1:2" x14ac:dyDescent="0.55000000000000004">
      <c r="A12" s="136" t="s">
        <v>731</v>
      </c>
      <c r="B12" s="748"/>
    </row>
    <row r="13" spans="1:2" x14ac:dyDescent="0.55000000000000004">
      <c r="A13" s="136" t="s">
        <v>732</v>
      </c>
      <c r="B13" s="748"/>
    </row>
    <row r="14" spans="1:2" x14ac:dyDescent="0.55000000000000004">
      <c r="A14" s="136" t="s">
        <v>733</v>
      </c>
      <c r="B14" s="748"/>
    </row>
    <row r="15" spans="1:2" x14ac:dyDescent="0.55000000000000004">
      <c r="A15" s="136" t="s">
        <v>2</v>
      </c>
      <c r="B15" s="748"/>
    </row>
    <row r="16" spans="1:2" ht="12.75" customHeight="1" thickBot="1" x14ac:dyDescent="0.6">
      <c r="A16" s="793"/>
      <c r="B16" s="794"/>
    </row>
    <row r="17" spans="1:4" x14ac:dyDescent="0.55000000000000004">
      <c r="A17" s="502" t="s">
        <v>16</v>
      </c>
      <c r="B17" s="503" t="s">
        <v>2</v>
      </c>
    </row>
    <row r="18" spans="1:4" x14ac:dyDescent="0.55000000000000004">
      <c r="A18" s="504" t="s">
        <v>734</v>
      </c>
      <c r="B18" s="503">
        <v>20000</v>
      </c>
    </row>
    <row r="19" spans="1:4" x14ac:dyDescent="0.55000000000000004">
      <c r="A19" s="504" t="s">
        <v>735</v>
      </c>
      <c r="B19" s="503">
        <v>68000</v>
      </c>
    </row>
    <row r="20" spans="1:4" x14ac:dyDescent="0.55000000000000004">
      <c r="A20" s="504" t="s">
        <v>736</v>
      </c>
      <c r="B20" s="503">
        <v>200000</v>
      </c>
    </row>
    <row r="21" spans="1:4" ht="15.6" thickBot="1" x14ac:dyDescent="0.6">
      <c r="A21" s="153" t="s">
        <v>26</v>
      </c>
      <c r="B21" s="154"/>
    </row>
    <row r="22" spans="1:4" ht="15.6" thickTop="1" x14ac:dyDescent="0.55000000000000004">
      <c r="A22" s="504" t="s">
        <v>6</v>
      </c>
      <c r="B22" s="505"/>
      <c r="D22" s="37"/>
    </row>
    <row r="23" spans="1:4" s="45" customFormat="1" thickBot="1" x14ac:dyDescent="0.55000000000000004">
      <c r="A23" s="764" t="s">
        <v>7</v>
      </c>
      <c r="B23" s="768">
        <f>SUM(B17:B21)-(B22)</f>
        <v>288000</v>
      </c>
    </row>
    <row r="24" spans="1:4" ht="12.75" customHeight="1" x14ac:dyDescent="0.55000000000000004">
      <c r="A24" s="146"/>
      <c r="B24" s="147"/>
    </row>
    <row r="25" spans="1:4" x14ac:dyDescent="0.55000000000000004">
      <c r="A25" s="502" t="s">
        <v>17</v>
      </c>
      <c r="B25" s="503"/>
    </row>
    <row r="26" spans="1:4" x14ac:dyDescent="0.55000000000000004">
      <c r="A26" s="504" t="s">
        <v>101</v>
      </c>
      <c r="B26" s="503"/>
    </row>
    <row r="27" spans="1:4" ht="16.5" customHeight="1" x14ac:dyDescent="0.55000000000000004">
      <c r="A27" s="504" t="s">
        <v>22</v>
      </c>
      <c r="B27" s="503"/>
    </row>
    <row r="28" spans="1:4" x14ac:dyDescent="0.55000000000000004">
      <c r="A28" s="504" t="s">
        <v>20</v>
      </c>
      <c r="B28" s="503"/>
    </row>
    <row r="29" spans="1:4" x14ac:dyDescent="0.55000000000000004">
      <c r="A29" s="504" t="s">
        <v>8</v>
      </c>
      <c r="B29" s="503"/>
    </row>
    <row r="30" spans="1:4" x14ac:dyDescent="0.55000000000000004">
      <c r="A30" s="504" t="s">
        <v>102</v>
      </c>
      <c r="B30" s="503">
        <v>288000</v>
      </c>
    </row>
    <row r="31" spans="1:4" x14ac:dyDescent="0.55000000000000004">
      <c r="A31" s="504" t="s">
        <v>9</v>
      </c>
      <c r="B31" s="503"/>
    </row>
    <row r="32" spans="1:4" ht="15.6" thickBot="1" x14ac:dyDescent="0.6">
      <c r="A32" s="153" t="s">
        <v>10</v>
      </c>
      <c r="B32" s="101"/>
    </row>
    <row r="33" spans="1:2" s="45" customFormat="1" ht="15.6" thickTop="1" thickBot="1" x14ac:dyDescent="0.55000000000000004">
      <c r="A33" s="155" t="s">
        <v>11</v>
      </c>
      <c r="B33" s="86">
        <f>SUM(B26:B32)</f>
        <v>288000</v>
      </c>
    </row>
    <row r="34" spans="1:2" ht="12.75" customHeight="1" x14ac:dyDescent="0.55000000000000004">
      <c r="A34" s="146"/>
      <c r="B34" s="147"/>
    </row>
    <row r="35" spans="1:2" x14ac:dyDescent="0.55000000000000004">
      <c r="A35" s="502" t="s">
        <v>18</v>
      </c>
      <c r="B35" s="503" t="s">
        <v>4</v>
      </c>
    </row>
    <row r="36" spans="1:2" x14ac:dyDescent="0.55000000000000004">
      <c r="A36" s="504" t="s">
        <v>12</v>
      </c>
      <c r="B36" s="503"/>
    </row>
    <row r="37" spans="1:2" x14ac:dyDescent="0.55000000000000004">
      <c r="A37" s="504" t="s">
        <v>13</v>
      </c>
      <c r="B37" s="503"/>
    </row>
    <row r="38" spans="1:2" x14ac:dyDescent="0.55000000000000004">
      <c r="A38" s="504" t="s">
        <v>14</v>
      </c>
      <c r="B38" s="503"/>
    </row>
    <row r="39" spans="1:2" ht="15.6" thickBot="1" x14ac:dyDescent="0.6">
      <c r="A39" s="153" t="s">
        <v>15</v>
      </c>
      <c r="B39" s="101"/>
    </row>
    <row r="40" spans="1:2" s="45" customFormat="1" ht="15.6" thickTop="1" thickBot="1" x14ac:dyDescent="0.55000000000000004">
      <c r="A40" s="155" t="s">
        <v>7</v>
      </c>
      <c r="B40" s="86">
        <f>SUM(B35:B39)</f>
        <v>0</v>
      </c>
    </row>
    <row r="41" spans="1:2" ht="12.75" customHeight="1" x14ac:dyDescent="0.55000000000000004">
      <c r="A41" s="146"/>
      <c r="B41" s="147"/>
    </row>
    <row r="42" spans="1:2" ht="15" customHeight="1" x14ac:dyDescent="0.55000000000000004">
      <c r="A42" s="83" t="s">
        <v>19</v>
      </c>
      <c r="B42" s="84"/>
    </row>
    <row r="43" spans="1:2" x14ac:dyDescent="0.55000000000000004">
      <c r="A43" s="506" t="s">
        <v>737</v>
      </c>
      <c r="B43" s="84"/>
    </row>
    <row r="44" spans="1:2" x14ac:dyDescent="0.55000000000000004">
      <c r="A44" s="507" t="s">
        <v>123</v>
      </c>
      <c r="B44" s="84"/>
    </row>
    <row r="45" spans="1:2" x14ac:dyDescent="0.55000000000000004">
      <c r="A45" s="507" t="s">
        <v>140</v>
      </c>
      <c r="B45" s="84"/>
    </row>
    <row r="46" spans="1:2" x14ac:dyDescent="0.55000000000000004">
      <c r="A46" s="507" t="s">
        <v>154</v>
      </c>
      <c r="B46" s="84">
        <v>288000</v>
      </c>
    </row>
    <row r="47" spans="1:2" x14ac:dyDescent="0.55000000000000004">
      <c r="A47" s="507" t="s">
        <v>184</v>
      </c>
      <c r="B47" s="84"/>
    </row>
    <row r="48" spans="1:2" ht="15.6" thickBot="1" x14ac:dyDescent="0.6">
      <c r="A48" s="508" t="s">
        <v>554</v>
      </c>
      <c r="B48" s="560"/>
    </row>
    <row r="49" spans="1:2" ht="15.9" thickTop="1" thickBot="1" x14ac:dyDescent="0.6">
      <c r="A49" s="764" t="s">
        <v>11</v>
      </c>
      <c r="B49" s="768">
        <f>SUM(B43:B48)</f>
        <v>288000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91"/>
  <sheetViews>
    <sheetView topLeftCell="A56" zoomScaleNormal="100" workbookViewId="0">
      <selection activeCell="A75" sqref="A75"/>
    </sheetView>
  </sheetViews>
  <sheetFormatPr defaultColWidth="16.71875" defaultRowHeight="12.3" x14ac:dyDescent="0.4"/>
  <cols>
    <col min="1" max="1" width="7.44140625" style="13" customWidth="1"/>
    <col min="2" max="2" width="27.1640625" style="2" customWidth="1"/>
    <col min="3" max="3" width="67.71875" style="2" bestFit="1" customWidth="1"/>
    <col min="4" max="4" width="4.71875" style="21" customWidth="1"/>
    <col min="5" max="5" width="31.44140625" style="1" customWidth="1"/>
    <col min="6" max="6" width="11.71875" style="1" customWidth="1"/>
    <col min="7" max="7" width="11.27734375" style="1" customWidth="1"/>
    <col min="8" max="8" width="12" style="1" customWidth="1"/>
    <col min="9" max="9" width="11.27734375" style="1" customWidth="1"/>
    <col min="10" max="10" width="11.71875" style="1" customWidth="1"/>
    <col min="11" max="12" width="12.44140625" style="1" bestFit="1" customWidth="1"/>
    <col min="13" max="13" width="12.71875" style="732" hidden="1" customWidth="1"/>
    <col min="14" max="14" width="17.27734375" style="8" hidden="1" customWidth="1"/>
    <col min="15" max="15" width="16.71875" style="1120"/>
    <col min="16" max="16384" width="16.71875" style="1"/>
  </cols>
  <sheetData>
    <row r="1" spans="1:16" x14ac:dyDescent="0.4">
      <c r="A1" s="1222" t="s">
        <v>45</v>
      </c>
      <c r="B1" s="1222"/>
      <c r="C1" s="1222"/>
      <c r="D1" s="1222"/>
      <c r="E1" s="1222"/>
      <c r="F1" s="1222"/>
      <c r="G1" s="1222"/>
      <c r="H1" s="1222"/>
      <c r="I1" s="1222"/>
      <c r="J1" s="1222"/>
      <c r="K1" s="1222"/>
      <c r="L1" s="555"/>
    </row>
    <row r="2" spans="1:16" x14ac:dyDescent="0.4">
      <c r="A2" s="1223" t="s">
        <v>46</v>
      </c>
      <c r="B2" s="1223"/>
      <c r="C2" s="1223"/>
      <c r="D2" s="1223"/>
      <c r="E2" s="1223"/>
      <c r="F2" s="1223"/>
      <c r="G2" s="1223"/>
      <c r="H2" s="1223"/>
      <c r="I2" s="1223"/>
      <c r="J2" s="1223"/>
      <c r="K2" s="1223"/>
      <c r="L2" s="556"/>
    </row>
    <row r="3" spans="1:16" x14ac:dyDescent="0.4">
      <c r="A3" s="1223" t="s">
        <v>47</v>
      </c>
      <c r="B3" s="1223"/>
      <c r="C3" s="1223"/>
      <c r="D3" s="1223"/>
      <c r="E3" s="1223"/>
      <c r="F3" s="1223"/>
      <c r="G3" s="1223"/>
      <c r="H3" s="1223"/>
      <c r="I3" s="1223"/>
      <c r="J3" s="1223"/>
      <c r="K3" s="1223"/>
      <c r="L3" s="556"/>
    </row>
    <row r="4" spans="1:16" x14ac:dyDescent="0.4">
      <c r="A4" s="1223" t="s">
        <v>2</v>
      </c>
      <c r="B4" s="1223"/>
      <c r="C4" s="1223"/>
      <c r="D4" s="1223"/>
      <c r="E4" s="1223"/>
      <c r="F4" s="1223"/>
      <c r="G4" s="1223"/>
      <c r="H4" s="1223"/>
      <c r="I4" s="1223"/>
      <c r="J4" s="1223"/>
      <c r="K4" s="1223"/>
      <c r="L4" s="556"/>
    </row>
    <row r="5" spans="1:16" ht="12.6" thickBot="1" x14ac:dyDescent="0.45">
      <c r="A5" s="1223" t="s">
        <v>2</v>
      </c>
      <c r="B5" s="1223"/>
      <c r="C5" s="1223"/>
      <c r="D5" s="1223"/>
      <c r="E5" s="1223"/>
      <c r="F5" s="1223"/>
      <c r="G5" s="1223"/>
      <c r="H5" s="1223"/>
      <c r="I5" s="1223"/>
      <c r="J5" s="1223"/>
      <c r="K5" s="1223"/>
      <c r="L5" s="556"/>
    </row>
    <row r="6" spans="1:16" ht="24.9" thickBot="1" x14ac:dyDescent="0.45">
      <c r="A6" s="3" t="s">
        <v>48</v>
      </c>
      <c r="B6" s="4" t="s">
        <v>49</v>
      </c>
      <c r="C6" s="4" t="s">
        <v>50</v>
      </c>
      <c r="D6" s="5"/>
      <c r="E6" s="1" t="s">
        <v>51</v>
      </c>
      <c r="F6" s="763" t="s">
        <v>693</v>
      </c>
      <c r="G6" s="6" t="s">
        <v>117</v>
      </c>
      <c r="H6" s="6" t="s">
        <v>139</v>
      </c>
      <c r="I6" s="6" t="s">
        <v>153</v>
      </c>
      <c r="J6" s="6" t="s">
        <v>183</v>
      </c>
      <c r="K6" s="6" t="s">
        <v>553</v>
      </c>
      <c r="L6" s="6" t="s">
        <v>692</v>
      </c>
      <c r="M6" s="530" t="s">
        <v>544</v>
      </c>
      <c r="N6" s="92" t="s">
        <v>543</v>
      </c>
      <c r="O6" s="1121" t="s">
        <v>544</v>
      </c>
      <c r="P6" s="92" t="s">
        <v>543</v>
      </c>
    </row>
    <row r="7" spans="1:16" ht="12.6" thickBot="1" x14ac:dyDescent="0.45">
      <c r="A7" s="720">
        <v>1</v>
      </c>
      <c r="B7" s="721" t="s">
        <v>52</v>
      </c>
      <c r="C7" s="722" t="s">
        <v>674</v>
      </c>
      <c r="D7" s="720" t="s">
        <v>53</v>
      </c>
      <c r="E7" s="726" t="s">
        <v>675</v>
      </c>
      <c r="F7" s="792">
        <v>20000</v>
      </c>
      <c r="G7" s="725"/>
      <c r="H7" s="725"/>
      <c r="I7" s="725"/>
      <c r="J7" s="725"/>
      <c r="K7" s="762"/>
      <c r="L7" s="724"/>
      <c r="M7" s="723">
        <v>1</v>
      </c>
      <c r="N7" s="1099" t="s">
        <v>612</v>
      </c>
      <c r="O7" s="1122"/>
      <c r="P7" s="1107"/>
    </row>
    <row r="8" spans="1:16" x14ac:dyDescent="0.4">
      <c r="A8" s="1151">
        <v>2</v>
      </c>
      <c r="B8" s="1229" t="s">
        <v>175</v>
      </c>
      <c r="C8" s="1211" t="s">
        <v>538</v>
      </c>
      <c r="D8" s="1214" t="s">
        <v>53</v>
      </c>
      <c r="E8" s="31" t="s">
        <v>181</v>
      </c>
      <c r="F8" s="7">
        <v>0</v>
      </c>
      <c r="G8" s="7">
        <v>429000</v>
      </c>
      <c r="H8" s="7">
        <v>0</v>
      </c>
      <c r="I8" s="7">
        <v>0</v>
      </c>
      <c r="J8" s="7">
        <v>0</v>
      </c>
      <c r="K8" s="7"/>
      <c r="L8" s="925"/>
      <c r="M8" s="1220"/>
      <c r="N8" s="1217" t="s">
        <v>690</v>
      </c>
      <c r="O8" s="1148">
        <v>7</v>
      </c>
      <c r="P8" s="1142"/>
    </row>
    <row r="9" spans="1:16" x14ac:dyDescent="0.4">
      <c r="A9" s="1152"/>
      <c r="B9" s="1230"/>
      <c r="C9" s="1212"/>
      <c r="D9" s="1215"/>
      <c r="E9" s="91" t="s">
        <v>180</v>
      </c>
      <c r="F9" s="90">
        <v>0</v>
      </c>
      <c r="G9" s="90">
        <v>2500000</v>
      </c>
      <c r="H9" s="90">
        <v>0</v>
      </c>
      <c r="I9" s="90">
        <v>0</v>
      </c>
      <c r="J9" s="90">
        <v>0</v>
      </c>
      <c r="K9" s="90"/>
      <c r="L9" s="926"/>
      <c r="M9" s="1221"/>
      <c r="N9" s="1218"/>
      <c r="O9" s="1148"/>
      <c r="P9" s="1142"/>
    </row>
    <row r="10" spans="1:16" ht="12.6" x14ac:dyDescent="0.45">
      <c r="A10" s="1152"/>
      <c r="B10" s="1230"/>
      <c r="C10" s="1212"/>
      <c r="D10" s="1215"/>
      <c r="E10" s="177" t="s">
        <v>55</v>
      </c>
      <c r="F10" s="9">
        <v>0</v>
      </c>
      <c r="G10" s="9">
        <v>15000000</v>
      </c>
      <c r="H10" s="9">
        <v>0</v>
      </c>
      <c r="I10" s="9">
        <v>0</v>
      </c>
      <c r="J10" s="9">
        <v>0</v>
      </c>
      <c r="K10" s="9"/>
      <c r="L10" s="927"/>
      <c r="M10" s="1221"/>
      <c r="N10" s="1218"/>
      <c r="O10" s="1148"/>
      <c r="P10" s="1142"/>
    </row>
    <row r="11" spans="1:16" ht="12.6" thickBot="1" x14ac:dyDescent="0.45">
      <c r="A11" s="1153"/>
      <c r="B11" s="1231"/>
      <c r="C11" s="1213"/>
      <c r="D11" s="1216"/>
      <c r="E11" s="32" t="s">
        <v>56</v>
      </c>
      <c r="F11" s="687">
        <v>0</v>
      </c>
      <c r="G11" s="687">
        <v>265000</v>
      </c>
      <c r="H11" s="534">
        <v>0</v>
      </c>
      <c r="I11" s="534">
        <v>0</v>
      </c>
      <c r="J11" s="534">
        <v>0</v>
      </c>
      <c r="K11" s="534"/>
      <c r="L11" s="928"/>
      <c r="M11" s="1210"/>
      <c r="N11" s="1219"/>
      <c r="O11" s="1145"/>
      <c r="P11" s="1143"/>
    </row>
    <row r="12" spans="1:16" x14ac:dyDescent="0.4">
      <c r="A12" s="1151">
        <v>3</v>
      </c>
      <c r="B12" s="1230" t="s">
        <v>52</v>
      </c>
      <c r="C12" s="1212" t="s">
        <v>182</v>
      </c>
      <c r="D12" s="478"/>
      <c r="E12" s="531" t="s">
        <v>54</v>
      </c>
      <c r="F12" s="532">
        <v>0</v>
      </c>
      <c r="G12" s="532">
        <v>265000</v>
      </c>
      <c r="H12" s="532">
        <v>0</v>
      </c>
      <c r="I12" s="532">
        <v>0</v>
      </c>
      <c r="J12" s="176">
        <v>0</v>
      </c>
      <c r="K12" s="176"/>
      <c r="L12" s="533"/>
      <c r="M12" s="1164"/>
      <c r="N12" s="1167" t="s">
        <v>690</v>
      </c>
      <c r="O12" s="1148">
        <v>8</v>
      </c>
      <c r="P12" s="1142"/>
    </row>
    <row r="13" spans="1:16" ht="12.6" thickBot="1" x14ac:dyDescent="0.45">
      <c r="A13" s="1153"/>
      <c r="B13" s="1231"/>
      <c r="C13" s="1213"/>
      <c r="D13" s="476" t="s">
        <v>53</v>
      </c>
      <c r="E13" s="32" t="s">
        <v>56</v>
      </c>
      <c r="F13" s="568">
        <v>0</v>
      </c>
      <c r="G13" s="568">
        <v>385000</v>
      </c>
      <c r="H13" s="30">
        <v>0</v>
      </c>
      <c r="I13" s="30">
        <v>0</v>
      </c>
      <c r="J13" s="30">
        <v>0</v>
      </c>
      <c r="K13" s="758"/>
      <c r="L13" s="929"/>
      <c r="M13" s="1210"/>
      <c r="N13" s="1179"/>
      <c r="O13" s="1145"/>
      <c r="P13" s="1143"/>
    </row>
    <row r="14" spans="1:16" ht="13.15" customHeight="1" x14ac:dyDescent="0.4">
      <c r="A14" s="1151">
        <v>4</v>
      </c>
      <c r="B14" s="1154" t="s">
        <v>556</v>
      </c>
      <c r="C14" s="1157" t="s">
        <v>802</v>
      </c>
      <c r="D14" s="1160" t="s">
        <v>53</v>
      </c>
      <c r="E14" s="65" t="s">
        <v>58</v>
      </c>
      <c r="F14" s="66">
        <f>538094*0.2</f>
        <v>107618.8</v>
      </c>
      <c r="H14" s="567">
        <f>5965179*0.2-613256</f>
        <v>579779.80000000005</v>
      </c>
      <c r="I14" s="66">
        <v>0</v>
      </c>
      <c r="J14" s="567"/>
      <c r="K14" s="567"/>
      <c r="L14" s="930"/>
      <c r="M14" s="1163"/>
      <c r="N14" s="1166" t="s">
        <v>690</v>
      </c>
      <c r="O14" s="1149" t="s">
        <v>843</v>
      </c>
      <c r="P14" s="1142"/>
    </row>
    <row r="15" spans="1:16" ht="13.15" customHeight="1" x14ac:dyDescent="0.4">
      <c r="A15" s="1152"/>
      <c r="B15" s="1155"/>
      <c r="C15" s="1158"/>
      <c r="D15" s="1161"/>
      <c r="E15" s="919" t="s">
        <v>825</v>
      </c>
      <c r="F15" s="920"/>
      <c r="H15" s="920">
        <v>613256</v>
      </c>
      <c r="I15" s="66"/>
      <c r="J15" s="567"/>
      <c r="K15" s="567"/>
      <c r="L15" s="930"/>
      <c r="M15" s="1164"/>
      <c r="N15" s="1167"/>
      <c r="O15" s="1148"/>
      <c r="P15" s="1142"/>
    </row>
    <row r="16" spans="1:16" ht="12.6" thickBot="1" x14ac:dyDescent="0.45">
      <c r="A16" s="1153"/>
      <c r="B16" s="1156"/>
      <c r="C16" s="1159"/>
      <c r="D16" s="1162"/>
      <c r="E16" s="909" t="s">
        <v>59</v>
      </c>
      <c r="F16" s="921">
        <f>538094*0.8</f>
        <v>430475.2</v>
      </c>
      <c r="G16" s="921"/>
      <c r="H16" s="759">
        <f>5965179*0.8</f>
        <v>4772143.2</v>
      </c>
      <c r="I16" s="828"/>
      <c r="J16" s="759"/>
      <c r="K16" s="759"/>
      <c r="L16" s="814"/>
      <c r="M16" s="1165"/>
      <c r="N16" s="1168"/>
      <c r="O16" s="1145"/>
      <c r="P16" s="1143"/>
    </row>
    <row r="17" spans="1:16" ht="13.5" customHeight="1" x14ac:dyDescent="0.4">
      <c r="A17" s="1160">
        <v>5</v>
      </c>
      <c r="B17" s="1232" t="s">
        <v>556</v>
      </c>
      <c r="C17" s="1158" t="s">
        <v>818</v>
      </c>
      <c r="D17" s="1215" t="s">
        <v>53</v>
      </c>
      <c r="E17" s="65" t="s">
        <v>58</v>
      </c>
      <c r="F17" s="66">
        <v>0</v>
      </c>
      <c r="G17" s="66"/>
      <c r="H17" s="66">
        <v>0</v>
      </c>
      <c r="I17" s="66">
        <v>0</v>
      </c>
      <c r="J17" s="66"/>
      <c r="K17" s="66">
        <v>0</v>
      </c>
      <c r="L17" s="931">
        <f>350000*0.2</f>
        <v>70000</v>
      </c>
      <c r="M17" s="1164"/>
      <c r="N17" s="1167" t="s">
        <v>690</v>
      </c>
      <c r="O17" s="1144" t="s">
        <v>844</v>
      </c>
      <c r="P17" s="1142"/>
    </row>
    <row r="18" spans="1:16" ht="18.75" customHeight="1" thickBot="1" x14ac:dyDescent="0.45">
      <c r="A18" s="1162"/>
      <c r="B18" s="1233"/>
      <c r="C18" s="1159"/>
      <c r="D18" s="1234"/>
      <c r="E18" s="909" t="s">
        <v>819</v>
      </c>
      <c r="F18" s="759">
        <v>0</v>
      </c>
      <c r="G18" s="759"/>
      <c r="H18" s="910">
        <v>0</v>
      </c>
      <c r="I18" s="910">
        <v>0</v>
      </c>
      <c r="J18" s="910"/>
      <c r="K18" s="759">
        <v>0</v>
      </c>
      <c r="L18" s="814">
        <f>350000*0.8</f>
        <v>280000</v>
      </c>
      <c r="M18" s="1210"/>
      <c r="N18" s="1179"/>
      <c r="O18" s="1145"/>
      <c r="P18" s="1143"/>
    </row>
    <row r="19" spans="1:16" ht="13.5" customHeight="1" thickBot="1" x14ac:dyDescent="0.45">
      <c r="A19" s="899">
        <v>6</v>
      </c>
      <c r="B19" s="815" t="s">
        <v>63</v>
      </c>
      <c r="C19" s="743" t="s">
        <v>783</v>
      </c>
      <c r="D19" s="816" t="s">
        <v>53</v>
      </c>
      <c r="E19" s="817" t="s">
        <v>58</v>
      </c>
      <c r="F19" s="818">
        <v>275000</v>
      </c>
      <c r="G19" s="818">
        <v>325000</v>
      </c>
      <c r="H19" s="818">
        <v>325000</v>
      </c>
      <c r="I19" s="818">
        <v>350000</v>
      </c>
      <c r="J19" s="818">
        <v>350000</v>
      </c>
      <c r="K19" s="818">
        <v>375000</v>
      </c>
      <c r="L19" s="932">
        <v>400000</v>
      </c>
      <c r="M19" s="917"/>
      <c r="N19" s="1100" t="s">
        <v>690</v>
      </c>
      <c r="O19" s="1123" t="s">
        <v>845</v>
      </c>
      <c r="P19" s="1108"/>
    </row>
    <row r="20" spans="1:16" ht="13.5" customHeight="1" thickBot="1" x14ac:dyDescent="0.45">
      <c r="A20" s="720">
        <v>7</v>
      </c>
      <c r="B20" s="815" t="s">
        <v>63</v>
      </c>
      <c r="C20" s="743" t="s">
        <v>784</v>
      </c>
      <c r="D20" s="816" t="s">
        <v>53</v>
      </c>
      <c r="E20" s="817" t="s">
        <v>58</v>
      </c>
      <c r="F20" s="818"/>
      <c r="G20" s="818"/>
      <c r="H20" s="818">
        <v>75000</v>
      </c>
      <c r="I20" s="818"/>
      <c r="J20" s="818"/>
      <c r="K20" s="818"/>
      <c r="L20" s="932">
        <v>575000</v>
      </c>
      <c r="M20" s="917"/>
      <c r="N20" s="1100" t="s">
        <v>690</v>
      </c>
      <c r="O20" s="1123" t="s">
        <v>846</v>
      </c>
      <c r="P20" s="1108"/>
    </row>
    <row r="21" spans="1:16" ht="22.5" customHeight="1" thickBot="1" x14ac:dyDescent="0.45">
      <c r="A21" s="899">
        <v>8</v>
      </c>
      <c r="B21" s="815" t="s">
        <v>63</v>
      </c>
      <c r="C21" s="743" t="s">
        <v>177</v>
      </c>
      <c r="D21" s="816" t="s">
        <v>53</v>
      </c>
      <c r="E21" s="819" t="s">
        <v>62</v>
      </c>
      <c r="F21" s="820"/>
      <c r="G21" s="821">
        <v>200000</v>
      </c>
      <c r="H21" s="818"/>
      <c r="I21" s="818"/>
      <c r="J21" s="818"/>
      <c r="K21" s="818"/>
      <c r="L21" s="932"/>
      <c r="M21" s="917"/>
      <c r="N21" s="1100" t="s">
        <v>690</v>
      </c>
      <c r="O21" s="1123" t="s">
        <v>847</v>
      </c>
      <c r="P21" s="1108"/>
    </row>
    <row r="22" spans="1:16" ht="12.6" thickBot="1" x14ac:dyDescent="0.45">
      <c r="A22" s="899">
        <v>9</v>
      </c>
      <c r="B22" s="815" t="s">
        <v>63</v>
      </c>
      <c r="C22" s="743" t="s">
        <v>785</v>
      </c>
      <c r="D22" s="816" t="s">
        <v>53</v>
      </c>
      <c r="E22" s="952" t="s">
        <v>58</v>
      </c>
      <c r="F22" s="820"/>
      <c r="G22" s="818">
        <v>50000</v>
      </c>
      <c r="H22" s="818"/>
      <c r="I22" s="818">
        <v>100000</v>
      </c>
      <c r="J22" s="818"/>
      <c r="K22" s="818"/>
      <c r="L22" s="932"/>
      <c r="M22" s="917"/>
      <c r="N22" s="1100" t="s">
        <v>690</v>
      </c>
      <c r="O22" s="1123" t="s">
        <v>848</v>
      </c>
      <c r="P22" s="1108"/>
    </row>
    <row r="23" spans="1:16" x14ac:dyDescent="0.4">
      <c r="A23" s="1160">
        <v>10</v>
      </c>
      <c r="B23" s="1155" t="s">
        <v>63</v>
      </c>
      <c r="C23" s="1236" t="s">
        <v>615</v>
      </c>
      <c r="D23" s="1215" t="s">
        <v>53</v>
      </c>
      <c r="E23" s="65" t="s">
        <v>58</v>
      </c>
      <c r="F23" s="535">
        <v>375000</v>
      </c>
      <c r="G23" s="535">
        <v>375000</v>
      </c>
      <c r="H23" s="535">
        <v>375000</v>
      </c>
      <c r="I23" s="535">
        <v>375000</v>
      </c>
      <c r="J23" s="535">
        <v>375000</v>
      </c>
      <c r="K23" s="535">
        <v>375000</v>
      </c>
      <c r="L23" s="933">
        <v>375000</v>
      </c>
      <c r="M23" s="1163"/>
      <c r="N23" s="1167" t="s">
        <v>690</v>
      </c>
      <c r="O23" s="1144" t="s">
        <v>849</v>
      </c>
      <c r="P23" s="1142"/>
    </row>
    <row r="24" spans="1:16" ht="12.75" customHeight="1" thickBot="1" x14ac:dyDescent="0.45">
      <c r="A24" s="1162"/>
      <c r="B24" s="1156"/>
      <c r="C24" s="1237"/>
      <c r="D24" s="1228"/>
      <c r="E24" s="822"/>
      <c r="F24" s="824"/>
      <c r="G24" s="823"/>
      <c r="H24" s="761"/>
      <c r="I24" s="761"/>
      <c r="J24" s="761"/>
      <c r="K24" s="761"/>
      <c r="L24" s="932"/>
      <c r="M24" s="1165"/>
      <c r="N24" s="1179"/>
      <c r="O24" s="1145"/>
      <c r="P24" s="1143"/>
    </row>
    <row r="25" spans="1:16" ht="12.6" thickBot="1" x14ac:dyDescent="0.45">
      <c r="A25" s="899">
        <v>11</v>
      </c>
      <c r="B25" s="815" t="s">
        <v>63</v>
      </c>
      <c r="C25" s="743" t="s">
        <v>786</v>
      </c>
      <c r="D25" s="816" t="s">
        <v>53</v>
      </c>
      <c r="E25" s="952" t="s">
        <v>58</v>
      </c>
      <c r="F25" s="820"/>
      <c r="G25" s="821"/>
      <c r="H25" s="818"/>
      <c r="I25" s="818"/>
      <c r="J25" s="818"/>
      <c r="K25" s="818"/>
      <c r="L25" s="932">
        <v>490000</v>
      </c>
      <c r="M25" s="917"/>
      <c r="N25" s="1100" t="s">
        <v>690</v>
      </c>
      <c r="O25" s="1123" t="s">
        <v>850</v>
      </c>
      <c r="P25" s="1108"/>
    </row>
    <row r="26" spans="1:16" x14ac:dyDescent="0.4">
      <c r="A26" s="1160">
        <v>12</v>
      </c>
      <c r="B26" s="1232" t="s">
        <v>63</v>
      </c>
      <c r="C26" s="1244" t="s">
        <v>32</v>
      </c>
      <c r="D26" s="1215" t="s">
        <v>53</v>
      </c>
      <c r="E26" s="68" t="s">
        <v>61</v>
      </c>
      <c r="F26" s="67">
        <v>135000</v>
      </c>
      <c r="G26" s="67">
        <v>135000</v>
      </c>
      <c r="H26" s="67">
        <v>135000</v>
      </c>
      <c r="I26" s="67">
        <v>135000</v>
      </c>
      <c r="J26" s="67">
        <v>135000</v>
      </c>
      <c r="K26" s="67">
        <v>135000</v>
      </c>
      <c r="L26" s="934">
        <v>135000</v>
      </c>
      <c r="M26" s="1163"/>
      <c r="N26" s="1167" t="s">
        <v>690</v>
      </c>
      <c r="O26" s="1146" t="s">
        <v>851</v>
      </c>
      <c r="P26" s="1147"/>
    </row>
    <row r="27" spans="1:16" ht="12.6" thickBot="1" x14ac:dyDescent="0.45">
      <c r="A27" s="1162"/>
      <c r="B27" s="1233"/>
      <c r="C27" s="1245"/>
      <c r="D27" s="1228"/>
      <c r="E27" s="819" t="s">
        <v>62</v>
      </c>
      <c r="F27" s="820">
        <v>1025000</v>
      </c>
      <c r="G27" s="820">
        <v>2000000</v>
      </c>
      <c r="H27" s="820">
        <v>2000000</v>
      </c>
      <c r="I27" s="820">
        <v>2000000</v>
      </c>
      <c r="J27" s="820">
        <v>2000000</v>
      </c>
      <c r="K27" s="820">
        <v>2000000</v>
      </c>
      <c r="L27" s="935">
        <v>2000000</v>
      </c>
      <c r="M27" s="1165"/>
      <c r="N27" s="1179"/>
      <c r="O27" s="1145"/>
      <c r="P27" s="1143"/>
    </row>
    <row r="28" spans="1:16" ht="12.6" thickBot="1" x14ac:dyDescent="0.45">
      <c r="A28" s="899">
        <v>13</v>
      </c>
      <c r="B28" s="815" t="s">
        <v>63</v>
      </c>
      <c r="C28" s="825" t="s">
        <v>787</v>
      </c>
      <c r="D28" s="816" t="s">
        <v>53</v>
      </c>
      <c r="E28" s="817" t="s">
        <v>58</v>
      </c>
      <c r="F28" s="826">
        <v>0</v>
      </c>
      <c r="G28" s="826">
        <v>0</v>
      </c>
      <c r="H28" s="827"/>
      <c r="I28" s="827">
        <v>300000</v>
      </c>
      <c r="J28" s="828">
        <v>0</v>
      </c>
      <c r="K28" s="828">
        <v>300000</v>
      </c>
      <c r="L28" s="936">
        <v>300000</v>
      </c>
      <c r="M28" s="917"/>
      <c r="N28" s="1100" t="s">
        <v>690</v>
      </c>
      <c r="O28" s="1123" t="s">
        <v>852</v>
      </c>
      <c r="P28" s="1108"/>
    </row>
    <row r="29" spans="1:16" x14ac:dyDescent="0.4">
      <c r="A29" s="1160">
        <v>14</v>
      </c>
      <c r="B29" s="1154" t="s">
        <v>63</v>
      </c>
      <c r="C29" s="746" t="s">
        <v>788</v>
      </c>
      <c r="D29" s="742" t="s">
        <v>53</v>
      </c>
      <c r="E29" s="76" t="s">
        <v>60</v>
      </c>
      <c r="F29" s="7"/>
      <c r="G29" s="7"/>
      <c r="H29" s="7">
        <v>0</v>
      </c>
      <c r="I29" s="7"/>
      <c r="J29" s="7">
        <v>585000</v>
      </c>
      <c r="K29" s="7">
        <v>0</v>
      </c>
      <c r="L29" s="925"/>
      <c r="M29" s="916"/>
      <c r="N29" s="1101" t="s">
        <v>690</v>
      </c>
      <c r="O29" s="1144" t="s">
        <v>853</v>
      </c>
      <c r="P29" s="1142"/>
    </row>
    <row r="30" spans="1:16" ht="12.6" thickBot="1" x14ac:dyDescent="0.45">
      <c r="A30" s="1162"/>
      <c r="B30" s="1156"/>
      <c r="C30" s="743" t="s">
        <v>789</v>
      </c>
      <c r="D30" s="816" t="s">
        <v>53</v>
      </c>
      <c r="E30" s="817" t="s">
        <v>60</v>
      </c>
      <c r="F30" s="828">
        <v>200000</v>
      </c>
      <c r="G30" s="828">
        <v>315000</v>
      </c>
      <c r="H30" s="828">
        <v>0</v>
      </c>
      <c r="I30" s="828"/>
      <c r="J30" s="828">
        <v>0</v>
      </c>
      <c r="K30" s="828">
        <v>0</v>
      </c>
      <c r="L30" s="936"/>
      <c r="M30" s="917"/>
      <c r="N30" s="1100" t="s">
        <v>690</v>
      </c>
      <c r="O30" s="1145"/>
      <c r="P30" s="1143"/>
    </row>
    <row r="31" spans="1:16" x14ac:dyDescent="0.4">
      <c r="A31" s="1160">
        <v>15</v>
      </c>
      <c r="B31" s="1224" t="s">
        <v>790</v>
      </c>
      <c r="C31" s="1226" t="s">
        <v>791</v>
      </c>
      <c r="D31" s="1215" t="s">
        <v>53</v>
      </c>
      <c r="E31" s="65" t="s">
        <v>58</v>
      </c>
      <c r="F31" s="66"/>
      <c r="G31" s="66">
        <f xml:space="preserve"> (93421+13346)*0.2</f>
        <v>21353.4</v>
      </c>
      <c r="H31" s="66">
        <f>1007608*0.2</f>
        <v>201521.6</v>
      </c>
      <c r="I31" s="66"/>
      <c r="J31" s="66"/>
      <c r="K31" s="532">
        <v>0</v>
      </c>
      <c r="L31" s="937"/>
      <c r="M31" s="1163"/>
      <c r="N31" s="1167" t="s">
        <v>690</v>
      </c>
      <c r="O31" s="1146" t="s">
        <v>854</v>
      </c>
      <c r="P31" s="1147"/>
    </row>
    <row r="32" spans="1:16" ht="12.6" thickBot="1" x14ac:dyDescent="0.45">
      <c r="A32" s="1162"/>
      <c r="B32" s="1235"/>
      <c r="C32" s="1243"/>
      <c r="D32" s="1234"/>
      <c r="E32" s="829" t="s">
        <v>106</v>
      </c>
      <c r="F32" s="830"/>
      <c r="G32" s="831">
        <f>(93421+13346)*0.8</f>
        <v>85413.6</v>
      </c>
      <c r="H32" s="831">
        <f>1007608*0.8</f>
        <v>806086.4</v>
      </c>
      <c r="I32" s="830"/>
      <c r="J32" s="830"/>
      <c r="K32" s="758">
        <v>0</v>
      </c>
      <c r="L32" s="932"/>
      <c r="M32" s="1165"/>
      <c r="N32" s="1179"/>
      <c r="O32" s="1145"/>
      <c r="P32" s="1143"/>
    </row>
    <row r="33" spans="1:16" x14ac:dyDescent="0.4">
      <c r="A33" s="1160">
        <v>16</v>
      </c>
      <c r="B33" s="1238" t="s">
        <v>63</v>
      </c>
      <c r="C33" s="1240" t="s">
        <v>557</v>
      </c>
      <c r="D33" s="1214" t="s">
        <v>53</v>
      </c>
      <c r="E33" s="76" t="s">
        <v>58</v>
      </c>
      <c r="F33" s="7"/>
      <c r="G33" s="77">
        <v>0</v>
      </c>
      <c r="H33" s="77">
        <v>0</v>
      </c>
      <c r="I33" s="77">
        <v>0</v>
      </c>
      <c r="J33" s="176">
        <v>0</v>
      </c>
      <c r="K33" s="176"/>
      <c r="L33" s="938">
        <v>400000</v>
      </c>
      <c r="M33" s="1163"/>
      <c r="N33" s="1167" t="s">
        <v>691</v>
      </c>
      <c r="O33" s="1144" t="s">
        <v>855</v>
      </c>
      <c r="P33" s="1142"/>
    </row>
    <row r="34" spans="1:16" ht="12.6" thickBot="1" x14ac:dyDescent="0.45">
      <c r="A34" s="1162"/>
      <c r="B34" s="1239"/>
      <c r="C34" s="1241"/>
      <c r="D34" s="1242"/>
      <c r="E34" s="829" t="s">
        <v>792</v>
      </c>
      <c r="F34" s="830"/>
      <c r="G34" s="813">
        <v>0</v>
      </c>
      <c r="H34" s="813">
        <v>0</v>
      </c>
      <c r="I34" s="813">
        <v>0</v>
      </c>
      <c r="J34" s="758">
        <v>0</v>
      </c>
      <c r="K34" s="757"/>
      <c r="L34" s="939"/>
      <c r="M34" s="1165"/>
      <c r="N34" s="1179"/>
      <c r="O34" s="1145"/>
      <c r="P34" s="1143"/>
    </row>
    <row r="35" spans="1:16" ht="13.5" customHeight="1" thickBot="1" x14ac:dyDescent="0.45">
      <c r="A35" s="720">
        <v>17</v>
      </c>
      <c r="B35" s="815" t="s">
        <v>63</v>
      </c>
      <c r="C35" s="825" t="s">
        <v>616</v>
      </c>
      <c r="D35" s="816" t="s">
        <v>53</v>
      </c>
      <c r="E35" s="817" t="s">
        <v>58</v>
      </c>
      <c r="F35" s="828">
        <v>45000</v>
      </c>
      <c r="G35" s="828">
        <v>30000</v>
      </c>
      <c r="H35" s="813">
        <v>0</v>
      </c>
      <c r="I35" s="813">
        <v>0</v>
      </c>
      <c r="J35" s="813"/>
      <c r="K35" s="813"/>
      <c r="L35" s="940"/>
      <c r="M35" s="917"/>
      <c r="N35" s="1100" t="s">
        <v>690</v>
      </c>
      <c r="O35" s="1123" t="s">
        <v>856</v>
      </c>
      <c r="P35" s="1108"/>
    </row>
    <row r="36" spans="1:16" x14ac:dyDescent="0.4">
      <c r="A36" s="1160">
        <v>18</v>
      </c>
      <c r="B36" s="1224" t="s">
        <v>793</v>
      </c>
      <c r="C36" s="1226" t="s">
        <v>794</v>
      </c>
      <c r="D36" s="1215" t="s">
        <v>53</v>
      </c>
      <c r="E36" s="65" t="s">
        <v>58</v>
      </c>
      <c r="F36" s="532">
        <f>462012*0.2</f>
        <v>92402.400000000009</v>
      </c>
      <c r="G36" s="12">
        <f>474948*0.2</f>
        <v>94989.6</v>
      </c>
      <c r="H36" s="532"/>
      <c r="I36" s="532"/>
      <c r="J36" s="176">
        <v>0</v>
      </c>
      <c r="K36" s="532"/>
      <c r="L36" s="937"/>
      <c r="M36" s="1163"/>
      <c r="N36" s="1167" t="s">
        <v>690</v>
      </c>
      <c r="O36" s="1144" t="s">
        <v>858</v>
      </c>
      <c r="P36" s="1142"/>
    </row>
    <row r="37" spans="1:16" ht="13.5" customHeight="1" thickBot="1" x14ac:dyDescent="0.45">
      <c r="A37" s="1162"/>
      <c r="B37" s="1225"/>
      <c r="C37" s="1227"/>
      <c r="D37" s="1228"/>
      <c r="E37" s="829" t="s">
        <v>106</v>
      </c>
      <c r="F37" s="757">
        <f>462012*0.8</f>
        <v>369609.60000000003</v>
      </c>
      <c r="G37" s="757">
        <f>474948*0.8</f>
        <v>379958.4</v>
      </c>
      <c r="H37" s="756"/>
      <c r="I37" s="756"/>
      <c r="J37" s="758">
        <v>0</v>
      </c>
      <c r="K37" s="756"/>
      <c r="L37" s="932"/>
      <c r="M37" s="1165"/>
      <c r="N37" s="1179"/>
      <c r="O37" s="1145"/>
      <c r="P37" s="1143"/>
    </row>
    <row r="38" spans="1:16" x14ac:dyDescent="0.4">
      <c r="A38" s="1160">
        <v>19</v>
      </c>
      <c r="B38" s="1224" t="s">
        <v>793</v>
      </c>
      <c r="C38" s="1226" t="s">
        <v>795</v>
      </c>
      <c r="D38" s="1215" t="s">
        <v>53</v>
      </c>
      <c r="E38" s="65" t="s">
        <v>58</v>
      </c>
      <c r="F38" s="532"/>
      <c r="G38" s="12">
        <f>(59418+45812+48413)*0.2</f>
        <v>30728.600000000002</v>
      </c>
      <c r="H38" s="532"/>
      <c r="I38" s="532"/>
      <c r="J38" s="176">
        <v>0</v>
      </c>
      <c r="K38" s="176">
        <v>0</v>
      </c>
      <c r="L38" s="533">
        <f>(60902+1394495)*0.2</f>
        <v>291079.40000000002</v>
      </c>
      <c r="M38" s="1163"/>
      <c r="N38" s="1167" t="s">
        <v>691</v>
      </c>
      <c r="O38" s="1144" t="s">
        <v>857</v>
      </c>
      <c r="P38" s="1142"/>
    </row>
    <row r="39" spans="1:16" ht="12.6" thickBot="1" x14ac:dyDescent="0.45">
      <c r="A39" s="1162"/>
      <c r="B39" s="1225"/>
      <c r="C39" s="1227"/>
      <c r="D39" s="1228"/>
      <c r="E39" s="829" t="s">
        <v>106</v>
      </c>
      <c r="F39" s="756"/>
      <c r="G39" s="757">
        <f>(59418+45812+48413)*0.8</f>
        <v>122914.40000000001</v>
      </c>
      <c r="H39" s="756"/>
      <c r="I39" s="756"/>
      <c r="J39" s="758">
        <v>0</v>
      </c>
      <c r="K39" s="758">
        <v>0</v>
      </c>
      <c r="L39" s="939">
        <f>(60902+1394495)*0.8</f>
        <v>1164317.6000000001</v>
      </c>
      <c r="M39" s="1165"/>
      <c r="N39" s="1179"/>
      <c r="O39" s="1145"/>
      <c r="P39" s="1143"/>
    </row>
    <row r="40" spans="1:16" ht="12.6" thickBot="1" x14ac:dyDescent="0.45">
      <c r="A40" s="899">
        <v>20</v>
      </c>
      <c r="B40" s="815" t="s">
        <v>63</v>
      </c>
      <c r="C40" s="812" t="s">
        <v>617</v>
      </c>
      <c r="D40" s="816" t="s">
        <v>53</v>
      </c>
      <c r="E40" s="822" t="s">
        <v>55</v>
      </c>
      <c r="F40" s="832"/>
      <c r="G40" s="832"/>
      <c r="H40" s="832">
        <f>1770000+590000</f>
        <v>2360000</v>
      </c>
      <c r="I40" s="832">
        <v>0</v>
      </c>
      <c r="J40" s="758">
        <v>0</v>
      </c>
      <c r="K40" s="758">
        <v>0</v>
      </c>
      <c r="L40" s="941"/>
      <c r="M40" s="917"/>
      <c r="N40" s="1100" t="s">
        <v>690</v>
      </c>
      <c r="O40" s="1123" t="s">
        <v>859</v>
      </c>
      <c r="P40" s="1108"/>
    </row>
    <row r="41" spans="1:16" ht="12.6" thickBot="1" x14ac:dyDescent="0.45">
      <c r="A41" s="870">
        <v>21</v>
      </c>
      <c r="B41" s="815" t="s">
        <v>63</v>
      </c>
      <c r="C41" s="743" t="s">
        <v>152</v>
      </c>
      <c r="D41" s="741" t="s">
        <v>53</v>
      </c>
      <c r="E41" s="817" t="s">
        <v>58</v>
      </c>
      <c r="F41" s="758">
        <v>150000</v>
      </c>
      <c r="G41" s="813">
        <v>0</v>
      </c>
      <c r="H41" s="813">
        <v>0</v>
      </c>
      <c r="I41" s="813">
        <v>0</v>
      </c>
      <c r="J41" s="758">
        <v>0</v>
      </c>
      <c r="K41" s="758">
        <v>0</v>
      </c>
      <c r="L41" s="929"/>
      <c r="M41" s="917"/>
      <c r="N41" s="1100" t="s">
        <v>690</v>
      </c>
      <c r="O41" s="1123" t="s">
        <v>860</v>
      </c>
      <c r="P41" s="1108"/>
    </row>
    <row r="42" spans="1:16" ht="13.5" customHeight="1" x14ac:dyDescent="0.4">
      <c r="A42" s="1169">
        <v>22</v>
      </c>
      <c r="B42" s="1180" t="s">
        <v>793</v>
      </c>
      <c r="C42" s="1158" t="s">
        <v>618</v>
      </c>
      <c r="D42" s="1161" t="s">
        <v>53</v>
      </c>
      <c r="E42" s="76" t="s">
        <v>58</v>
      </c>
      <c r="F42" s="77">
        <v>0</v>
      </c>
      <c r="G42" s="77">
        <v>0</v>
      </c>
      <c r="H42" s="7">
        <f>291828*0.2</f>
        <v>58365.600000000006</v>
      </c>
      <c r="I42" s="77">
        <v>0</v>
      </c>
      <c r="J42" s="7"/>
      <c r="K42" s="7"/>
      <c r="L42" s="925">
        <f>(6000+880000)*0.2</f>
        <v>177200</v>
      </c>
      <c r="M42" s="1163"/>
      <c r="N42" s="1167" t="s">
        <v>690</v>
      </c>
      <c r="O42" s="1144" t="s">
        <v>861</v>
      </c>
      <c r="P42" s="1142"/>
    </row>
    <row r="43" spans="1:16" ht="13.5" customHeight="1" thickBot="1" x14ac:dyDescent="0.45">
      <c r="A43" s="1170"/>
      <c r="B43" s="1181"/>
      <c r="C43" s="1159"/>
      <c r="D43" s="1182"/>
      <c r="E43" s="833" t="s">
        <v>59</v>
      </c>
      <c r="F43" s="834">
        <v>0</v>
      </c>
      <c r="G43" s="834">
        <v>0</v>
      </c>
      <c r="H43" s="831">
        <f>291828*0.8</f>
        <v>233462.40000000002</v>
      </c>
      <c r="I43" s="834">
        <v>0</v>
      </c>
      <c r="J43" s="831"/>
      <c r="K43" s="759"/>
      <c r="L43" s="942">
        <f>(6000+880000)*0.8</f>
        <v>708800</v>
      </c>
      <c r="M43" s="1165"/>
      <c r="N43" s="1179"/>
      <c r="O43" s="1145"/>
      <c r="P43" s="1143"/>
    </row>
    <row r="44" spans="1:16" ht="13.5" customHeight="1" thickBot="1" x14ac:dyDescent="0.45">
      <c r="A44" s="900">
        <v>23</v>
      </c>
      <c r="B44" s="835" t="s">
        <v>234</v>
      </c>
      <c r="C44" s="569" t="s">
        <v>558</v>
      </c>
      <c r="D44" s="836"/>
      <c r="E44" s="837" t="s">
        <v>62</v>
      </c>
      <c r="F44" s="838"/>
      <c r="G44" s="839">
        <v>1400000</v>
      </c>
      <c r="H44" s="839"/>
      <c r="I44" s="838"/>
      <c r="J44" s="838"/>
      <c r="K44" s="760"/>
      <c r="L44" s="943"/>
      <c r="M44" s="917"/>
      <c r="N44" s="1100" t="s">
        <v>690</v>
      </c>
      <c r="O44" s="1123" t="s">
        <v>862</v>
      </c>
      <c r="P44" s="1108"/>
    </row>
    <row r="45" spans="1:16" ht="12.6" thickBot="1" x14ac:dyDescent="0.45">
      <c r="A45" s="900">
        <v>24</v>
      </c>
      <c r="B45" s="564" t="s">
        <v>65</v>
      </c>
      <c r="C45" s="562" t="s">
        <v>141</v>
      </c>
      <c r="D45" s="563" t="s">
        <v>53</v>
      </c>
      <c r="E45" s="33" t="s">
        <v>98</v>
      </c>
      <c r="F45" s="30"/>
      <c r="G45" s="30">
        <v>0</v>
      </c>
      <c r="H45" s="30">
        <v>0</v>
      </c>
      <c r="I45" s="30">
        <v>288000</v>
      </c>
      <c r="J45" s="178"/>
      <c r="K45" s="758"/>
      <c r="L45" s="929"/>
      <c r="M45" s="917"/>
      <c r="N45" s="1100" t="s">
        <v>690</v>
      </c>
      <c r="O45" s="1123">
        <v>49</v>
      </c>
      <c r="P45" s="1108"/>
    </row>
    <row r="46" spans="1:16" ht="12.6" thickBot="1" x14ac:dyDescent="0.45">
      <c r="A46" s="900">
        <v>25</v>
      </c>
      <c r="B46" s="564" t="s">
        <v>65</v>
      </c>
      <c r="C46" s="562" t="s">
        <v>142</v>
      </c>
      <c r="D46" s="563" t="s">
        <v>53</v>
      </c>
      <c r="E46" s="33" t="s">
        <v>98</v>
      </c>
      <c r="F46" s="30">
        <v>0</v>
      </c>
      <c r="G46" s="30">
        <v>100000</v>
      </c>
      <c r="H46" s="30">
        <v>0</v>
      </c>
      <c r="I46" s="30">
        <v>0</v>
      </c>
      <c r="J46" s="30"/>
      <c r="K46" s="30"/>
      <c r="L46" s="929"/>
      <c r="M46" s="918"/>
      <c r="N46" s="1100" t="s">
        <v>690</v>
      </c>
      <c r="O46" s="1124">
        <v>50</v>
      </c>
      <c r="P46" s="1108"/>
    </row>
    <row r="47" spans="1:16" ht="12.6" thickBot="1" x14ac:dyDescent="0.45">
      <c r="A47" s="900">
        <v>26</v>
      </c>
      <c r="B47" s="564" t="s">
        <v>65</v>
      </c>
      <c r="C47" s="562" t="s">
        <v>120</v>
      </c>
      <c r="D47" s="563" t="s">
        <v>53</v>
      </c>
      <c r="E47" s="33" t="s">
        <v>98</v>
      </c>
      <c r="F47" s="30">
        <v>0</v>
      </c>
      <c r="G47" s="30">
        <v>0</v>
      </c>
      <c r="H47" s="30">
        <v>0</v>
      </c>
      <c r="I47" s="30">
        <v>0</v>
      </c>
      <c r="J47" s="30"/>
      <c r="K47" s="30"/>
      <c r="L47" s="929"/>
      <c r="M47" s="918"/>
      <c r="N47" s="1100" t="s">
        <v>690</v>
      </c>
      <c r="O47" s="1124">
        <v>51</v>
      </c>
      <c r="P47" s="1108"/>
    </row>
    <row r="48" spans="1:16" ht="12.6" thickBot="1" x14ac:dyDescent="0.45">
      <c r="A48" s="900">
        <v>27</v>
      </c>
      <c r="B48" s="475" t="s">
        <v>65</v>
      </c>
      <c r="C48" s="477" t="s">
        <v>121</v>
      </c>
      <c r="D48" s="476" t="s">
        <v>53</v>
      </c>
      <c r="E48" s="949" t="s">
        <v>831</v>
      </c>
      <c r="F48" s="950">
        <v>200000</v>
      </c>
      <c r="G48" s="30"/>
      <c r="H48" s="950"/>
      <c r="I48" s="950"/>
      <c r="J48" s="30"/>
      <c r="K48" s="30"/>
      <c r="L48" s="929"/>
      <c r="M48" s="918"/>
      <c r="N48" s="1100" t="s">
        <v>690</v>
      </c>
      <c r="O48" s="1124">
        <v>52</v>
      </c>
      <c r="P48" s="1108"/>
    </row>
    <row r="49" spans="1:16" ht="12.6" thickBot="1" x14ac:dyDescent="0.45">
      <c r="A49" s="900">
        <v>28</v>
      </c>
      <c r="B49" s="475" t="s">
        <v>65</v>
      </c>
      <c r="C49" s="477" t="s">
        <v>113</v>
      </c>
      <c r="D49" s="476" t="s">
        <v>53</v>
      </c>
      <c r="E49" s="33" t="s">
        <v>98</v>
      </c>
      <c r="F49" s="30">
        <v>184000</v>
      </c>
      <c r="G49" s="30">
        <v>0</v>
      </c>
      <c r="H49" s="30">
        <v>0</v>
      </c>
      <c r="I49" s="30">
        <v>0</v>
      </c>
      <c r="J49" s="30"/>
      <c r="K49" s="30"/>
      <c r="L49" s="929"/>
      <c r="M49" s="918"/>
      <c r="N49" s="1100" t="s">
        <v>690</v>
      </c>
      <c r="O49" s="1124">
        <v>53</v>
      </c>
      <c r="P49" s="1108"/>
    </row>
    <row r="50" spans="1:16" ht="12.6" thickBot="1" x14ac:dyDescent="0.45">
      <c r="A50" s="900">
        <v>29</v>
      </c>
      <c r="B50" s="536" t="s">
        <v>65</v>
      </c>
      <c r="C50" s="537" t="s">
        <v>96</v>
      </c>
      <c r="D50" s="89" t="s">
        <v>53</v>
      </c>
      <c r="E50" s="80" t="s">
        <v>55</v>
      </c>
      <c r="F50" s="88">
        <v>0</v>
      </c>
      <c r="G50" s="88">
        <v>0</v>
      </c>
      <c r="H50" s="88">
        <v>0</v>
      </c>
      <c r="I50" s="88">
        <v>0</v>
      </c>
      <c r="J50" s="88"/>
      <c r="K50" s="88">
        <v>6000000</v>
      </c>
      <c r="L50" s="944"/>
      <c r="M50" s="918"/>
      <c r="N50" s="1100" t="s">
        <v>690</v>
      </c>
      <c r="O50" s="1124">
        <v>54</v>
      </c>
      <c r="P50" s="1108"/>
    </row>
    <row r="51" spans="1:16" ht="12.6" thickBot="1" x14ac:dyDescent="0.45">
      <c r="A51" s="900">
        <v>30</v>
      </c>
      <c r="B51" s="781" t="s">
        <v>103</v>
      </c>
      <c r="C51" s="722" t="s">
        <v>148</v>
      </c>
      <c r="D51" s="782" t="s">
        <v>53</v>
      </c>
      <c r="E51" s="783" t="s">
        <v>62</v>
      </c>
      <c r="F51" s="784">
        <v>0</v>
      </c>
      <c r="G51" s="784">
        <v>0</v>
      </c>
      <c r="H51" s="784">
        <v>200000</v>
      </c>
      <c r="I51" s="784">
        <v>0</v>
      </c>
      <c r="J51" s="784">
        <v>0</v>
      </c>
      <c r="K51" s="784"/>
      <c r="L51" s="945"/>
      <c r="M51" s="918"/>
      <c r="N51" s="1100" t="s">
        <v>690</v>
      </c>
      <c r="O51" s="1124">
        <v>55</v>
      </c>
      <c r="P51" s="1108"/>
    </row>
    <row r="52" spans="1:16" ht="15.3" thickBot="1" x14ac:dyDescent="0.9">
      <c r="A52" s="900">
        <v>31</v>
      </c>
      <c r="B52" s="776" t="s">
        <v>64</v>
      </c>
      <c r="C52" s="775" t="s">
        <v>97</v>
      </c>
      <c r="D52" s="777" t="s">
        <v>57</v>
      </c>
      <c r="E52" s="778" t="s">
        <v>55</v>
      </c>
      <c r="F52" s="779">
        <v>0</v>
      </c>
      <c r="G52" s="780">
        <v>0</v>
      </c>
      <c r="H52" s="780">
        <v>810000</v>
      </c>
      <c r="I52" s="779">
        <v>0</v>
      </c>
      <c r="J52" s="779">
        <v>0</v>
      </c>
      <c r="K52" s="779">
        <v>0</v>
      </c>
      <c r="L52" s="946">
        <v>0</v>
      </c>
      <c r="M52" s="923"/>
      <c r="N52" s="1102" t="s">
        <v>691</v>
      </c>
      <c r="O52" s="1124">
        <v>56</v>
      </c>
      <c r="P52" s="1108"/>
    </row>
    <row r="53" spans="1:16" ht="15.3" thickBot="1" x14ac:dyDescent="0.9">
      <c r="A53" s="537"/>
      <c r="B53" s="773"/>
      <c r="C53" s="537"/>
      <c r="D53" s="774"/>
      <c r="E53" s="69"/>
      <c r="F53" s="70"/>
      <c r="G53" s="70"/>
      <c r="H53" s="70"/>
      <c r="I53" s="538"/>
      <c r="J53" s="538"/>
      <c r="K53" s="538"/>
      <c r="L53" s="947"/>
      <c r="M53" s="924"/>
      <c r="N53" s="1103"/>
      <c r="O53" s="1124"/>
      <c r="P53" s="1108"/>
    </row>
    <row r="54" spans="1:16" ht="15" x14ac:dyDescent="0.5">
      <c r="B54" s="14" t="s">
        <v>66</v>
      </c>
      <c r="C54" s="1"/>
      <c r="D54" s="8"/>
      <c r="E54" s="15"/>
      <c r="F54" s="16">
        <f>SUM(F7:F53)</f>
        <v>3609106</v>
      </c>
      <c r="G54" s="16">
        <f t="shared" ref="G54:L54" si="0">SUM(G7:G53)</f>
        <v>24509358</v>
      </c>
      <c r="H54" s="16">
        <f t="shared" si="0"/>
        <v>13544615</v>
      </c>
      <c r="I54" s="16">
        <f t="shared" si="0"/>
        <v>3548000</v>
      </c>
      <c r="J54" s="16">
        <f t="shared" si="0"/>
        <v>3445000</v>
      </c>
      <c r="K54" s="16">
        <f t="shared" si="0"/>
        <v>9185000</v>
      </c>
      <c r="L54" s="16">
        <f t="shared" si="0"/>
        <v>7366397</v>
      </c>
      <c r="M54" s="95"/>
      <c r="N54" s="539"/>
    </row>
    <row r="55" spans="1:16" ht="12.6" thickBot="1" x14ac:dyDescent="0.45">
      <c r="B55" s="96"/>
      <c r="D55" s="8"/>
      <c r="E55" s="15"/>
      <c r="F55" s="99"/>
      <c r="G55" s="99"/>
      <c r="H55" s="99"/>
      <c r="I55" s="99"/>
      <c r="J55" s="99"/>
      <c r="K55" s="99"/>
      <c r="L55" s="99"/>
      <c r="M55" s="100"/>
      <c r="N55" s="539"/>
    </row>
    <row r="56" spans="1:16" ht="30.75" customHeight="1" thickBot="1" x14ac:dyDescent="0.45">
      <c r="A56" s="3" t="s">
        <v>48</v>
      </c>
      <c r="B56" s="561" t="s">
        <v>49</v>
      </c>
      <c r="C56" s="561" t="s">
        <v>50</v>
      </c>
      <c r="D56" s="5"/>
      <c r="E56" s="1" t="s">
        <v>51</v>
      </c>
      <c r="F56" s="763" t="s">
        <v>693</v>
      </c>
      <c r="G56" s="6" t="s">
        <v>117</v>
      </c>
      <c r="H56" s="6" t="s">
        <v>139</v>
      </c>
      <c r="I56" s="6" t="s">
        <v>153</v>
      </c>
      <c r="J56" s="6" t="s">
        <v>183</v>
      </c>
      <c r="K56" s="6" t="s">
        <v>553</v>
      </c>
      <c r="L56" s="6" t="s">
        <v>692</v>
      </c>
      <c r="M56" s="530" t="s">
        <v>544</v>
      </c>
      <c r="N56" s="734" t="s">
        <v>543</v>
      </c>
      <c r="O56" s="1121" t="s">
        <v>544</v>
      </c>
      <c r="P56" s="92" t="s">
        <v>543</v>
      </c>
    </row>
    <row r="57" spans="1:16" ht="13.9" customHeight="1" thickBot="1" x14ac:dyDescent="0.45">
      <c r="A57" s="570">
        <v>1</v>
      </c>
      <c r="B57" s="571" t="s">
        <v>67</v>
      </c>
      <c r="C57" s="572" t="s">
        <v>118</v>
      </c>
      <c r="D57" s="573" t="s">
        <v>53</v>
      </c>
      <c r="E57" s="574" t="s">
        <v>119</v>
      </c>
      <c r="F57" s="576" t="s">
        <v>161</v>
      </c>
      <c r="G57" s="577"/>
      <c r="H57" s="922">
        <v>500000</v>
      </c>
      <c r="I57" s="575"/>
      <c r="J57" s="578"/>
      <c r="K57" s="578"/>
      <c r="L57" s="578"/>
      <c r="M57" s="575"/>
      <c r="N57" s="604" t="s">
        <v>680</v>
      </c>
      <c r="O57" s="1125" t="s">
        <v>683</v>
      </c>
      <c r="P57" s="1107"/>
    </row>
    <row r="58" spans="1:16" ht="13.9" customHeight="1" x14ac:dyDescent="0.4">
      <c r="A58" s="1176">
        <f>A57+1</f>
        <v>2</v>
      </c>
      <c r="B58" s="840" t="s">
        <v>67</v>
      </c>
      <c r="C58" s="1171" t="s">
        <v>796</v>
      </c>
      <c r="D58" s="683" t="s">
        <v>161</v>
      </c>
      <c r="E58" s="1174" t="s">
        <v>559</v>
      </c>
      <c r="F58" s="852">
        <v>2300000</v>
      </c>
      <c r="G58" s="583"/>
      <c r="H58" s="582"/>
      <c r="I58" s="583"/>
      <c r="J58" s="582"/>
      <c r="K58" s="582"/>
      <c r="L58" s="582"/>
      <c r="M58" s="583"/>
      <c r="N58" s="739"/>
      <c r="O58" s="1146" t="s">
        <v>863</v>
      </c>
      <c r="P58" s="1147"/>
    </row>
    <row r="59" spans="1:16" ht="13.9" customHeight="1" thickBot="1" x14ac:dyDescent="0.45">
      <c r="A59" s="1177"/>
      <c r="B59" s="841"/>
      <c r="C59" s="1172"/>
      <c r="D59" s="737"/>
      <c r="E59" s="1175"/>
      <c r="F59" s="853"/>
      <c r="G59" s="685"/>
      <c r="H59" s="685"/>
      <c r="I59" s="685"/>
      <c r="J59" s="685"/>
      <c r="K59" s="685"/>
      <c r="L59" s="685"/>
      <c r="M59" s="751"/>
      <c r="N59" s="738"/>
      <c r="O59" s="1148"/>
      <c r="P59" s="1142"/>
    </row>
    <row r="60" spans="1:16" ht="27.75" customHeight="1" thickBot="1" x14ac:dyDescent="0.45">
      <c r="A60" s="1178"/>
      <c r="B60" s="841"/>
      <c r="C60" s="1173"/>
      <c r="D60" s="736"/>
      <c r="E60" s="574" t="s">
        <v>119</v>
      </c>
      <c r="F60" s="842">
        <v>488319</v>
      </c>
      <c r="G60" s="843"/>
      <c r="H60" s="685"/>
      <c r="I60" s="843"/>
      <c r="J60" s="685"/>
      <c r="K60" s="685"/>
      <c r="L60" s="685"/>
      <c r="M60" s="843"/>
      <c r="N60" s="738"/>
      <c r="O60" s="1148"/>
      <c r="P60" s="1142"/>
    </row>
    <row r="61" spans="1:16" ht="27.75" customHeight="1" thickBot="1" x14ac:dyDescent="0.45">
      <c r="A61" s="1177">
        <v>3</v>
      </c>
      <c r="B61" s="841"/>
      <c r="C61" s="684" t="s">
        <v>797</v>
      </c>
      <c r="D61" s="737"/>
      <c r="E61" s="596" t="s">
        <v>68</v>
      </c>
      <c r="F61" s="596">
        <v>8000000</v>
      </c>
      <c r="G61" s="752"/>
      <c r="H61" s="727"/>
      <c r="I61" s="752"/>
      <c r="J61" s="727"/>
      <c r="K61" s="727"/>
      <c r="L61" s="727"/>
      <c r="M61" s="752"/>
      <c r="N61" s="738" t="s">
        <v>681</v>
      </c>
      <c r="O61" s="1148"/>
      <c r="P61" s="1142"/>
    </row>
    <row r="62" spans="1:16" ht="65.25" customHeight="1" thickBot="1" x14ac:dyDescent="0.45">
      <c r="A62" s="1178"/>
      <c r="B62" s="844"/>
      <c r="C62" s="845" t="s">
        <v>798</v>
      </c>
      <c r="D62" s="736" t="s">
        <v>53</v>
      </c>
      <c r="E62" s="846" t="s">
        <v>799</v>
      </c>
      <c r="F62" s="847">
        <v>2000000</v>
      </c>
      <c r="G62" s="753"/>
      <c r="H62" s="584"/>
      <c r="I62" s="753"/>
      <c r="J62" s="584"/>
      <c r="K62" s="584"/>
      <c r="L62" s="584"/>
      <c r="M62" s="753"/>
      <c r="N62" s="740"/>
      <c r="O62" s="1145"/>
      <c r="P62" s="1143"/>
    </row>
    <row r="63" spans="1:16" ht="13.9" customHeight="1" x14ac:dyDescent="0.4">
      <c r="A63" s="1177">
        <v>4</v>
      </c>
      <c r="B63" s="1184" t="s">
        <v>67</v>
      </c>
      <c r="C63" s="1186" t="s">
        <v>169</v>
      </c>
      <c r="D63" s="1206" t="s">
        <v>53</v>
      </c>
      <c r="E63" s="579"/>
      <c r="F63" s="581">
        <v>0</v>
      </c>
      <c r="G63" s="585" t="s">
        <v>161</v>
      </c>
      <c r="H63" s="581">
        <v>0</v>
      </c>
      <c r="I63" s="580"/>
      <c r="J63" s="581">
        <v>0</v>
      </c>
      <c r="K63" s="581"/>
      <c r="L63" s="581"/>
      <c r="M63" s="580"/>
      <c r="N63" s="1204" t="s">
        <v>682</v>
      </c>
      <c r="O63" s="1144" t="s">
        <v>864</v>
      </c>
      <c r="P63" s="1142"/>
    </row>
    <row r="64" spans="1:16" ht="13.9" customHeight="1" thickBot="1" x14ac:dyDescent="0.45">
      <c r="A64" s="1177"/>
      <c r="B64" s="1185"/>
      <c r="C64" s="1187"/>
      <c r="D64" s="1189"/>
      <c r="E64" s="586" t="s">
        <v>119</v>
      </c>
      <c r="F64" s="587">
        <v>50000</v>
      </c>
      <c r="G64" s="587">
        <v>500000</v>
      </c>
      <c r="H64" s="581">
        <v>0</v>
      </c>
      <c r="I64" s="585" t="s">
        <v>161</v>
      </c>
      <c r="J64" s="581"/>
      <c r="K64" s="581"/>
      <c r="L64" s="581"/>
      <c r="M64" s="580"/>
      <c r="N64" s="1205"/>
      <c r="O64" s="1145"/>
      <c r="P64" s="1143"/>
    </row>
    <row r="65" spans="1:16" ht="13.9" customHeight="1" x14ac:dyDescent="0.4">
      <c r="A65" s="1176">
        <f>A63+1</f>
        <v>5</v>
      </c>
      <c r="B65" s="1196" t="s">
        <v>67</v>
      </c>
      <c r="C65" s="1202" t="s">
        <v>800</v>
      </c>
      <c r="D65" s="1208" t="s">
        <v>53</v>
      </c>
      <c r="E65" s="588" t="s">
        <v>801</v>
      </c>
      <c r="F65" s="582">
        <v>0</v>
      </c>
      <c r="G65" s="582">
        <v>0</v>
      </c>
      <c r="H65" s="588">
        <v>100000</v>
      </c>
      <c r="I65" s="590">
        <v>0</v>
      </c>
      <c r="J65" s="589">
        <v>0</v>
      </c>
      <c r="K65" s="589"/>
      <c r="L65" s="589"/>
      <c r="M65" s="590"/>
      <c r="N65" s="1204" t="s">
        <v>683</v>
      </c>
      <c r="O65" s="1144" t="s">
        <v>865</v>
      </c>
      <c r="P65" s="1142"/>
    </row>
    <row r="66" spans="1:16" ht="13.9" customHeight="1" thickBot="1" x14ac:dyDescent="0.45">
      <c r="A66" s="1178"/>
      <c r="B66" s="1197"/>
      <c r="C66" s="1207"/>
      <c r="D66" s="1209"/>
      <c r="E66" s="591"/>
      <c r="F66" s="584"/>
      <c r="G66" s="584"/>
      <c r="H66" s="593"/>
      <c r="I66" s="754">
        <v>0</v>
      </c>
      <c r="J66" s="592">
        <v>0</v>
      </c>
      <c r="K66" s="592"/>
      <c r="L66" s="592"/>
      <c r="M66" s="754"/>
      <c r="N66" s="1205"/>
      <c r="O66" s="1145"/>
      <c r="P66" s="1143"/>
    </row>
    <row r="67" spans="1:16" ht="13.9" customHeight="1" x14ac:dyDescent="0.4">
      <c r="A67" s="1177">
        <f>A65+1</f>
        <v>6</v>
      </c>
      <c r="B67" s="1196" t="s">
        <v>67</v>
      </c>
      <c r="C67" s="1202" t="s">
        <v>170</v>
      </c>
      <c r="D67" s="1208" t="s">
        <v>53</v>
      </c>
      <c r="E67" s="588" t="s">
        <v>119</v>
      </c>
      <c r="F67" s="589">
        <v>0</v>
      </c>
      <c r="G67" s="590">
        <v>0</v>
      </c>
      <c r="H67" s="588">
        <v>25000</v>
      </c>
      <c r="I67" s="590">
        <v>0</v>
      </c>
      <c r="J67" s="589">
        <v>0</v>
      </c>
      <c r="K67" s="589"/>
      <c r="L67" s="589"/>
      <c r="M67" s="590"/>
      <c r="N67" s="1204" t="s">
        <v>683</v>
      </c>
      <c r="O67" s="1144" t="s">
        <v>866</v>
      </c>
      <c r="P67" s="1142"/>
    </row>
    <row r="68" spans="1:16" ht="13.9" customHeight="1" thickBot="1" x14ac:dyDescent="0.45">
      <c r="A68" s="1177"/>
      <c r="B68" s="1197"/>
      <c r="C68" s="1207"/>
      <c r="D68" s="1209"/>
      <c r="E68" s="591" t="s">
        <v>173</v>
      </c>
      <c r="F68" s="591">
        <v>0</v>
      </c>
      <c r="G68" s="848">
        <v>0</v>
      </c>
      <c r="H68" s="593">
        <v>225000</v>
      </c>
      <c r="I68" s="754">
        <v>0</v>
      </c>
      <c r="J68" s="592">
        <v>0</v>
      </c>
      <c r="K68" s="592"/>
      <c r="L68" s="592"/>
      <c r="M68" s="754"/>
      <c r="N68" s="1205"/>
      <c r="O68" s="1145"/>
      <c r="P68" s="1143"/>
    </row>
    <row r="69" spans="1:16" ht="13.9" customHeight="1" x14ac:dyDescent="0.4">
      <c r="A69" s="1414">
        <f>A67+1</f>
        <v>7</v>
      </c>
      <c r="B69" s="1184" t="s">
        <v>67</v>
      </c>
      <c r="C69" s="1186" t="s">
        <v>185</v>
      </c>
      <c r="D69" s="1188" t="s">
        <v>53</v>
      </c>
      <c r="E69" s="588" t="s">
        <v>119</v>
      </c>
      <c r="F69" s="871">
        <v>250000</v>
      </c>
      <c r="G69" s="582"/>
      <c r="H69" s="872"/>
      <c r="I69" s="582"/>
      <c r="J69" s="582"/>
      <c r="K69" s="1194"/>
      <c r="L69" s="1194"/>
      <c r="M69" s="1194"/>
      <c r="N69" s="1190" t="s">
        <v>684</v>
      </c>
      <c r="O69" s="1192" t="s">
        <v>867</v>
      </c>
      <c r="P69" s="1147"/>
    </row>
    <row r="70" spans="1:16" ht="13.9" customHeight="1" thickBot="1" x14ac:dyDescent="0.45">
      <c r="A70" s="1415"/>
      <c r="B70" s="1185"/>
      <c r="C70" s="1187"/>
      <c r="D70" s="1189"/>
      <c r="E70" s="849" t="s">
        <v>161</v>
      </c>
      <c r="F70" s="873"/>
      <c r="G70" s="584"/>
      <c r="H70" s="593"/>
      <c r="I70" s="584"/>
      <c r="J70" s="584"/>
      <c r="K70" s="1195"/>
      <c r="L70" s="1195"/>
      <c r="M70" s="1195"/>
      <c r="N70" s="1191"/>
      <c r="O70" s="1193"/>
      <c r="P70" s="1143"/>
    </row>
    <row r="71" spans="1:16" ht="13.9" customHeight="1" thickBot="1" x14ac:dyDescent="0.45">
      <c r="A71" s="968">
        <f>A69+1</f>
        <v>8</v>
      </c>
      <c r="B71" s="571" t="s">
        <v>67</v>
      </c>
      <c r="C71" s="595" t="s">
        <v>171</v>
      </c>
      <c r="D71" s="573" t="s">
        <v>53</v>
      </c>
      <c r="E71" s="574" t="s">
        <v>119</v>
      </c>
      <c r="F71" s="578">
        <v>0</v>
      </c>
      <c r="G71" s="575">
        <v>0</v>
      </c>
      <c r="H71" s="596"/>
      <c r="I71" s="850">
        <v>200000</v>
      </c>
      <c r="J71" s="596"/>
      <c r="K71" s="596"/>
      <c r="L71" s="596"/>
      <c r="M71" s="597"/>
      <c r="N71" s="1104" t="s">
        <v>685</v>
      </c>
      <c r="O71" s="1126" t="s">
        <v>868</v>
      </c>
      <c r="P71" s="1108"/>
    </row>
    <row r="72" spans="1:16" ht="13.9" customHeight="1" x14ac:dyDescent="0.4">
      <c r="A72" s="1176">
        <f>A71+1</f>
        <v>9</v>
      </c>
      <c r="B72" s="1196" t="s">
        <v>67</v>
      </c>
      <c r="C72" s="1202" t="s">
        <v>186</v>
      </c>
      <c r="D72" s="1188" t="s">
        <v>53</v>
      </c>
      <c r="E72" s="1199" t="s">
        <v>560</v>
      </c>
      <c r="F72" s="874">
        <v>25000</v>
      </c>
      <c r="G72" s="875" t="s">
        <v>161</v>
      </c>
      <c r="H72" s="872"/>
      <c r="I72" s="582"/>
      <c r="J72" s="582"/>
      <c r="K72" s="1194"/>
      <c r="L72" s="1194"/>
      <c r="M72" s="1194"/>
      <c r="N72" s="1183" t="s">
        <v>686</v>
      </c>
      <c r="O72" s="1198" t="s">
        <v>869</v>
      </c>
      <c r="P72" s="1142"/>
    </row>
    <row r="73" spans="1:16" ht="13.9" customHeight="1" thickBot="1" x14ac:dyDescent="0.45">
      <c r="A73" s="1178"/>
      <c r="B73" s="1201"/>
      <c r="C73" s="1203"/>
      <c r="D73" s="1189"/>
      <c r="E73" s="1200"/>
      <c r="F73" s="842"/>
      <c r="G73" s="876"/>
      <c r="H73" s="593"/>
      <c r="I73" s="584"/>
      <c r="J73" s="584"/>
      <c r="K73" s="1195"/>
      <c r="L73" s="1195"/>
      <c r="M73" s="1195"/>
      <c r="N73" s="1183"/>
      <c r="O73" s="1193"/>
      <c r="P73" s="1143"/>
    </row>
    <row r="74" spans="1:16" ht="12.6" thickBot="1" x14ac:dyDescent="0.45">
      <c r="A74" s="570">
        <v>10</v>
      </c>
      <c r="B74" s="571" t="s">
        <v>67</v>
      </c>
      <c r="C74" s="595" t="s">
        <v>561</v>
      </c>
      <c r="D74" s="598"/>
      <c r="E74" s="686" t="s">
        <v>119</v>
      </c>
      <c r="F74" s="574">
        <v>140000</v>
      </c>
      <c r="G74" s="599"/>
      <c r="H74" s="600"/>
      <c r="I74" s="599"/>
      <c r="J74" s="601"/>
      <c r="K74" s="601"/>
      <c r="L74" s="601"/>
      <c r="M74" s="599"/>
      <c r="N74" s="1104" t="s">
        <v>687</v>
      </c>
      <c r="O74" s="1127" t="s">
        <v>870</v>
      </c>
      <c r="P74" s="1108"/>
    </row>
    <row r="75" spans="1:16" ht="12.6" thickBot="1" x14ac:dyDescent="0.45">
      <c r="A75" s="570">
        <f t="shared" ref="A75:A76" si="1">A74+1</f>
        <v>11</v>
      </c>
      <c r="B75" s="735" t="s">
        <v>67</v>
      </c>
      <c r="C75" s="602" t="s">
        <v>172</v>
      </c>
      <c r="D75" s="747" t="s">
        <v>53</v>
      </c>
      <c r="E75" s="686" t="s">
        <v>119</v>
      </c>
      <c r="F75" s="584">
        <v>0</v>
      </c>
      <c r="G75" s="580">
        <v>0</v>
      </c>
      <c r="H75" s="581">
        <v>0</v>
      </c>
      <c r="I75" s="603">
        <v>0</v>
      </c>
      <c r="J75" s="850">
        <v>250000</v>
      </c>
      <c r="K75" s="594"/>
      <c r="L75" s="594"/>
      <c r="M75" s="603"/>
      <c r="N75" s="1105" t="s">
        <v>688</v>
      </c>
      <c r="O75" s="1127" t="s">
        <v>871</v>
      </c>
      <c r="P75" s="1108"/>
    </row>
    <row r="76" spans="1:16" ht="12.6" thickBot="1" x14ac:dyDescent="0.45">
      <c r="A76" s="570">
        <f t="shared" si="1"/>
        <v>12</v>
      </c>
      <c r="B76" s="571" t="s">
        <v>67</v>
      </c>
      <c r="C76" s="595" t="s">
        <v>562</v>
      </c>
      <c r="D76" s="573" t="s">
        <v>53</v>
      </c>
      <c r="E76" s="686" t="s">
        <v>119</v>
      </c>
      <c r="F76" s="578"/>
      <c r="G76" s="575"/>
      <c r="H76" s="596"/>
      <c r="I76" s="575"/>
      <c r="J76" s="596"/>
      <c r="K76" s="755">
        <v>250000</v>
      </c>
      <c r="L76" s="755"/>
      <c r="M76" s="851"/>
      <c r="N76" s="1106" t="s">
        <v>689</v>
      </c>
      <c r="O76" s="1127" t="s">
        <v>872</v>
      </c>
      <c r="P76" s="1108"/>
    </row>
    <row r="77" spans="1:16" ht="15" x14ac:dyDescent="0.5">
      <c r="A77" s="19"/>
      <c r="B77" s="20" t="s">
        <v>69</v>
      </c>
      <c r="F77" s="22">
        <f>SUM(F57:F76)</f>
        <v>13253319</v>
      </c>
      <c r="G77" s="22">
        <f t="shared" ref="G77:L77" si="2">SUM(G57:G76)</f>
        <v>500000</v>
      </c>
      <c r="H77" s="22">
        <f t="shared" si="2"/>
        <v>850000</v>
      </c>
      <c r="I77" s="22">
        <f t="shared" si="2"/>
        <v>200000</v>
      </c>
      <c r="J77" s="22">
        <f t="shared" si="2"/>
        <v>250000</v>
      </c>
      <c r="K77" s="22">
        <f t="shared" si="2"/>
        <v>250000</v>
      </c>
      <c r="L77" s="22">
        <f t="shared" si="2"/>
        <v>0</v>
      </c>
      <c r="M77" s="744"/>
    </row>
    <row r="78" spans="1:16" x14ac:dyDescent="0.4">
      <c r="A78" s="19"/>
      <c r="B78" s="745"/>
      <c r="F78" s="16"/>
      <c r="G78" s="16"/>
      <c r="H78" s="16"/>
      <c r="I78" s="16"/>
      <c r="J78" s="16"/>
      <c r="K78" s="16"/>
      <c r="L78" s="16"/>
      <c r="M78" s="744"/>
    </row>
    <row r="79" spans="1:16" x14ac:dyDescent="0.4">
      <c r="A79" s="19"/>
      <c r="B79" s="179"/>
      <c r="E79" s="10" t="s">
        <v>70</v>
      </c>
      <c r="F79" s="877">
        <f>F7+F8+F12+F14+F19+F20+F22+F23+F28+F29+F30+F31+F33+F35+F36+F38+F41+F42+F45+F46+F47+F49+F25</f>
        <v>1449021.2</v>
      </c>
      <c r="G79" s="877">
        <f>G7+G8+G12+G14+G19+G20+G22+G23+G28+G29+G30+G31+G33+G35+G36+G38+G41+G42+G45+G46+G47+G49+G25</f>
        <v>2036071.6</v>
      </c>
      <c r="H79" s="877">
        <f>H7+H8+H12+H14+H19+H20+H22+H23+H28+H29+H30+H31+H33+H35+H36+H38+H41+H42+H45+H46+H47+H49+H25+H48</f>
        <v>1614667.0000000002</v>
      </c>
      <c r="I79" s="877">
        <f>I7+I8+I12+I14+I19+I20+I22+I23+I28+I29+I30+I31+I33+I35+I36+I38+I41+I42+I45+I46+I47+I49+I25+I48</f>
        <v>1413000</v>
      </c>
      <c r="J79" s="877">
        <f t="shared" ref="J79:K79" si="3">J7+J8+J12+J14+J19+J20+J22+J23+J28+J29+J30+J31+J33+J35+J36+J38+J41+J42+J45+J46+J47+J48+J49+J25</f>
        <v>1310000</v>
      </c>
      <c r="K79" s="877">
        <f t="shared" si="3"/>
        <v>1050000</v>
      </c>
      <c r="L79" s="877">
        <f>L7+L8+L12+L14+L19+L20+L22+L23+L28+L29+L30+L31+L33+L35+L36+L38+L41+L42+L45+L46+L47+L48+L49+L25+L17</f>
        <v>3078279.4</v>
      </c>
    </row>
    <row r="80" spans="1:16" x14ac:dyDescent="0.4">
      <c r="A80" s="19"/>
      <c r="B80" s="179"/>
      <c r="E80" s="23" t="s">
        <v>71</v>
      </c>
      <c r="F80" s="24">
        <f>F9+F21+F27+F44+F51</f>
        <v>1025000</v>
      </c>
      <c r="G80" s="24">
        <f t="shared" ref="G80:L80" si="4">G9+G21+G27+G44+G51</f>
        <v>6100000</v>
      </c>
      <c r="H80" s="24">
        <f t="shared" si="4"/>
        <v>2200000</v>
      </c>
      <c r="I80" s="24">
        <f t="shared" si="4"/>
        <v>2000000</v>
      </c>
      <c r="J80" s="24">
        <f t="shared" si="4"/>
        <v>2000000</v>
      </c>
      <c r="K80" s="24">
        <f t="shared" si="4"/>
        <v>2000000</v>
      </c>
      <c r="L80" s="24">
        <f t="shared" si="4"/>
        <v>2000000</v>
      </c>
    </row>
    <row r="81" spans="1:14" x14ac:dyDescent="0.4">
      <c r="A81" s="19"/>
      <c r="B81" s="4"/>
      <c r="E81" s="15" t="s">
        <v>72</v>
      </c>
      <c r="F81" s="25">
        <f>F10+F40+F50+F52</f>
        <v>0</v>
      </c>
      <c r="G81" s="25">
        <f t="shared" ref="G81:L81" si="5">G10+G40+G50+G52</f>
        <v>15000000</v>
      </c>
      <c r="H81" s="25">
        <f t="shared" si="5"/>
        <v>3170000</v>
      </c>
      <c r="I81" s="25">
        <f t="shared" si="5"/>
        <v>0</v>
      </c>
      <c r="J81" s="25">
        <f t="shared" si="5"/>
        <v>0</v>
      </c>
      <c r="K81" s="25">
        <f t="shared" si="5"/>
        <v>6000000</v>
      </c>
      <c r="L81" s="25">
        <f t="shared" si="5"/>
        <v>0</v>
      </c>
    </row>
    <row r="82" spans="1:14" x14ac:dyDescent="0.4">
      <c r="A82" s="19"/>
      <c r="B82" s="4"/>
      <c r="E82" s="11" t="s">
        <v>73</v>
      </c>
      <c r="F82" s="26">
        <f>F26</f>
        <v>135000</v>
      </c>
      <c r="G82" s="26">
        <f t="shared" ref="G82:L82" si="6">+F26</f>
        <v>135000</v>
      </c>
      <c r="H82" s="26">
        <f t="shared" si="6"/>
        <v>135000</v>
      </c>
      <c r="I82" s="26">
        <f t="shared" si="6"/>
        <v>135000</v>
      </c>
      <c r="J82" s="26">
        <f t="shared" si="6"/>
        <v>135000</v>
      </c>
      <c r="K82" s="26">
        <f t="shared" si="6"/>
        <v>135000</v>
      </c>
      <c r="L82" s="26">
        <f t="shared" si="6"/>
        <v>135000</v>
      </c>
    </row>
    <row r="83" spans="1:14" x14ac:dyDescent="0.4">
      <c r="A83" s="19"/>
      <c r="B83" s="4"/>
      <c r="E83" s="728" t="s">
        <v>56</v>
      </c>
      <c r="F83" s="729">
        <f>+F13+F11+F48</f>
        <v>200000</v>
      </c>
      <c r="G83" s="729">
        <f>+G13+G11</f>
        <v>650000</v>
      </c>
      <c r="H83" s="729">
        <f>+H13+H11+H48</f>
        <v>0</v>
      </c>
      <c r="I83" s="729">
        <f>I66+I48</f>
        <v>0</v>
      </c>
      <c r="J83" s="729">
        <f>+J13+J11</f>
        <v>0</v>
      </c>
      <c r="K83" s="729">
        <f>+K13+K11</f>
        <v>0</v>
      </c>
      <c r="L83" s="729">
        <f>+L13+L11</f>
        <v>0</v>
      </c>
    </row>
    <row r="84" spans="1:14" x14ac:dyDescent="0.4">
      <c r="A84" s="19"/>
      <c r="B84" s="4"/>
      <c r="E84" s="27" t="s">
        <v>115</v>
      </c>
      <c r="F84" s="28">
        <f>F16+F43</f>
        <v>430475.2</v>
      </c>
      <c r="G84" s="28">
        <f t="shared" ref="G84:K84" si="7">G16+G43</f>
        <v>0</v>
      </c>
      <c r="H84" s="28">
        <f>H16+H43+H15</f>
        <v>5618861.6000000006</v>
      </c>
      <c r="I84" s="28">
        <f t="shared" si="7"/>
        <v>0</v>
      </c>
      <c r="J84" s="28">
        <f t="shared" si="7"/>
        <v>0</v>
      </c>
      <c r="K84" s="28">
        <f t="shared" si="7"/>
        <v>0</v>
      </c>
      <c r="L84" s="28">
        <f>L16+L43+L18</f>
        <v>988800</v>
      </c>
    </row>
    <row r="85" spans="1:14" x14ac:dyDescent="0.4">
      <c r="A85" s="19"/>
      <c r="B85" s="4"/>
      <c r="E85" s="74" t="s">
        <v>114</v>
      </c>
      <c r="F85" s="75">
        <f>F32+F37+F39</f>
        <v>369609.60000000003</v>
      </c>
      <c r="G85" s="75">
        <f t="shared" ref="G85:L85" si="8">G32+G37+G39</f>
        <v>588286.4</v>
      </c>
      <c r="H85" s="75">
        <f t="shared" si="8"/>
        <v>806086.4</v>
      </c>
      <c r="I85" s="75">
        <f t="shared" si="8"/>
        <v>0</v>
      </c>
      <c r="J85" s="75">
        <f t="shared" si="8"/>
        <v>0</v>
      </c>
      <c r="K85" s="75">
        <f t="shared" si="8"/>
        <v>0</v>
      </c>
      <c r="L85" s="75">
        <f t="shared" si="8"/>
        <v>1164317.6000000001</v>
      </c>
    </row>
    <row r="86" spans="1:14" ht="12.6" thickBot="1" x14ac:dyDescent="0.45">
      <c r="A86" s="19"/>
      <c r="B86" s="4"/>
      <c r="E86" s="17" t="s">
        <v>174</v>
      </c>
      <c r="F86" s="18">
        <f t="shared" ref="F86:G86" si="9">+F77</f>
        <v>13253319</v>
      </c>
      <c r="G86" s="272">
        <f t="shared" si="9"/>
        <v>500000</v>
      </c>
      <c r="H86" s="272">
        <f t="shared" ref="H86:L86" si="10">+H77</f>
        <v>850000</v>
      </c>
      <c r="I86" s="272">
        <f t="shared" si="10"/>
        <v>200000</v>
      </c>
      <c r="J86" s="272">
        <f t="shared" si="10"/>
        <v>250000</v>
      </c>
      <c r="K86" s="272">
        <f t="shared" si="10"/>
        <v>250000</v>
      </c>
      <c r="L86" s="272">
        <f t="shared" si="10"/>
        <v>0</v>
      </c>
    </row>
    <row r="87" spans="1:14" ht="12.6" thickTop="1" x14ac:dyDescent="0.4">
      <c r="A87" s="19"/>
      <c r="B87" s="4"/>
      <c r="E87" s="29"/>
      <c r="F87" s="16">
        <f t="shared" ref="F87:K87" si="11">SUM(F79:F86)</f>
        <v>16862425</v>
      </c>
      <c r="G87" s="16">
        <f t="shared" si="11"/>
        <v>25009358</v>
      </c>
      <c r="H87" s="16">
        <f t="shared" si="11"/>
        <v>14394615.000000002</v>
      </c>
      <c r="I87" s="16">
        <f t="shared" si="11"/>
        <v>3748000</v>
      </c>
      <c r="J87" s="16">
        <f t="shared" si="11"/>
        <v>3695000</v>
      </c>
      <c r="K87" s="16">
        <f t="shared" si="11"/>
        <v>9435000</v>
      </c>
      <c r="L87" s="16">
        <f t="shared" ref="L87" si="12">SUM(L79:L86)</f>
        <v>7366397</v>
      </c>
      <c r="M87" s="1"/>
      <c r="N87" s="1"/>
    </row>
    <row r="88" spans="1:14" x14ac:dyDescent="0.4">
      <c r="A88" s="19"/>
      <c r="B88" s="4"/>
      <c r="E88" s="29"/>
      <c r="F88" s="16"/>
      <c r="G88" s="16"/>
      <c r="H88" s="16"/>
      <c r="I88" s="16"/>
      <c r="J88" s="16"/>
      <c r="K88" s="16"/>
      <c r="L88" s="16"/>
      <c r="M88" s="1"/>
      <c r="N88" s="1"/>
    </row>
    <row r="89" spans="1:14" x14ac:dyDescent="0.4">
      <c r="A89" s="1150" t="s">
        <v>116</v>
      </c>
      <c r="B89" s="1150"/>
      <c r="C89" s="1150"/>
      <c r="E89" s="29"/>
      <c r="F89" s="16"/>
      <c r="G89" s="16"/>
      <c r="H89" s="16"/>
      <c r="I89" s="16"/>
      <c r="J89" s="16"/>
      <c r="K89" s="16"/>
      <c r="L89" s="16"/>
      <c r="M89" s="1"/>
      <c r="N89" s="1"/>
    </row>
    <row r="90" spans="1:14" x14ac:dyDescent="0.4">
      <c r="A90" s="19"/>
      <c r="B90" s="4"/>
      <c r="F90" s="16"/>
      <c r="G90" s="16"/>
      <c r="H90" s="16"/>
      <c r="I90" s="16"/>
      <c r="J90" s="16"/>
      <c r="K90" s="16"/>
      <c r="L90" s="16"/>
      <c r="M90" s="1"/>
      <c r="N90" s="1"/>
    </row>
    <row r="91" spans="1:14" x14ac:dyDescent="0.4">
      <c r="F91" s="1">
        <f>+F54+F77-F87</f>
        <v>0</v>
      </c>
      <c r="G91" s="1">
        <f t="shared" ref="G91:L91" si="13">+G54+G77-G87</f>
        <v>0</v>
      </c>
      <c r="H91" s="1">
        <f t="shared" si="13"/>
        <v>0</v>
      </c>
      <c r="I91" s="1">
        <f t="shared" si="13"/>
        <v>0</v>
      </c>
      <c r="J91" s="1">
        <f t="shared" si="13"/>
        <v>0</v>
      </c>
      <c r="K91" s="1">
        <f t="shared" si="13"/>
        <v>0</v>
      </c>
      <c r="L91" s="1">
        <f t="shared" si="13"/>
        <v>0</v>
      </c>
      <c r="M91" s="1"/>
      <c r="N91" s="1"/>
    </row>
  </sheetData>
  <mergeCells count="145">
    <mergeCell ref="A69:A70"/>
    <mergeCell ref="A72:A73"/>
    <mergeCell ref="M36:M37"/>
    <mergeCell ref="N36:N37"/>
    <mergeCell ref="M23:M24"/>
    <mergeCell ref="N23:N24"/>
    <mergeCell ref="M17:M18"/>
    <mergeCell ref="N17:N18"/>
    <mergeCell ref="B23:B24"/>
    <mergeCell ref="C23:C24"/>
    <mergeCell ref="D23:D24"/>
    <mergeCell ref="B33:B34"/>
    <mergeCell ref="C33:C34"/>
    <mergeCell ref="D33:D34"/>
    <mergeCell ref="M33:M34"/>
    <mergeCell ref="N33:N34"/>
    <mergeCell ref="C31:C32"/>
    <mergeCell ref="D31:D32"/>
    <mergeCell ref="M31:M32"/>
    <mergeCell ref="N31:N32"/>
    <mergeCell ref="M26:M27"/>
    <mergeCell ref="B26:B27"/>
    <mergeCell ref="C26:C27"/>
    <mergeCell ref="D26:D27"/>
    <mergeCell ref="A63:A64"/>
    <mergeCell ref="A26:A27"/>
    <mergeCell ref="B38:B39"/>
    <mergeCell ref="C38:C39"/>
    <mergeCell ref="D38:D39"/>
    <mergeCell ref="A29:A30"/>
    <mergeCell ref="A31:A32"/>
    <mergeCell ref="A8:A11"/>
    <mergeCell ref="B8:B11"/>
    <mergeCell ref="A12:A13"/>
    <mergeCell ref="A33:A34"/>
    <mergeCell ref="A36:A37"/>
    <mergeCell ref="A38:A39"/>
    <mergeCell ref="A17:A18"/>
    <mergeCell ref="B17:B18"/>
    <mergeCell ref="C17:C18"/>
    <mergeCell ref="D17:D18"/>
    <mergeCell ref="B36:B37"/>
    <mergeCell ref="C36:C37"/>
    <mergeCell ref="D36:D37"/>
    <mergeCell ref="B12:B13"/>
    <mergeCell ref="B29:B30"/>
    <mergeCell ref="B31:B32"/>
    <mergeCell ref="M12:M13"/>
    <mergeCell ref="N12:N13"/>
    <mergeCell ref="C8:C11"/>
    <mergeCell ref="D8:D11"/>
    <mergeCell ref="N8:N11"/>
    <mergeCell ref="M8:M11"/>
    <mergeCell ref="C12:C13"/>
    <mergeCell ref="A1:K1"/>
    <mergeCell ref="A2:K2"/>
    <mergeCell ref="A3:K3"/>
    <mergeCell ref="A4:K4"/>
    <mergeCell ref="A5:K5"/>
    <mergeCell ref="B63:B64"/>
    <mergeCell ref="B65:B66"/>
    <mergeCell ref="B67:B68"/>
    <mergeCell ref="O72:O73"/>
    <mergeCell ref="E72:E73"/>
    <mergeCell ref="K72:K73"/>
    <mergeCell ref="L72:L73"/>
    <mergeCell ref="M72:M73"/>
    <mergeCell ref="B72:B73"/>
    <mergeCell ref="C72:C73"/>
    <mergeCell ref="D72:D73"/>
    <mergeCell ref="N63:N64"/>
    <mergeCell ref="N65:N66"/>
    <mergeCell ref="N67:N68"/>
    <mergeCell ref="C63:C64"/>
    <mergeCell ref="D63:D64"/>
    <mergeCell ref="C65:C66"/>
    <mergeCell ref="D65:D66"/>
    <mergeCell ref="C67:C68"/>
    <mergeCell ref="D67:D68"/>
    <mergeCell ref="O67:O68"/>
    <mergeCell ref="B69:B70"/>
    <mergeCell ref="C69:C70"/>
    <mergeCell ref="D69:D70"/>
    <mergeCell ref="N69:N70"/>
    <mergeCell ref="O69:O70"/>
    <mergeCell ref="K69:K70"/>
    <mergeCell ref="L69:L70"/>
    <mergeCell ref="M69:M70"/>
    <mergeCell ref="A89:C89"/>
    <mergeCell ref="A14:A16"/>
    <mergeCell ref="B14:B16"/>
    <mergeCell ref="C14:C16"/>
    <mergeCell ref="D14:D16"/>
    <mergeCell ref="M14:M16"/>
    <mergeCell ref="N14:N16"/>
    <mergeCell ref="A42:A43"/>
    <mergeCell ref="A23:A24"/>
    <mergeCell ref="C58:C60"/>
    <mergeCell ref="E58:E59"/>
    <mergeCell ref="A58:A60"/>
    <mergeCell ref="A61:A62"/>
    <mergeCell ref="A65:A66"/>
    <mergeCell ref="A67:A68"/>
    <mergeCell ref="M38:M39"/>
    <mergeCell ref="N38:N39"/>
    <mergeCell ref="B42:B43"/>
    <mergeCell ref="C42:C43"/>
    <mergeCell ref="D42:D43"/>
    <mergeCell ref="M42:M43"/>
    <mergeCell ref="N42:N43"/>
    <mergeCell ref="N72:N73"/>
    <mergeCell ref="N26:N27"/>
    <mergeCell ref="P72:P73"/>
    <mergeCell ref="P69:P70"/>
    <mergeCell ref="P67:P68"/>
    <mergeCell ref="P65:P66"/>
    <mergeCell ref="P63:P64"/>
    <mergeCell ref="O8:O11"/>
    <mergeCell ref="P8:P11"/>
    <mergeCell ref="O12:O13"/>
    <mergeCell ref="P12:P13"/>
    <mergeCell ref="O14:O16"/>
    <mergeCell ref="P14:P16"/>
    <mergeCell ref="O17:O18"/>
    <mergeCell ref="P17:P18"/>
    <mergeCell ref="O23:O24"/>
    <mergeCell ref="P23:P24"/>
    <mergeCell ref="O29:O30"/>
    <mergeCell ref="P29:P30"/>
    <mergeCell ref="O33:O34"/>
    <mergeCell ref="P33:P34"/>
    <mergeCell ref="O36:O37"/>
    <mergeCell ref="P36:P37"/>
    <mergeCell ref="O38:O39"/>
    <mergeCell ref="O63:O64"/>
    <mergeCell ref="O65:O66"/>
    <mergeCell ref="P38:P39"/>
    <mergeCell ref="O42:O43"/>
    <mergeCell ref="P42:P43"/>
    <mergeCell ref="O26:O27"/>
    <mergeCell ref="P26:P27"/>
    <mergeCell ref="O31:O32"/>
    <mergeCell ref="P31:P32"/>
    <mergeCell ref="O58:O62"/>
    <mergeCell ref="P58:P62"/>
  </mergeCells>
  <phoneticPr fontId="28" type="noConversion"/>
  <printOptions horizontalCentered="1" verticalCentered="1" gridLines="1"/>
  <pageMargins left="0" right="0" top="0.28999999999999998" bottom="0.42" header="0.5" footer="0.17"/>
  <pageSetup paperSize="3" scale="57" firstPageNumber="3" orientation="landscape" useFirstPageNumber="1" r:id="rId1"/>
  <headerFooter alignWithMargins="0">
    <oddFooter>&amp;C3&amp;R&amp;D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22" zoomScale="85" zoomScaleNormal="85" workbookViewId="0">
      <selection activeCell="A51" sqref="A51"/>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372</v>
      </c>
      <c r="B4" s="1284"/>
    </row>
    <row r="5" spans="1:2" ht="12.75" customHeight="1" x14ac:dyDescent="0.55000000000000004">
      <c r="A5" s="146"/>
      <c r="B5" s="501"/>
    </row>
    <row r="6" spans="1:2" x14ac:dyDescent="0.55000000000000004">
      <c r="A6" s="1285" t="s">
        <v>146</v>
      </c>
      <c r="B6" s="1284"/>
    </row>
    <row r="7" spans="1:2" x14ac:dyDescent="0.55000000000000004">
      <c r="A7" s="749" t="s">
        <v>30</v>
      </c>
      <c r="B7" s="133"/>
    </row>
    <row r="8" spans="1:2" x14ac:dyDescent="0.55000000000000004">
      <c r="A8" s="1285" t="s">
        <v>76</v>
      </c>
      <c r="B8" s="1284"/>
    </row>
    <row r="9" spans="1:2" x14ac:dyDescent="0.55000000000000004">
      <c r="A9" s="1285"/>
      <c r="B9" s="1284"/>
    </row>
    <row r="10" spans="1:2" ht="12.75" customHeight="1" x14ac:dyDescent="0.55000000000000004">
      <c r="A10" s="149"/>
      <c r="B10" s="150"/>
    </row>
    <row r="11" spans="1:2" x14ac:dyDescent="0.55000000000000004">
      <c r="A11" s="1277" t="s">
        <v>373</v>
      </c>
      <c r="B11" s="1278"/>
    </row>
    <row r="12" spans="1:2" x14ac:dyDescent="0.55000000000000004">
      <c r="A12" s="136" t="s">
        <v>2</v>
      </c>
      <c r="B12" s="748"/>
    </row>
    <row r="13" spans="1:2" x14ac:dyDescent="0.55000000000000004">
      <c r="A13" s="136" t="s">
        <v>2</v>
      </c>
      <c r="B13" s="748"/>
    </row>
    <row r="14" spans="1:2" x14ac:dyDescent="0.55000000000000004">
      <c r="A14" s="136" t="s">
        <v>2</v>
      </c>
      <c r="B14" s="748"/>
    </row>
    <row r="15" spans="1:2" x14ac:dyDescent="0.55000000000000004">
      <c r="A15" s="136"/>
      <c r="B15" s="748"/>
    </row>
    <row r="16" spans="1:2" ht="12.75" customHeight="1" thickBot="1" x14ac:dyDescent="0.6">
      <c r="A16" s="793"/>
      <c r="B16" s="794"/>
    </row>
    <row r="17" spans="1:4" x14ac:dyDescent="0.55000000000000004">
      <c r="A17" s="502" t="s">
        <v>16</v>
      </c>
      <c r="B17" s="503" t="s">
        <v>2</v>
      </c>
    </row>
    <row r="18" spans="1:4" x14ac:dyDescent="0.55000000000000004">
      <c r="A18" s="504" t="s">
        <v>3</v>
      </c>
      <c r="B18" s="503" t="s">
        <v>2</v>
      </c>
    </row>
    <row r="19" spans="1:4" x14ac:dyDescent="0.55000000000000004">
      <c r="A19" s="504"/>
      <c r="B19" s="503"/>
    </row>
    <row r="20" spans="1:4" x14ac:dyDescent="0.55000000000000004">
      <c r="A20" s="504" t="s">
        <v>5</v>
      </c>
      <c r="B20" s="503"/>
    </row>
    <row r="21" spans="1:4" ht="15.6" thickBot="1" x14ac:dyDescent="0.6">
      <c r="A21" s="153" t="s">
        <v>26</v>
      </c>
      <c r="B21" s="154"/>
    </row>
    <row r="22" spans="1:4" ht="15.6" thickTop="1" x14ac:dyDescent="0.55000000000000004">
      <c r="A22" s="504" t="s">
        <v>6</v>
      </c>
      <c r="B22" s="505"/>
      <c r="D22" s="37"/>
    </row>
    <row r="23" spans="1:4" s="45" customFormat="1" thickBot="1" x14ac:dyDescent="0.55000000000000004">
      <c r="A23" s="764" t="s">
        <v>7</v>
      </c>
      <c r="B23" s="768">
        <f>SUM(B17:B21)-(B22)</f>
        <v>0</v>
      </c>
    </row>
    <row r="24" spans="1:4" ht="12.75" customHeight="1" x14ac:dyDescent="0.55000000000000004">
      <c r="A24" s="146"/>
      <c r="B24" s="147"/>
    </row>
    <row r="25" spans="1:4" x14ac:dyDescent="0.55000000000000004">
      <c r="A25" s="502" t="s">
        <v>17</v>
      </c>
      <c r="B25" s="503"/>
    </row>
    <row r="26" spans="1:4" x14ac:dyDescent="0.55000000000000004">
      <c r="A26" s="504" t="s">
        <v>101</v>
      </c>
      <c r="B26" s="503"/>
    </row>
    <row r="27" spans="1:4" ht="16.5" customHeight="1" x14ac:dyDescent="0.55000000000000004">
      <c r="A27" s="504" t="s">
        <v>22</v>
      </c>
      <c r="B27" s="503"/>
    </row>
    <row r="28" spans="1:4" x14ac:dyDescent="0.55000000000000004">
      <c r="A28" s="504" t="s">
        <v>20</v>
      </c>
      <c r="B28" s="503"/>
    </row>
    <row r="29" spans="1:4" x14ac:dyDescent="0.55000000000000004">
      <c r="A29" s="504" t="s">
        <v>8</v>
      </c>
      <c r="B29" s="503"/>
    </row>
    <row r="30" spans="1:4" x14ac:dyDescent="0.55000000000000004">
      <c r="A30" s="504" t="s">
        <v>102</v>
      </c>
      <c r="B30" s="503">
        <v>100000</v>
      </c>
    </row>
    <row r="31" spans="1:4" x14ac:dyDescent="0.55000000000000004">
      <c r="A31" s="504" t="s">
        <v>9</v>
      </c>
      <c r="B31" s="503"/>
    </row>
    <row r="32" spans="1:4" ht="15.6" thickBot="1" x14ac:dyDescent="0.6">
      <c r="A32" s="153" t="s">
        <v>10</v>
      </c>
      <c r="B32" s="101"/>
    </row>
    <row r="33" spans="1:2" s="45" customFormat="1" ht="15.6" thickTop="1" thickBot="1" x14ac:dyDescent="0.55000000000000004">
      <c r="A33" s="155" t="s">
        <v>11</v>
      </c>
      <c r="B33" s="86">
        <f>SUM(B26:B32)</f>
        <v>100000</v>
      </c>
    </row>
    <row r="34" spans="1:2" ht="12.75" customHeight="1" x14ac:dyDescent="0.55000000000000004">
      <c r="A34" s="146"/>
      <c r="B34" s="147"/>
    </row>
    <row r="35" spans="1:2" x14ac:dyDescent="0.55000000000000004">
      <c r="A35" s="502" t="s">
        <v>18</v>
      </c>
      <c r="B35" s="503" t="s">
        <v>4</v>
      </c>
    </row>
    <row r="36" spans="1:2" x14ac:dyDescent="0.55000000000000004">
      <c r="A36" s="504" t="s">
        <v>12</v>
      </c>
      <c r="B36" s="503"/>
    </row>
    <row r="37" spans="1:2" x14ac:dyDescent="0.55000000000000004">
      <c r="A37" s="504" t="s">
        <v>13</v>
      </c>
      <c r="B37" s="503"/>
    </row>
    <row r="38" spans="1:2" x14ac:dyDescent="0.55000000000000004">
      <c r="A38" s="504" t="s">
        <v>14</v>
      </c>
      <c r="B38" s="503"/>
    </row>
    <row r="39" spans="1:2" ht="15.6" thickBot="1" x14ac:dyDescent="0.6">
      <c r="A39" s="153" t="s">
        <v>15</v>
      </c>
      <c r="B39" s="101"/>
    </row>
    <row r="40" spans="1:2" s="45" customFormat="1" ht="15.6" thickTop="1" thickBot="1" x14ac:dyDescent="0.55000000000000004">
      <c r="A40" s="155" t="s">
        <v>7</v>
      </c>
      <c r="B40" s="86">
        <f>SUM(B35:B39)</f>
        <v>0</v>
      </c>
    </row>
    <row r="41" spans="1:2" ht="12.75" customHeight="1" x14ac:dyDescent="0.55000000000000004">
      <c r="A41" s="146"/>
      <c r="B41" s="147"/>
    </row>
    <row r="42" spans="1:2" ht="15" customHeight="1" x14ac:dyDescent="0.55000000000000004">
      <c r="A42" s="83" t="s">
        <v>19</v>
      </c>
      <c r="B42" s="84"/>
    </row>
    <row r="43" spans="1:2" x14ac:dyDescent="0.55000000000000004">
      <c r="A43" s="506" t="s">
        <v>738</v>
      </c>
      <c r="B43" s="84"/>
    </row>
    <row r="44" spans="1:2" x14ac:dyDescent="0.55000000000000004">
      <c r="A44" s="507" t="s">
        <v>123</v>
      </c>
      <c r="B44" s="84">
        <v>100000</v>
      </c>
    </row>
    <row r="45" spans="1:2" x14ac:dyDescent="0.55000000000000004">
      <c r="A45" s="507" t="s">
        <v>140</v>
      </c>
      <c r="B45" s="84"/>
    </row>
    <row r="46" spans="1:2" x14ac:dyDescent="0.55000000000000004">
      <c r="A46" s="507" t="s">
        <v>154</v>
      </c>
      <c r="B46" s="84" t="s">
        <v>2</v>
      </c>
    </row>
    <row r="47" spans="1:2" x14ac:dyDescent="0.55000000000000004">
      <c r="A47" s="507" t="s">
        <v>184</v>
      </c>
      <c r="B47" s="84" t="s">
        <v>2</v>
      </c>
    </row>
    <row r="48" spans="1:2" ht="15.6" thickBot="1" x14ac:dyDescent="0.6">
      <c r="A48" s="508" t="s">
        <v>554</v>
      </c>
      <c r="B48" s="560">
        <v>0</v>
      </c>
    </row>
    <row r="49" spans="1:2" ht="15.9" thickTop="1" thickBot="1" x14ac:dyDescent="0.6">
      <c r="A49" s="764" t="s">
        <v>11</v>
      </c>
      <c r="B49" s="768">
        <f>SUM(B43:B48)</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25" zoomScale="85" zoomScaleNormal="85" workbookViewId="0">
      <selection activeCell="B54" sqref="B54"/>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138</v>
      </c>
      <c r="B4" s="1284"/>
    </row>
    <row r="5" spans="1:2" ht="12.75" customHeight="1" x14ac:dyDescent="0.55000000000000004">
      <c r="A5" s="146"/>
      <c r="B5" s="501"/>
    </row>
    <row r="6" spans="1:2" x14ac:dyDescent="0.55000000000000004">
      <c r="A6" s="1285" t="s">
        <v>42</v>
      </c>
      <c r="B6" s="1284"/>
    </row>
    <row r="7" spans="1:2" x14ac:dyDescent="0.55000000000000004">
      <c r="A7" s="749" t="s">
        <v>30</v>
      </c>
      <c r="B7" s="133"/>
    </row>
    <row r="8" spans="1:2" x14ac:dyDescent="0.55000000000000004">
      <c r="A8" s="1285" t="s">
        <v>76</v>
      </c>
      <c r="B8" s="1284"/>
    </row>
    <row r="9" spans="1:2" x14ac:dyDescent="0.55000000000000004">
      <c r="A9" s="1285"/>
      <c r="B9" s="1284"/>
    </row>
    <row r="10" spans="1:2" ht="12.75" customHeight="1" x14ac:dyDescent="0.55000000000000004">
      <c r="A10" s="149"/>
      <c r="B10" s="150"/>
    </row>
    <row r="11" spans="1:2" x14ac:dyDescent="0.55000000000000004">
      <c r="A11" s="1277" t="s">
        <v>739</v>
      </c>
      <c r="B11" s="1278"/>
    </row>
    <row r="12" spans="1:2" x14ac:dyDescent="0.55000000000000004">
      <c r="A12" s="136" t="s">
        <v>740</v>
      </c>
      <c r="B12" s="748"/>
    </row>
    <row r="13" spans="1:2" x14ac:dyDescent="0.55000000000000004">
      <c r="A13" s="136" t="s">
        <v>741</v>
      </c>
      <c r="B13" s="748"/>
    </row>
    <row r="14" spans="1:2" x14ac:dyDescent="0.55000000000000004">
      <c r="A14" s="136" t="s">
        <v>742</v>
      </c>
      <c r="B14" s="748"/>
    </row>
    <row r="15" spans="1:2" x14ac:dyDescent="0.55000000000000004">
      <c r="A15" s="136"/>
      <c r="B15" s="748"/>
    </row>
    <row r="16" spans="1:2" ht="12.75" customHeight="1" thickBot="1" x14ac:dyDescent="0.6">
      <c r="A16" s="793"/>
      <c r="B16" s="794"/>
    </row>
    <row r="17" spans="1:4" x14ac:dyDescent="0.55000000000000004">
      <c r="A17" s="502" t="s">
        <v>16</v>
      </c>
      <c r="B17" s="503" t="s">
        <v>2</v>
      </c>
    </row>
    <row r="18" spans="1:4" x14ac:dyDescent="0.55000000000000004">
      <c r="A18" s="504" t="s">
        <v>3</v>
      </c>
      <c r="B18" s="503" t="s">
        <v>2</v>
      </c>
    </row>
    <row r="19" spans="1:4" x14ac:dyDescent="0.55000000000000004">
      <c r="A19" s="504"/>
      <c r="B19" s="503"/>
    </row>
    <row r="20" spans="1:4" x14ac:dyDescent="0.55000000000000004">
      <c r="A20" s="504" t="s">
        <v>5</v>
      </c>
      <c r="B20" s="503"/>
    </row>
    <row r="21" spans="1:4" ht="15.6" thickBot="1" x14ac:dyDescent="0.6">
      <c r="A21" s="153" t="s">
        <v>26</v>
      </c>
      <c r="B21" s="154"/>
    </row>
    <row r="22" spans="1:4" ht="15.6" thickTop="1" x14ac:dyDescent="0.55000000000000004">
      <c r="A22" s="504" t="s">
        <v>6</v>
      </c>
      <c r="B22" s="505"/>
      <c r="D22" s="37"/>
    </row>
    <row r="23" spans="1:4" s="45" customFormat="1" thickBot="1" x14ac:dyDescent="0.55000000000000004">
      <c r="A23" s="764" t="s">
        <v>7</v>
      </c>
      <c r="B23" s="768">
        <f>SUM(B17:B21)-(B22)</f>
        <v>0</v>
      </c>
    </row>
    <row r="24" spans="1:4" ht="12.75" customHeight="1" x14ac:dyDescent="0.55000000000000004">
      <c r="A24" s="146"/>
      <c r="B24" s="147"/>
    </row>
    <row r="25" spans="1:4" x14ac:dyDescent="0.55000000000000004">
      <c r="A25" s="502" t="s">
        <v>17</v>
      </c>
      <c r="B25" s="503"/>
    </row>
    <row r="26" spans="1:4" x14ac:dyDescent="0.55000000000000004">
      <c r="A26" s="504" t="s">
        <v>101</v>
      </c>
      <c r="B26" s="503"/>
    </row>
    <row r="27" spans="1:4" ht="16.5" customHeight="1" x14ac:dyDescent="0.55000000000000004">
      <c r="A27" s="504" t="s">
        <v>22</v>
      </c>
      <c r="B27" s="503"/>
    </row>
    <row r="28" spans="1:4" x14ac:dyDescent="0.55000000000000004">
      <c r="A28" s="504" t="s">
        <v>20</v>
      </c>
      <c r="B28" s="503"/>
    </row>
    <row r="29" spans="1:4" x14ac:dyDescent="0.55000000000000004">
      <c r="A29" s="504" t="s">
        <v>8</v>
      </c>
      <c r="B29" s="503"/>
    </row>
    <row r="30" spans="1:4" x14ac:dyDescent="0.55000000000000004">
      <c r="A30" s="504" t="s">
        <v>102</v>
      </c>
      <c r="B30" s="503"/>
    </row>
    <row r="31" spans="1:4" x14ac:dyDescent="0.55000000000000004">
      <c r="A31" s="504" t="s">
        <v>9</v>
      </c>
      <c r="B31" s="503"/>
    </row>
    <row r="32" spans="1:4" ht="15.6" thickBot="1" x14ac:dyDescent="0.6">
      <c r="A32" s="153" t="s">
        <v>10</v>
      </c>
      <c r="B32" s="101"/>
    </row>
    <row r="33" spans="1:2" s="45" customFormat="1" ht="15.6" thickTop="1" thickBot="1" x14ac:dyDescent="0.55000000000000004">
      <c r="A33" s="155" t="s">
        <v>11</v>
      </c>
      <c r="B33" s="86">
        <f>SUM(B26:B32)</f>
        <v>0</v>
      </c>
    </row>
    <row r="34" spans="1:2" ht="12.75" customHeight="1" x14ac:dyDescent="0.55000000000000004">
      <c r="A34" s="146"/>
      <c r="B34" s="147"/>
    </row>
    <row r="35" spans="1:2" x14ac:dyDescent="0.55000000000000004">
      <c r="A35" s="502" t="s">
        <v>18</v>
      </c>
      <c r="B35" s="503" t="s">
        <v>4</v>
      </c>
    </row>
    <row r="36" spans="1:2" x14ac:dyDescent="0.55000000000000004">
      <c r="A36" s="504" t="s">
        <v>12</v>
      </c>
      <c r="B36" s="503"/>
    </row>
    <row r="37" spans="1:2" x14ac:dyDescent="0.55000000000000004">
      <c r="A37" s="504" t="s">
        <v>13</v>
      </c>
      <c r="B37" s="503"/>
    </row>
    <row r="38" spans="1:2" x14ac:dyDescent="0.55000000000000004">
      <c r="A38" s="504" t="s">
        <v>14</v>
      </c>
      <c r="B38" s="503"/>
    </row>
    <row r="39" spans="1:2" ht="15.6" thickBot="1" x14ac:dyDescent="0.6">
      <c r="A39" s="153" t="s">
        <v>15</v>
      </c>
      <c r="B39" s="101"/>
    </row>
    <row r="40" spans="1:2" s="45" customFormat="1" ht="15.6" thickTop="1" thickBot="1" x14ac:dyDescent="0.55000000000000004">
      <c r="A40" s="155" t="s">
        <v>7</v>
      </c>
      <c r="B40" s="86">
        <f>SUM(B35:B39)</f>
        <v>0</v>
      </c>
    </row>
    <row r="41" spans="1:2" ht="12.75" customHeight="1" x14ac:dyDescent="0.55000000000000004">
      <c r="A41" s="146"/>
      <c r="B41" s="147"/>
    </row>
    <row r="42" spans="1:2" ht="15" customHeight="1" x14ac:dyDescent="0.55000000000000004">
      <c r="A42" s="502" t="s">
        <v>19</v>
      </c>
      <c r="B42" s="503"/>
    </row>
    <row r="43" spans="1:2" x14ac:dyDescent="0.55000000000000004">
      <c r="A43" s="506" t="s">
        <v>427</v>
      </c>
      <c r="B43" s="84"/>
    </row>
    <row r="44" spans="1:2" x14ac:dyDescent="0.55000000000000004">
      <c r="A44" s="507" t="s">
        <v>123</v>
      </c>
      <c r="B44" s="84" t="s">
        <v>743</v>
      </c>
    </row>
    <row r="45" spans="1:2" x14ac:dyDescent="0.55000000000000004">
      <c r="A45" s="507" t="s">
        <v>140</v>
      </c>
      <c r="B45" s="84"/>
    </row>
    <row r="46" spans="1:2" x14ac:dyDescent="0.55000000000000004">
      <c r="A46" s="507" t="s">
        <v>154</v>
      </c>
      <c r="B46" s="84" t="s">
        <v>743</v>
      </c>
    </row>
    <row r="47" spans="1:2" x14ac:dyDescent="0.55000000000000004">
      <c r="A47" s="507" t="s">
        <v>184</v>
      </c>
      <c r="B47" s="84" t="s">
        <v>2</v>
      </c>
    </row>
    <row r="48" spans="1:2" ht="15.6" thickBot="1" x14ac:dyDescent="0.6">
      <c r="A48" s="508" t="s">
        <v>554</v>
      </c>
      <c r="B48" s="558">
        <v>0</v>
      </c>
    </row>
    <row r="49" spans="1:2" ht="15.9" thickTop="1" thickBot="1" x14ac:dyDescent="0.6">
      <c r="A49" s="764" t="s">
        <v>11</v>
      </c>
      <c r="B49" s="768">
        <f>SUM(B43:B48)</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9" zoomScale="85" zoomScaleNormal="85" workbookViewId="0">
      <selection activeCell="F36" sqref="F36"/>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744</v>
      </c>
      <c r="B4" s="1284"/>
    </row>
    <row r="5" spans="1:2" ht="12.75" customHeight="1" x14ac:dyDescent="0.55000000000000004">
      <c r="A5" s="146"/>
      <c r="B5" s="501"/>
    </row>
    <row r="6" spans="1:2" x14ac:dyDescent="0.55000000000000004">
      <c r="A6" s="1285" t="s">
        <v>136</v>
      </c>
      <c r="B6" s="1284"/>
    </row>
    <row r="7" spans="1:2" x14ac:dyDescent="0.55000000000000004">
      <c r="A7" s="915" t="s">
        <v>30</v>
      </c>
      <c r="B7" s="133"/>
    </row>
    <row r="8" spans="1:2" x14ac:dyDescent="0.55000000000000004">
      <c r="A8" s="1285" t="s">
        <v>76</v>
      </c>
      <c r="B8" s="1284"/>
    </row>
    <row r="9" spans="1:2" x14ac:dyDescent="0.55000000000000004">
      <c r="A9" s="149"/>
      <c r="B9" s="150"/>
    </row>
    <row r="10" spans="1:2" ht="12.75" customHeight="1" x14ac:dyDescent="0.55000000000000004">
      <c r="A10" s="1277" t="s">
        <v>745</v>
      </c>
      <c r="B10" s="1278"/>
    </row>
    <row r="11" spans="1:2" x14ac:dyDescent="0.55000000000000004">
      <c r="A11" s="136" t="s">
        <v>746</v>
      </c>
      <c r="B11" s="914"/>
    </row>
    <row r="12" spans="1:2" x14ac:dyDescent="0.55000000000000004">
      <c r="A12" s="136" t="s">
        <v>747</v>
      </c>
      <c r="B12" s="914"/>
    </row>
    <row r="13" spans="1:2" x14ac:dyDescent="0.55000000000000004">
      <c r="A13" s="136" t="s">
        <v>748</v>
      </c>
      <c r="B13" s="914"/>
    </row>
    <row r="14" spans="1:2" x14ac:dyDescent="0.55000000000000004">
      <c r="A14" s="136" t="s">
        <v>749</v>
      </c>
      <c r="B14" s="914"/>
    </row>
    <row r="15" spans="1:2" x14ac:dyDescent="0.55000000000000004">
      <c r="A15" s="136" t="s">
        <v>2</v>
      </c>
      <c r="B15" s="914"/>
    </row>
    <row r="16" spans="1:2" ht="12.75" customHeight="1" thickBot="1" x14ac:dyDescent="0.6">
      <c r="A16" s="793"/>
      <c r="B16" s="794"/>
    </row>
    <row r="17" spans="1:4" x14ac:dyDescent="0.55000000000000004">
      <c r="A17" s="502" t="s">
        <v>750</v>
      </c>
      <c r="B17" s="503" t="s">
        <v>2</v>
      </c>
    </row>
    <row r="18" spans="1:4" x14ac:dyDescent="0.55000000000000004">
      <c r="A18" s="504" t="s">
        <v>751</v>
      </c>
      <c r="B18" s="503" t="s">
        <v>2</v>
      </c>
    </row>
    <row r="19" spans="1:4" x14ac:dyDescent="0.55000000000000004">
      <c r="A19" s="504"/>
      <c r="B19" s="503"/>
    </row>
    <row r="20" spans="1:4" x14ac:dyDescent="0.55000000000000004">
      <c r="A20" s="504" t="s">
        <v>5</v>
      </c>
      <c r="B20" s="503"/>
    </row>
    <row r="21" spans="1:4" ht="15.6" thickBot="1" x14ac:dyDescent="0.6">
      <c r="A21" s="153" t="s">
        <v>26</v>
      </c>
      <c r="B21" s="154"/>
    </row>
    <row r="22" spans="1:4" ht="15.6" thickTop="1" x14ac:dyDescent="0.55000000000000004">
      <c r="A22" s="504" t="s">
        <v>6</v>
      </c>
      <c r="B22" s="505"/>
      <c r="D22" s="37"/>
    </row>
    <row r="23" spans="1:4" s="45" customFormat="1" thickBot="1" x14ac:dyDescent="0.55000000000000004">
      <c r="A23" s="764" t="s">
        <v>752</v>
      </c>
      <c r="B23" s="768">
        <v>50000</v>
      </c>
    </row>
    <row r="24" spans="1:4" ht="12.75" customHeight="1" x14ac:dyDescent="0.55000000000000004">
      <c r="A24" s="146"/>
      <c r="B24" s="147"/>
    </row>
    <row r="25" spans="1:4" x14ac:dyDescent="0.55000000000000004">
      <c r="A25" s="502" t="s">
        <v>828</v>
      </c>
      <c r="B25" s="503">
        <v>150000</v>
      </c>
    </row>
    <row r="26" spans="1:4" x14ac:dyDescent="0.55000000000000004">
      <c r="A26" s="504" t="s">
        <v>101</v>
      </c>
      <c r="B26" s="503"/>
    </row>
    <row r="27" spans="1:4" ht="16.5" customHeight="1" x14ac:dyDescent="0.55000000000000004">
      <c r="A27" s="504" t="s">
        <v>22</v>
      </c>
      <c r="B27" s="503"/>
    </row>
    <row r="28" spans="1:4" x14ac:dyDescent="0.55000000000000004">
      <c r="A28" s="504" t="s">
        <v>20</v>
      </c>
      <c r="B28" s="503"/>
    </row>
    <row r="29" spans="1:4" x14ac:dyDescent="0.55000000000000004">
      <c r="A29" s="504" t="s">
        <v>8</v>
      </c>
      <c r="B29" s="503"/>
    </row>
    <row r="30" spans="1:4" x14ac:dyDescent="0.55000000000000004">
      <c r="A30" s="504" t="s">
        <v>102</v>
      </c>
      <c r="B30" s="503" t="s">
        <v>2</v>
      </c>
    </row>
    <row r="31" spans="1:4" x14ac:dyDescent="0.55000000000000004">
      <c r="A31" s="504" t="s">
        <v>9</v>
      </c>
      <c r="B31" s="503"/>
    </row>
    <row r="32" spans="1:4" ht="15.6" thickBot="1" x14ac:dyDescent="0.6">
      <c r="A32" s="153" t="s">
        <v>10</v>
      </c>
      <c r="B32" s="101"/>
    </row>
    <row r="33" spans="1:2" s="45" customFormat="1" ht="15.6" thickTop="1" thickBot="1" x14ac:dyDescent="0.55000000000000004">
      <c r="A33" s="155" t="s">
        <v>11</v>
      </c>
      <c r="B33" s="86" t="s">
        <v>2</v>
      </c>
    </row>
    <row r="34" spans="1:2" ht="12.75" customHeight="1" x14ac:dyDescent="0.55000000000000004">
      <c r="A34" s="146"/>
      <c r="B34" s="147"/>
    </row>
    <row r="35" spans="1:2" x14ac:dyDescent="0.55000000000000004">
      <c r="A35" s="502" t="s">
        <v>18</v>
      </c>
      <c r="B35" s="503" t="s">
        <v>4</v>
      </c>
    </row>
    <row r="36" spans="1:2" x14ac:dyDescent="0.55000000000000004">
      <c r="A36" s="504" t="s">
        <v>12</v>
      </c>
      <c r="B36" s="503"/>
    </row>
    <row r="37" spans="1:2" x14ac:dyDescent="0.55000000000000004">
      <c r="A37" s="504" t="s">
        <v>13</v>
      </c>
      <c r="B37" s="503"/>
    </row>
    <row r="38" spans="1:2" x14ac:dyDescent="0.55000000000000004">
      <c r="A38" s="504" t="s">
        <v>14</v>
      </c>
      <c r="B38" s="503"/>
    </row>
    <row r="39" spans="1:2" ht="15.6" thickBot="1" x14ac:dyDescent="0.6">
      <c r="A39" s="153" t="s">
        <v>15</v>
      </c>
      <c r="B39" s="101"/>
    </row>
    <row r="40" spans="1:2" s="45" customFormat="1" ht="15.6" thickTop="1" thickBot="1" x14ac:dyDescent="0.55000000000000004">
      <c r="A40" s="155" t="s">
        <v>7</v>
      </c>
      <c r="B40" s="86">
        <f>SUM(B35:B39)</f>
        <v>0</v>
      </c>
    </row>
    <row r="41" spans="1:2" ht="12.75" customHeight="1" x14ac:dyDescent="0.55000000000000004">
      <c r="A41" s="146"/>
      <c r="B41" s="147"/>
    </row>
    <row r="42" spans="1:2" ht="15" customHeight="1" x14ac:dyDescent="0.55000000000000004">
      <c r="A42" s="83" t="s">
        <v>19</v>
      </c>
      <c r="B42" s="84"/>
    </row>
    <row r="43" spans="1:2" x14ac:dyDescent="0.55000000000000004">
      <c r="A43" s="506" t="s">
        <v>829</v>
      </c>
      <c r="B43" s="84">
        <v>200000</v>
      </c>
    </row>
    <row r="44" spans="1:2" x14ac:dyDescent="0.55000000000000004">
      <c r="A44" s="507" t="s">
        <v>830</v>
      </c>
      <c r="B44" s="84" t="s">
        <v>2</v>
      </c>
    </row>
    <row r="45" spans="1:2" x14ac:dyDescent="0.55000000000000004">
      <c r="A45" s="507" t="s">
        <v>140</v>
      </c>
      <c r="B45" s="84"/>
    </row>
    <row r="46" spans="1:2" x14ac:dyDescent="0.55000000000000004">
      <c r="A46" s="507" t="s">
        <v>154</v>
      </c>
      <c r="B46" s="84"/>
    </row>
    <row r="47" spans="1:2" x14ac:dyDescent="0.55000000000000004">
      <c r="A47" s="507" t="s">
        <v>184</v>
      </c>
      <c r="B47" s="84" t="s">
        <v>2</v>
      </c>
    </row>
    <row r="48" spans="1:2" x14ac:dyDescent="0.55000000000000004">
      <c r="A48" s="507" t="s">
        <v>554</v>
      </c>
      <c r="B48" s="526"/>
    </row>
    <row r="49" spans="1:2" ht="15.6" thickBot="1" x14ac:dyDescent="0.6">
      <c r="A49" s="508" t="s">
        <v>694</v>
      </c>
      <c r="B49" s="560">
        <v>0</v>
      </c>
    </row>
    <row r="50" spans="1:2" ht="15.9" thickTop="1" thickBot="1" x14ac:dyDescent="0.6">
      <c r="A50" s="764" t="s">
        <v>11</v>
      </c>
      <c r="B50" s="768">
        <f>SUM(B43:B49)</f>
        <v>200000</v>
      </c>
    </row>
  </sheetData>
  <mergeCells count="6">
    <mergeCell ref="A10:B10"/>
    <mergeCell ref="A1:B1"/>
    <mergeCell ref="A2:B2"/>
    <mergeCell ref="A4:B4"/>
    <mergeCell ref="A6:B6"/>
    <mergeCell ref="A8:B8"/>
  </mergeCells>
  <printOptions horizontalCentered="1" verticalCentered="1" gridLines="1"/>
  <pageMargins left="0.66" right="0.67" top="0.31" bottom="0.21" header="0.26" footer="0.17"/>
  <pageSetup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19" zoomScale="85" zoomScaleNormal="85" workbookViewId="0">
      <selection activeCell="A50" sqref="A50"/>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753</v>
      </c>
      <c r="B4" s="1284"/>
    </row>
    <row r="5" spans="1:2" ht="12.75" customHeight="1" x14ac:dyDescent="0.55000000000000004">
      <c r="A5" s="146"/>
      <c r="B5" s="501"/>
    </row>
    <row r="6" spans="1:2" x14ac:dyDescent="0.55000000000000004">
      <c r="A6" s="1285" t="s">
        <v>146</v>
      </c>
      <c r="B6" s="1284"/>
    </row>
    <row r="7" spans="1:2" x14ac:dyDescent="0.55000000000000004">
      <c r="A7" s="749" t="s">
        <v>30</v>
      </c>
      <c r="B7" s="133"/>
    </row>
    <row r="8" spans="1:2" x14ac:dyDescent="0.55000000000000004">
      <c r="A8" s="1285" t="s">
        <v>76</v>
      </c>
      <c r="B8" s="1284"/>
    </row>
    <row r="9" spans="1:2" x14ac:dyDescent="0.55000000000000004">
      <c r="A9" s="1285"/>
      <c r="B9" s="1284"/>
    </row>
    <row r="10" spans="1:2" ht="12.75" customHeight="1" x14ac:dyDescent="0.55000000000000004">
      <c r="A10" s="149"/>
      <c r="B10" s="150"/>
    </row>
    <row r="11" spans="1:2" x14ac:dyDescent="0.55000000000000004">
      <c r="A11" s="1277" t="s">
        <v>754</v>
      </c>
      <c r="B11" s="1278"/>
    </row>
    <row r="12" spans="1:2" x14ac:dyDescent="0.55000000000000004">
      <c r="A12" s="136" t="s">
        <v>755</v>
      </c>
      <c r="B12" s="748"/>
    </row>
    <row r="13" spans="1:2" x14ac:dyDescent="0.55000000000000004">
      <c r="A13" s="136" t="s">
        <v>756</v>
      </c>
      <c r="B13" s="748"/>
    </row>
    <row r="14" spans="1:2" x14ac:dyDescent="0.55000000000000004">
      <c r="A14" s="136" t="s">
        <v>757</v>
      </c>
      <c r="B14" s="748"/>
    </row>
    <row r="15" spans="1:2" x14ac:dyDescent="0.55000000000000004">
      <c r="A15" s="136" t="s">
        <v>758</v>
      </c>
      <c r="B15" s="748"/>
    </row>
    <row r="16" spans="1:2" ht="12.75" customHeight="1" thickBot="1" x14ac:dyDescent="0.6">
      <c r="A16" s="793"/>
      <c r="B16" s="794"/>
    </row>
    <row r="17" spans="1:4" x14ac:dyDescent="0.55000000000000004">
      <c r="A17" s="502" t="s">
        <v>16</v>
      </c>
      <c r="B17" s="503" t="s">
        <v>2</v>
      </c>
    </row>
    <row r="18" spans="1:4" x14ac:dyDescent="0.55000000000000004">
      <c r="A18" s="504" t="s">
        <v>3</v>
      </c>
      <c r="B18" s="503" t="s">
        <v>2</v>
      </c>
    </row>
    <row r="19" spans="1:4" x14ac:dyDescent="0.55000000000000004">
      <c r="A19" s="504"/>
      <c r="B19" s="503"/>
    </row>
    <row r="20" spans="1:4" x14ac:dyDescent="0.55000000000000004">
      <c r="A20" s="504" t="s">
        <v>5</v>
      </c>
      <c r="B20" s="503"/>
    </row>
    <row r="21" spans="1:4" ht="15.6" thickBot="1" x14ac:dyDescent="0.6">
      <c r="A21" s="153" t="s">
        <v>26</v>
      </c>
      <c r="B21" s="154"/>
    </row>
    <row r="22" spans="1:4" ht="15.6" thickTop="1" x14ac:dyDescent="0.55000000000000004">
      <c r="A22" s="504" t="s">
        <v>6</v>
      </c>
      <c r="B22" s="505"/>
      <c r="D22" s="37"/>
    </row>
    <row r="23" spans="1:4" s="45" customFormat="1" thickBot="1" x14ac:dyDescent="0.55000000000000004">
      <c r="A23" s="764" t="s">
        <v>7</v>
      </c>
      <c r="B23" s="768">
        <f>SUM(B17:B21)-(B22)</f>
        <v>0</v>
      </c>
    </row>
    <row r="24" spans="1:4" ht="12.75" customHeight="1" x14ac:dyDescent="0.55000000000000004">
      <c r="A24" s="146"/>
      <c r="B24" s="147"/>
    </row>
    <row r="25" spans="1:4" x14ac:dyDescent="0.55000000000000004">
      <c r="A25" s="502" t="s">
        <v>17</v>
      </c>
      <c r="B25" s="503"/>
    </row>
    <row r="26" spans="1:4" x14ac:dyDescent="0.55000000000000004">
      <c r="A26" s="504" t="s">
        <v>101</v>
      </c>
      <c r="B26" s="503"/>
    </row>
    <row r="27" spans="1:4" ht="16.5" customHeight="1" x14ac:dyDescent="0.55000000000000004">
      <c r="A27" s="504" t="s">
        <v>22</v>
      </c>
      <c r="B27" s="503"/>
    </row>
    <row r="28" spans="1:4" x14ac:dyDescent="0.55000000000000004">
      <c r="A28" s="504" t="s">
        <v>20</v>
      </c>
      <c r="B28" s="503"/>
    </row>
    <row r="29" spans="1:4" x14ac:dyDescent="0.55000000000000004">
      <c r="A29" s="504" t="s">
        <v>8</v>
      </c>
      <c r="B29" s="503"/>
    </row>
    <row r="30" spans="1:4" x14ac:dyDescent="0.55000000000000004">
      <c r="A30" s="504" t="s">
        <v>102</v>
      </c>
      <c r="B30" s="503">
        <v>184000</v>
      </c>
    </row>
    <row r="31" spans="1:4" x14ac:dyDescent="0.55000000000000004">
      <c r="A31" s="504" t="s">
        <v>9</v>
      </c>
      <c r="B31" s="503"/>
    </row>
    <row r="32" spans="1:4" ht="15.6" thickBot="1" x14ac:dyDescent="0.6">
      <c r="A32" s="153" t="s">
        <v>10</v>
      </c>
      <c r="B32" s="101"/>
    </row>
    <row r="33" spans="1:2" s="45" customFormat="1" ht="15.6" thickTop="1" thickBot="1" x14ac:dyDescent="0.55000000000000004">
      <c r="A33" s="155" t="s">
        <v>11</v>
      </c>
      <c r="B33" s="86">
        <f>SUM(B26:B32)</f>
        <v>184000</v>
      </c>
    </row>
    <row r="34" spans="1:2" ht="12.75" customHeight="1" x14ac:dyDescent="0.55000000000000004">
      <c r="A34" s="146"/>
      <c r="B34" s="147"/>
    </row>
    <row r="35" spans="1:2" x14ac:dyDescent="0.55000000000000004">
      <c r="A35" s="502" t="s">
        <v>18</v>
      </c>
      <c r="B35" s="503" t="s">
        <v>4</v>
      </c>
    </row>
    <row r="36" spans="1:2" x14ac:dyDescent="0.55000000000000004">
      <c r="A36" s="504" t="s">
        <v>12</v>
      </c>
      <c r="B36" s="503"/>
    </row>
    <row r="37" spans="1:2" x14ac:dyDescent="0.55000000000000004">
      <c r="A37" s="504" t="s">
        <v>13</v>
      </c>
      <c r="B37" s="503"/>
    </row>
    <row r="38" spans="1:2" x14ac:dyDescent="0.55000000000000004">
      <c r="A38" s="504" t="s">
        <v>14</v>
      </c>
      <c r="B38" s="503"/>
    </row>
    <row r="39" spans="1:2" ht="15.6" thickBot="1" x14ac:dyDescent="0.6">
      <c r="A39" s="153" t="s">
        <v>15</v>
      </c>
      <c r="B39" s="101"/>
    </row>
    <row r="40" spans="1:2" s="45" customFormat="1" ht="15.6" thickTop="1" thickBot="1" x14ac:dyDescent="0.55000000000000004">
      <c r="A40" s="155" t="s">
        <v>7</v>
      </c>
      <c r="B40" s="86">
        <f>SUM(B35:B39)</f>
        <v>0</v>
      </c>
    </row>
    <row r="41" spans="1:2" ht="12.75" customHeight="1" x14ac:dyDescent="0.55000000000000004">
      <c r="A41" s="146"/>
      <c r="B41" s="147"/>
    </row>
    <row r="42" spans="1:2" ht="15" customHeight="1" x14ac:dyDescent="0.55000000000000004">
      <c r="A42" s="83" t="s">
        <v>19</v>
      </c>
      <c r="B42" s="84"/>
    </row>
    <row r="43" spans="1:2" x14ac:dyDescent="0.55000000000000004">
      <c r="A43" s="506" t="s">
        <v>759</v>
      </c>
      <c r="B43" s="84">
        <v>184000</v>
      </c>
    </row>
    <row r="44" spans="1:2" x14ac:dyDescent="0.55000000000000004">
      <c r="A44" s="507" t="s">
        <v>123</v>
      </c>
      <c r="B44" s="84" t="s">
        <v>2</v>
      </c>
    </row>
    <row r="45" spans="1:2" x14ac:dyDescent="0.55000000000000004">
      <c r="A45" s="507" t="s">
        <v>140</v>
      </c>
      <c r="B45" s="84"/>
    </row>
    <row r="46" spans="1:2" x14ac:dyDescent="0.55000000000000004">
      <c r="A46" s="507" t="s">
        <v>154</v>
      </c>
      <c r="B46" s="84"/>
    </row>
    <row r="47" spans="1:2" x14ac:dyDescent="0.55000000000000004">
      <c r="A47" s="507" t="s">
        <v>184</v>
      </c>
      <c r="B47" s="84">
        <v>0</v>
      </c>
    </row>
    <row r="48" spans="1:2" ht="15.6" thickBot="1" x14ac:dyDescent="0.6">
      <c r="A48" s="508" t="s">
        <v>554</v>
      </c>
      <c r="B48" s="560">
        <v>0</v>
      </c>
    </row>
    <row r="49" spans="1:2" ht="15.9" thickTop="1" thickBot="1" x14ac:dyDescent="0.6">
      <c r="A49" s="764" t="s">
        <v>11</v>
      </c>
      <c r="B49" s="768">
        <f>SUM(B43:B48)</f>
        <v>184000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16" zoomScale="85" zoomScaleNormal="85" workbookViewId="0">
      <selection activeCell="B48" sqref="B48"/>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137</v>
      </c>
      <c r="B4" s="1284"/>
    </row>
    <row r="5" spans="1:2" ht="12.75" customHeight="1" x14ac:dyDescent="0.55000000000000004">
      <c r="A5" s="146"/>
      <c r="B5" s="501"/>
    </row>
    <row r="6" spans="1:2" x14ac:dyDescent="0.55000000000000004">
      <c r="A6" s="1285" t="s">
        <v>136</v>
      </c>
      <c r="B6" s="1284"/>
    </row>
    <row r="7" spans="1:2" x14ac:dyDescent="0.55000000000000004">
      <c r="A7" s="749" t="s">
        <v>30</v>
      </c>
      <c r="B7" s="133"/>
    </row>
    <row r="8" spans="1:2" x14ac:dyDescent="0.55000000000000004">
      <c r="A8" s="1285" t="s">
        <v>76</v>
      </c>
      <c r="B8" s="1284"/>
    </row>
    <row r="9" spans="1:2" x14ac:dyDescent="0.55000000000000004">
      <c r="A9" s="1285"/>
      <c r="B9" s="1284"/>
    </row>
    <row r="10" spans="1:2" ht="12.75" customHeight="1" x14ac:dyDescent="0.55000000000000004">
      <c r="A10" s="149"/>
      <c r="B10" s="150"/>
    </row>
    <row r="11" spans="1:2" x14ac:dyDescent="0.55000000000000004">
      <c r="A11" s="1277" t="s">
        <v>724</v>
      </c>
      <c r="B11" s="1278"/>
    </row>
    <row r="12" spans="1:2" x14ac:dyDescent="0.55000000000000004">
      <c r="A12" s="136" t="s">
        <v>725</v>
      </c>
      <c r="B12" s="748"/>
    </row>
    <row r="13" spans="1:2" x14ac:dyDescent="0.55000000000000004">
      <c r="A13" s="136" t="s">
        <v>726</v>
      </c>
      <c r="B13" s="748"/>
    </row>
    <row r="14" spans="1:2" x14ac:dyDescent="0.55000000000000004">
      <c r="A14" s="136" t="s">
        <v>727</v>
      </c>
      <c r="B14" s="748"/>
    </row>
    <row r="15" spans="1:2" x14ac:dyDescent="0.55000000000000004">
      <c r="A15" s="136" t="s">
        <v>728</v>
      </c>
      <c r="B15" s="748"/>
    </row>
    <row r="16" spans="1:2" ht="12.75" customHeight="1" thickBot="1" x14ac:dyDescent="0.6">
      <c r="A16" s="793"/>
      <c r="B16" s="794"/>
    </row>
    <row r="17" spans="1:4" x14ac:dyDescent="0.55000000000000004">
      <c r="A17" s="502" t="s">
        <v>16</v>
      </c>
      <c r="B17" s="503" t="s">
        <v>2</v>
      </c>
    </row>
    <row r="18" spans="1:4" x14ac:dyDescent="0.55000000000000004">
      <c r="A18" s="504" t="s">
        <v>3</v>
      </c>
      <c r="B18" s="503" t="s">
        <v>2</v>
      </c>
    </row>
    <row r="19" spans="1:4" x14ac:dyDescent="0.55000000000000004">
      <c r="A19" s="504"/>
      <c r="B19" s="503"/>
    </row>
    <row r="20" spans="1:4" x14ac:dyDescent="0.55000000000000004">
      <c r="A20" s="504" t="s">
        <v>5</v>
      </c>
      <c r="B20" s="503"/>
    </row>
    <row r="21" spans="1:4" ht="15.6" thickBot="1" x14ac:dyDescent="0.6">
      <c r="A21" s="153" t="s">
        <v>26</v>
      </c>
      <c r="B21" s="154"/>
    </row>
    <row r="22" spans="1:4" ht="15.6" thickTop="1" x14ac:dyDescent="0.55000000000000004">
      <c r="A22" s="504" t="s">
        <v>6</v>
      </c>
      <c r="B22" s="505"/>
      <c r="D22" s="37"/>
    </row>
    <row r="23" spans="1:4" s="45" customFormat="1" thickBot="1" x14ac:dyDescent="0.55000000000000004">
      <c r="A23" s="764" t="s">
        <v>7</v>
      </c>
      <c r="B23" s="768">
        <f>SUM(B17:B21)-(B22)</f>
        <v>0</v>
      </c>
    </row>
    <row r="24" spans="1:4" ht="12.75" customHeight="1" x14ac:dyDescent="0.55000000000000004">
      <c r="A24" s="146"/>
      <c r="B24" s="147"/>
    </row>
    <row r="25" spans="1:4" x14ac:dyDescent="0.55000000000000004">
      <c r="A25" s="502" t="s">
        <v>17</v>
      </c>
      <c r="B25" s="503"/>
    </row>
    <row r="26" spans="1:4" x14ac:dyDescent="0.55000000000000004">
      <c r="A26" s="504" t="s">
        <v>101</v>
      </c>
      <c r="B26" s="503"/>
    </row>
    <row r="27" spans="1:4" ht="16.5" customHeight="1" x14ac:dyDescent="0.55000000000000004">
      <c r="A27" s="504" t="s">
        <v>22</v>
      </c>
      <c r="B27" s="503"/>
    </row>
    <row r="28" spans="1:4" x14ac:dyDescent="0.55000000000000004">
      <c r="A28" s="504" t="s">
        <v>20</v>
      </c>
      <c r="B28" s="503"/>
    </row>
    <row r="29" spans="1:4" x14ac:dyDescent="0.55000000000000004">
      <c r="A29" s="504" t="s">
        <v>8</v>
      </c>
      <c r="B29" s="503"/>
    </row>
    <row r="30" spans="1:4" x14ac:dyDescent="0.55000000000000004">
      <c r="A30" s="504" t="s">
        <v>102</v>
      </c>
      <c r="B30" s="503"/>
    </row>
    <row r="31" spans="1:4" x14ac:dyDescent="0.55000000000000004">
      <c r="A31" s="504" t="s">
        <v>9</v>
      </c>
      <c r="B31" s="503">
        <v>6000000</v>
      </c>
    </row>
    <row r="32" spans="1:4" ht="15.6" thickBot="1" x14ac:dyDescent="0.6">
      <c r="A32" s="153" t="s">
        <v>10</v>
      </c>
      <c r="B32" s="101"/>
    </row>
    <row r="33" spans="1:2" s="45" customFormat="1" ht="15.6" thickTop="1" thickBot="1" x14ac:dyDescent="0.55000000000000004">
      <c r="A33" s="155" t="s">
        <v>11</v>
      </c>
      <c r="B33" s="86">
        <f>SUM(B26:B32)</f>
        <v>6000000</v>
      </c>
    </row>
    <row r="34" spans="1:2" ht="12.75" customHeight="1" x14ac:dyDescent="0.55000000000000004">
      <c r="A34" s="146"/>
      <c r="B34" s="147"/>
    </row>
    <row r="35" spans="1:2" x14ac:dyDescent="0.55000000000000004">
      <c r="A35" s="502" t="s">
        <v>18</v>
      </c>
      <c r="B35" s="503" t="s">
        <v>4</v>
      </c>
    </row>
    <row r="36" spans="1:2" x14ac:dyDescent="0.55000000000000004">
      <c r="A36" s="504" t="s">
        <v>12</v>
      </c>
      <c r="B36" s="503"/>
    </row>
    <row r="37" spans="1:2" x14ac:dyDescent="0.55000000000000004">
      <c r="A37" s="504" t="s">
        <v>13</v>
      </c>
      <c r="B37" s="503"/>
    </row>
    <row r="38" spans="1:2" x14ac:dyDescent="0.55000000000000004">
      <c r="A38" s="504" t="s">
        <v>14</v>
      </c>
      <c r="B38" s="503"/>
    </row>
    <row r="39" spans="1:2" ht="15.6" thickBot="1" x14ac:dyDescent="0.6">
      <c r="A39" s="153" t="s">
        <v>15</v>
      </c>
      <c r="B39" s="101"/>
    </row>
    <row r="40" spans="1:2" s="45" customFormat="1" ht="15.6" thickTop="1" thickBot="1" x14ac:dyDescent="0.55000000000000004">
      <c r="A40" s="155" t="s">
        <v>7</v>
      </c>
      <c r="B40" s="86">
        <f>SUM(B35:B39)</f>
        <v>0</v>
      </c>
    </row>
    <row r="41" spans="1:2" ht="12.75" customHeight="1" x14ac:dyDescent="0.55000000000000004">
      <c r="A41" s="146"/>
      <c r="B41" s="147"/>
    </row>
    <row r="42" spans="1:2" ht="15" customHeight="1" x14ac:dyDescent="0.55000000000000004">
      <c r="A42" s="83" t="s">
        <v>19</v>
      </c>
      <c r="B42" s="84"/>
    </row>
    <row r="43" spans="1:2" x14ac:dyDescent="0.55000000000000004">
      <c r="A43" s="506" t="s">
        <v>427</v>
      </c>
      <c r="B43" s="84"/>
    </row>
    <row r="44" spans="1:2" x14ac:dyDescent="0.55000000000000004">
      <c r="A44" s="507" t="s">
        <v>123</v>
      </c>
      <c r="B44" s="84"/>
    </row>
    <row r="45" spans="1:2" x14ac:dyDescent="0.55000000000000004">
      <c r="A45" s="507" t="s">
        <v>140</v>
      </c>
      <c r="B45" s="84"/>
    </row>
    <row r="46" spans="1:2" x14ac:dyDescent="0.55000000000000004">
      <c r="A46" s="507" t="s">
        <v>154</v>
      </c>
      <c r="B46" s="84"/>
    </row>
    <row r="47" spans="1:2" x14ac:dyDescent="0.55000000000000004">
      <c r="A47" s="507" t="s">
        <v>184</v>
      </c>
      <c r="B47" s="84" t="s">
        <v>2</v>
      </c>
    </row>
    <row r="48" spans="1:2" ht="15.6" thickBot="1" x14ac:dyDescent="0.6">
      <c r="A48" s="508" t="s">
        <v>554</v>
      </c>
      <c r="B48" s="560">
        <v>6000000</v>
      </c>
    </row>
    <row r="49" spans="1:2" ht="15.9" thickTop="1" thickBot="1" x14ac:dyDescent="0.6">
      <c r="A49" s="764" t="s">
        <v>11</v>
      </c>
      <c r="B49" s="768">
        <f>SUM(B43:B48)</f>
        <v>6000000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85" zoomScaleNormal="85" workbookViewId="0">
      <selection activeCell="E36" sqref="E36"/>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149</v>
      </c>
      <c r="B4" s="1284"/>
    </row>
    <row r="5" spans="1:2" ht="12.75" customHeight="1" x14ac:dyDescent="0.55000000000000004">
      <c r="A5" s="146"/>
      <c r="B5" s="501"/>
    </row>
    <row r="6" spans="1:2" x14ac:dyDescent="0.55000000000000004">
      <c r="A6" s="1285" t="s">
        <v>42</v>
      </c>
      <c r="B6" s="1284"/>
    </row>
    <row r="7" spans="1:2" x14ac:dyDescent="0.55000000000000004">
      <c r="A7" s="480" t="s">
        <v>30</v>
      </c>
      <c r="B7" s="133"/>
    </row>
    <row r="8" spans="1:2" x14ac:dyDescent="0.55000000000000004">
      <c r="A8" s="1285" t="s">
        <v>76</v>
      </c>
      <c r="B8" s="1284"/>
    </row>
    <row r="9" spans="1:2" x14ac:dyDescent="0.55000000000000004">
      <c r="A9" s="1285"/>
      <c r="B9" s="1284"/>
    </row>
    <row r="10" spans="1:2" ht="12.75" customHeight="1" x14ac:dyDescent="0.55000000000000004">
      <c r="A10" s="149"/>
      <c r="B10" s="150"/>
    </row>
    <row r="11" spans="1:2" ht="37.5" customHeight="1" x14ac:dyDescent="0.55000000000000004">
      <c r="A11" s="1332" t="s">
        <v>150</v>
      </c>
      <c r="B11" s="1333"/>
    </row>
    <row r="12" spans="1:2" ht="12.75" customHeight="1" thickBot="1" x14ac:dyDescent="0.6">
      <c r="A12" s="151"/>
      <c r="B12" s="152"/>
    </row>
    <row r="13" spans="1:2" x14ac:dyDescent="0.55000000000000004">
      <c r="A13" s="502" t="s">
        <v>16</v>
      </c>
      <c r="B13" s="503" t="s">
        <v>2</v>
      </c>
    </row>
    <row r="14" spans="1:2" x14ac:dyDescent="0.55000000000000004">
      <c r="A14" s="504" t="s">
        <v>3</v>
      </c>
      <c r="B14" s="503">
        <v>200000</v>
      </c>
    </row>
    <row r="15" spans="1:2" x14ac:dyDescent="0.55000000000000004">
      <c r="A15" s="504"/>
      <c r="B15" s="503"/>
    </row>
    <row r="16" spans="1:2" x14ac:dyDescent="0.55000000000000004">
      <c r="A16" s="504" t="s">
        <v>5</v>
      </c>
      <c r="B16" s="503"/>
    </row>
    <row r="17" spans="1:4" ht="15.6" thickBot="1" x14ac:dyDescent="0.6">
      <c r="A17" s="153" t="s">
        <v>26</v>
      </c>
      <c r="B17" s="154"/>
    </row>
    <row r="18" spans="1:4" ht="15.6" thickTop="1" x14ac:dyDescent="0.55000000000000004">
      <c r="A18" s="504" t="s">
        <v>6</v>
      </c>
      <c r="B18" s="505"/>
      <c r="D18" s="37"/>
    </row>
    <row r="19" spans="1:4" s="45" customFormat="1" thickBot="1" x14ac:dyDescent="0.55000000000000004">
      <c r="A19" s="85" t="s">
        <v>7</v>
      </c>
      <c r="B19" s="87">
        <f>SUM(B13:B17)-(B18)</f>
        <v>200000</v>
      </c>
    </row>
    <row r="20" spans="1:4" ht="12.75" customHeight="1" x14ac:dyDescent="0.55000000000000004">
      <c r="A20" s="146"/>
      <c r="B20" s="147"/>
    </row>
    <row r="21" spans="1:4" x14ac:dyDescent="0.55000000000000004">
      <c r="A21" s="502" t="s">
        <v>17</v>
      </c>
      <c r="B21" s="503"/>
    </row>
    <row r="22" spans="1:4" x14ac:dyDescent="0.55000000000000004">
      <c r="A22" s="504" t="s">
        <v>101</v>
      </c>
      <c r="B22" s="503"/>
    </row>
    <row r="23" spans="1:4" ht="16.5" customHeight="1" x14ac:dyDescent="0.55000000000000004">
      <c r="A23" s="504" t="s">
        <v>22</v>
      </c>
      <c r="B23" s="503"/>
    </row>
    <row r="24" spans="1:4" x14ac:dyDescent="0.55000000000000004">
      <c r="A24" s="504" t="s">
        <v>20</v>
      </c>
      <c r="B24" s="503"/>
    </row>
    <row r="25" spans="1:4" x14ac:dyDescent="0.55000000000000004">
      <c r="A25" s="504" t="s">
        <v>8</v>
      </c>
      <c r="B25" s="503"/>
    </row>
    <row r="26" spans="1:4" x14ac:dyDescent="0.55000000000000004">
      <c r="A26" s="504" t="s">
        <v>102</v>
      </c>
      <c r="B26" s="503"/>
    </row>
    <row r="27" spans="1:4" x14ac:dyDescent="0.55000000000000004">
      <c r="A27" s="504" t="s">
        <v>9</v>
      </c>
      <c r="B27" s="503"/>
    </row>
    <row r="28" spans="1:4" ht="15.6" thickBot="1" x14ac:dyDescent="0.6">
      <c r="A28" s="153" t="s">
        <v>10</v>
      </c>
      <c r="B28" s="101">
        <v>200000</v>
      </c>
    </row>
    <row r="29" spans="1:4" s="45" customFormat="1" ht="15.6" thickTop="1" thickBot="1" x14ac:dyDescent="0.55000000000000004">
      <c r="A29" s="155" t="s">
        <v>11</v>
      </c>
      <c r="B29" s="86">
        <f>SUM(B22:B28)</f>
        <v>200000</v>
      </c>
    </row>
    <row r="30" spans="1:4" ht="12.75" customHeight="1" x14ac:dyDescent="0.55000000000000004">
      <c r="A30" s="146"/>
      <c r="B30" s="147"/>
    </row>
    <row r="31" spans="1:4" x14ac:dyDescent="0.55000000000000004">
      <c r="A31" s="502" t="s">
        <v>18</v>
      </c>
      <c r="B31" s="503" t="s">
        <v>4</v>
      </c>
    </row>
    <row r="32" spans="1:4" x14ac:dyDescent="0.55000000000000004">
      <c r="A32" s="504" t="s">
        <v>12</v>
      </c>
      <c r="B32" s="503"/>
    </row>
    <row r="33" spans="1:2" x14ac:dyDescent="0.55000000000000004">
      <c r="A33" s="504" t="s">
        <v>13</v>
      </c>
      <c r="B33" s="503"/>
    </row>
    <row r="34" spans="1:2" x14ac:dyDescent="0.55000000000000004">
      <c r="A34" s="504" t="s">
        <v>14</v>
      </c>
      <c r="B34" s="503"/>
    </row>
    <row r="35" spans="1:2" ht="15.6" thickBot="1" x14ac:dyDescent="0.6">
      <c r="A35" s="153" t="s">
        <v>15</v>
      </c>
      <c r="B35" s="101"/>
    </row>
    <row r="36" spans="1:2" s="45" customFormat="1" ht="15.6" thickTop="1" thickBot="1" x14ac:dyDescent="0.55000000000000004">
      <c r="A36" s="528" t="s">
        <v>7</v>
      </c>
      <c r="B36" s="86">
        <f>SUM(B31:B35)</f>
        <v>0</v>
      </c>
    </row>
    <row r="37" spans="1:2" ht="12.75" customHeight="1" x14ac:dyDescent="0.55000000000000004">
      <c r="A37" s="529"/>
      <c r="B37" s="501"/>
    </row>
    <row r="38" spans="1:2" ht="15" customHeight="1" x14ac:dyDescent="0.55000000000000004">
      <c r="A38" s="94" t="s">
        <v>19</v>
      </c>
      <c r="B38" s="156"/>
    </row>
    <row r="39" spans="1:2" x14ac:dyDescent="0.55000000000000004">
      <c r="A39" s="506" t="s">
        <v>427</v>
      </c>
      <c r="B39" s="156"/>
    </row>
    <row r="40" spans="1:2" x14ac:dyDescent="0.55000000000000004">
      <c r="A40" s="507" t="s">
        <v>123</v>
      </c>
      <c r="B40" s="156"/>
    </row>
    <row r="41" spans="1:2" x14ac:dyDescent="0.55000000000000004">
      <c r="A41" s="507" t="s">
        <v>140</v>
      </c>
      <c r="B41" s="156">
        <v>200000</v>
      </c>
    </row>
    <row r="42" spans="1:2" x14ac:dyDescent="0.55000000000000004">
      <c r="A42" s="507" t="s">
        <v>154</v>
      </c>
      <c r="B42" s="156"/>
    </row>
    <row r="43" spans="1:2" x14ac:dyDescent="0.55000000000000004">
      <c r="A43" s="507" t="s">
        <v>184</v>
      </c>
      <c r="B43" s="156"/>
    </row>
    <row r="44" spans="1:2" x14ac:dyDescent="0.55000000000000004">
      <c r="A44" s="507" t="s">
        <v>554</v>
      </c>
      <c r="B44" s="156"/>
    </row>
    <row r="45" spans="1:2" ht="15.6" thickBot="1" x14ac:dyDescent="0.6">
      <c r="A45" s="508" t="s">
        <v>694</v>
      </c>
      <c r="B45" s="156"/>
    </row>
    <row r="46" spans="1:2" ht="15.9" thickTop="1" thickBot="1" x14ac:dyDescent="0.6">
      <c r="A46" s="85" t="s">
        <v>11</v>
      </c>
      <c r="B46" s="86">
        <f>SUM(B39:B45)</f>
        <v>200000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topLeftCell="A31" zoomScaleNormal="100" workbookViewId="0">
      <selection activeCell="F52" sqref="F52"/>
    </sheetView>
  </sheetViews>
  <sheetFormatPr defaultColWidth="8.83203125" defaultRowHeight="14.4" x14ac:dyDescent="0.55000000000000004"/>
  <cols>
    <col min="1" max="1" width="79" style="93" customWidth="1"/>
    <col min="2" max="2" width="13.71875" style="93" customWidth="1"/>
    <col min="3" max="16384" width="8.83203125" style="93"/>
  </cols>
  <sheetData>
    <row r="1" spans="1:2" ht="15.3" x14ac:dyDescent="0.55000000000000004">
      <c r="A1" s="1348" t="s">
        <v>0</v>
      </c>
      <c r="B1" s="1348"/>
    </row>
    <row r="2" spans="1:2" ht="15.3" x14ac:dyDescent="0.55000000000000004">
      <c r="A2" s="1349" t="s">
        <v>1</v>
      </c>
      <c r="B2" s="1349"/>
    </row>
    <row r="3" spans="1:2" ht="15.3" x14ac:dyDescent="0.55000000000000004">
      <c r="A3" s="1350"/>
      <c r="B3" s="1350"/>
    </row>
    <row r="4" spans="1:2" ht="15.3" x14ac:dyDescent="0.55000000000000004">
      <c r="A4" s="1342" t="s">
        <v>157</v>
      </c>
      <c r="B4" s="1342"/>
    </row>
    <row r="5" spans="1:2" ht="15" x14ac:dyDescent="0.55000000000000004">
      <c r="A5" s="1351"/>
      <c r="B5" s="1351"/>
    </row>
    <row r="6" spans="1:2" ht="15.3" x14ac:dyDescent="0.55000000000000004">
      <c r="A6" s="1342" t="s">
        <v>428</v>
      </c>
      <c r="B6" s="1343"/>
    </row>
    <row r="7" spans="1:2" ht="15.3" x14ac:dyDescent="0.55000000000000004">
      <c r="A7" s="1343"/>
      <c r="B7" s="1343"/>
    </row>
    <row r="8" spans="1:2" ht="15.3" x14ac:dyDescent="0.55000000000000004">
      <c r="A8" s="1342" t="s">
        <v>79</v>
      </c>
      <c r="B8" s="1342"/>
    </row>
    <row r="9" spans="1:2" ht="15.3" x14ac:dyDescent="0.55000000000000004">
      <c r="A9" s="1342" t="s">
        <v>699</v>
      </c>
      <c r="B9" s="1343"/>
    </row>
    <row r="10" spans="1:2" ht="15.3" x14ac:dyDescent="0.55000000000000004">
      <c r="A10" s="1342" t="s">
        <v>80</v>
      </c>
      <c r="B10" s="1342"/>
    </row>
    <row r="11" spans="1:2" ht="15.75" customHeight="1" x14ac:dyDescent="0.55000000000000004">
      <c r="A11" s="1341"/>
      <c r="B11" s="1341"/>
    </row>
    <row r="12" spans="1:2" ht="15" customHeight="1" x14ac:dyDescent="0.55000000000000004">
      <c r="A12" s="1344" t="s">
        <v>700</v>
      </c>
      <c r="B12" s="1345"/>
    </row>
    <row r="13" spans="1:2" ht="15" customHeight="1" x14ac:dyDescent="0.55000000000000004">
      <c r="A13" s="1346"/>
      <c r="B13" s="1347"/>
    </row>
    <row r="14" spans="1:2" ht="15.6" customHeight="1" x14ac:dyDescent="0.55000000000000004">
      <c r="A14" s="1341"/>
      <c r="B14" s="1341"/>
    </row>
    <row r="15" spans="1:2" ht="15.3" x14ac:dyDescent="0.55000000000000004">
      <c r="A15" s="1342" t="s">
        <v>431</v>
      </c>
      <c r="B15" s="1343"/>
    </row>
    <row r="16" spans="1:2" ht="15.3" x14ac:dyDescent="0.55000000000000004">
      <c r="A16" s="1343"/>
      <c r="B16" s="1343"/>
    </row>
    <row r="17" spans="1:2" ht="15" customHeight="1" x14ac:dyDescent="0.55000000000000004">
      <c r="A17" s="1334" t="s">
        <v>701</v>
      </c>
      <c r="B17" s="1335"/>
    </row>
    <row r="18" spans="1:2" x14ac:dyDescent="0.55000000000000004">
      <c r="A18" s="1336"/>
      <c r="B18" s="1337"/>
    </row>
    <row r="19" spans="1:2" ht="402" customHeight="1" x14ac:dyDescent="0.55000000000000004">
      <c r="A19" s="1336"/>
      <c r="B19" s="1337"/>
    </row>
    <row r="20" spans="1:2" ht="14.25" customHeight="1" x14ac:dyDescent="0.55000000000000004">
      <c r="A20" s="1338"/>
      <c r="B20" s="1339"/>
    </row>
    <row r="21" spans="1:2" ht="15.3" x14ac:dyDescent="0.55000000000000004">
      <c r="A21" s="1340"/>
      <c r="B21" s="1340"/>
    </row>
    <row r="22" spans="1:2" ht="15.3" x14ac:dyDescent="0.55000000000000004">
      <c r="A22" s="354" t="s">
        <v>81</v>
      </c>
      <c r="B22" s="359">
        <v>810000</v>
      </c>
    </row>
    <row r="23" spans="1:2" ht="15.3" x14ac:dyDescent="0.55000000000000004">
      <c r="A23" s="355" t="s">
        <v>82</v>
      </c>
      <c r="B23" s="351">
        <v>0</v>
      </c>
    </row>
    <row r="24" spans="1:2" ht="15.3" x14ac:dyDescent="0.55000000000000004">
      <c r="A24" s="355" t="s">
        <v>83</v>
      </c>
      <c r="B24" s="351">
        <v>0</v>
      </c>
    </row>
    <row r="25" spans="1:2" ht="15.3" x14ac:dyDescent="0.55000000000000004">
      <c r="A25" s="355" t="s">
        <v>5</v>
      </c>
      <c r="B25" s="351">
        <v>0</v>
      </c>
    </row>
    <row r="26" spans="1:2" ht="15.3" x14ac:dyDescent="0.55000000000000004">
      <c r="A26" s="355" t="s">
        <v>26</v>
      </c>
      <c r="B26" s="351">
        <v>0</v>
      </c>
    </row>
    <row r="27" spans="1:2" ht="15.3" x14ac:dyDescent="0.55000000000000004">
      <c r="A27" s="355" t="s">
        <v>84</v>
      </c>
      <c r="B27" s="351">
        <v>0</v>
      </c>
    </row>
    <row r="28" spans="1:2" ht="15.3" x14ac:dyDescent="0.55000000000000004">
      <c r="A28" s="355" t="s">
        <v>85</v>
      </c>
      <c r="B28" s="349">
        <v>0</v>
      </c>
    </row>
    <row r="29" spans="1:2" ht="15.3" x14ac:dyDescent="0.55000000000000004">
      <c r="A29" s="355" t="s">
        <v>7</v>
      </c>
      <c r="B29" s="351">
        <f>SUM(B23:B28)</f>
        <v>0</v>
      </c>
    </row>
    <row r="30" spans="1:2" ht="15.3" x14ac:dyDescent="0.55000000000000004">
      <c r="A30" s="355"/>
      <c r="B30" s="351"/>
    </row>
    <row r="31" spans="1:2" ht="15.3" x14ac:dyDescent="0.55000000000000004">
      <c r="A31" s="354" t="s">
        <v>86</v>
      </c>
      <c r="B31" s="351"/>
    </row>
    <row r="32" spans="1:2" ht="15.3" x14ac:dyDescent="0.55000000000000004">
      <c r="A32" s="358" t="s">
        <v>87</v>
      </c>
      <c r="B32" s="351">
        <v>0</v>
      </c>
    </row>
    <row r="33" spans="1:3" ht="15.3" x14ac:dyDescent="0.55000000000000004">
      <c r="A33" s="358" t="s">
        <v>88</v>
      </c>
      <c r="B33" s="351">
        <v>0</v>
      </c>
    </row>
    <row r="34" spans="1:3" ht="15.3" x14ac:dyDescent="0.55000000000000004">
      <c r="A34" s="351" t="s">
        <v>89</v>
      </c>
      <c r="B34" s="351">
        <v>0</v>
      </c>
    </row>
    <row r="35" spans="1:3" ht="15.3" x14ac:dyDescent="0.55000000000000004">
      <c r="A35" s="351" t="s">
        <v>90</v>
      </c>
      <c r="B35" s="351">
        <v>0</v>
      </c>
    </row>
    <row r="36" spans="1:3" ht="15.3" x14ac:dyDescent="0.55000000000000004">
      <c r="A36" s="351" t="s">
        <v>91</v>
      </c>
      <c r="B36" s="351">
        <v>810000</v>
      </c>
    </row>
    <row r="37" spans="1:3" ht="15.3" x14ac:dyDescent="0.55000000000000004">
      <c r="A37" s="351" t="s">
        <v>92</v>
      </c>
      <c r="B37" s="349">
        <v>0</v>
      </c>
    </row>
    <row r="38" spans="1:3" ht="17.7" x14ac:dyDescent="0.95">
      <c r="A38" s="351" t="s">
        <v>93</v>
      </c>
      <c r="B38" s="352">
        <v>0</v>
      </c>
    </row>
    <row r="39" spans="1:3" ht="15.3" x14ac:dyDescent="0.55000000000000004">
      <c r="A39" s="348" t="s">
        <v>7</v>
      </c>
      <c r="B39" s="349">
        <f>SUM(B32:B38)</f>
        <v>810000</v>
      </c>
    </row>
    <row r="40" spans="1:3" ht="15.3" x14ac:dyDescent="0.55000000000000004">
      <c r="A40" s="357"/>
      <c r="B40" s="356"/>
    </row>
    <row r="41" spans="1:3" ht="15.3" x14ac:dyDescent="0.55000000000000004">
      <c r="A41" s="354" t="s">
        <v>94</v>
      </c>
      <c r="B41" s="351" t="s">
        <v>2</v>
      </c>
    </row>
    <row r="42" spans="1:3" ht="15.3" x14ac:dyDescent="0.55000000000000004">
      <c r="A42" s="355" t="s">
        <v>12</v>
      </c>
      <c r="B42" s="351">
        <v>0</v>
      </c>
    </row>
    <row r="43" spans="1:3" ht="15.3" x14ac:dyDescent="0.55000000000000004">
      <c r="A43" s="355" t="s">
        <v>13</v>
      </c>
      <c r="B43" s="351">
        <v>0</v>
      </c>
    </row>
    <row r="44" spans="1:3" ht="15.3" x14ac:dyDescent="0.55000000000000004">
      <c r="A44" s="355" t="s">
        <v>14</v>
      </c>
      <c r="B44" s="351">
        <v>0</v>
      </c>
    </row>
    <row r="45" spans="1:3" ht="15.3" x14ac:dyDescent="0.55000000000000004">
      <c r="A45" s="355" t="s">
        <v>15</v>
      </c>
      <c r="B45" s="349">
        <v>0</v>
      </c>
      <c r="C45" s="171"/>
    </row>
    <row r="46" spans="1:3" ht="15.3" x14ac:dyDescent="0.55000000000000004">
      <c r="A46" s="354" t="s">
        <v>7</v>
      </c>
      <c r="B46" s="349">
        <f>SUM(B42:B45)</f>
        <v>0</v>
      </c>
    </row>
    <row r="47" spans="1:3" ht="15.3" x14ac:dyDescent="0.55000000000000004">
      <c r="A47" s="1341"/>
      <c r="B47" s="1341"/>
    </row>
    <row r="48" spans="1:3" ht="15.3" x14ac:dyDescent="0.55000000000000004">
      <c r="A48" s="348" t="s">
        <v>95</v>
      </c>
      <c r="B48" s="353"/>
    </row>
    <row r="49" spans="1:2" ht="15.3" x14ac:dyDescent="0.55000000000000004">
      <c r="A49" s="350" t="s">
        <v>427</v>
      </c>
      <c r="B49" s="351"/>
    </row>
    <row r="50" spans="1:2" ht="15.3" x14ac:dyDescent="0.55000000000000004">
      <c r="A50" s="350" t="s">
        <v>426</v>
      </c>
      <c r="B50" s="351"/>
    </row>
    <row r="51" spans="1:2" ht="15.3" x14ac:dyDescent="0.55000000000000004">
      <c r="A51" s="350" t="s">
        <v>425</v>
      </c>
      <c r="B51" s="351">
        <v>810000</v>
      </c>
    </row>
    <row r="52" spans="1:2" ht="15.3" x14ac:dyDescent="0.55000000000000004">
      <c r="A52" s="350" t="s">
        <v>424</v>
      </c>
      <c r="B52" s="349"/>
    </row>
    <row r="53" spans="1:2" ht="15.3" x14ac:dyDescent="0.55000000000000004">
      <c r="A53" s="350" t="s">
        <v>555</v>
      </c>
      <c r="B53" s="349"/>
    </row>
    <row r="54" spans="1:2" ht="15.3" x14ac:dyDescent="0.55000000000000004">
      <c r="A54" s="348" t="s">
        <v>7</v>
      </c>
      <c r="B54" s="772">
        <f>SUM(B49:B51)</f>
        <v>810000</v>
      </c>
    </row>
    <row r="55" spans="1:2" x14ac:dyDescent="0.55000000000000004">
      <c r="A55"/>
      <c r="B55"/>
    </row>
    <row r="56" spans="1:2" x14ac:dyDescent="0.55000000000000004">
      <c r="A56"/>
      <c r="B56"/>
    </row>
  </sheetData>
  <mergeCells count="19">
    <mergeCell ref="A6:B6"/>
    <mergeCell ref="A7:B7"/>
    <mergeCell ref="A8:B8"/>
    <mergeCell ref="A9:B9"/>
    <mergeCell ref="A10:B10"/>
    <mergeCell ref="A1:B1"/>
    <mergeCell ref="A2:B2"/>
    <mergeCell ref="A3:B3"/>
    <mergeCell ref="A4:B4"/>
    <mergeCell ref="A5:B5"/>
    <mergeCell ref="A17:B19"/>
    <mergeCell ref="A20:B20"/>
    <mergeCell ref="A21:B21"/>
    <mergeCell ref="A47:B47"/>
    <mergeCell ref="A11:B11"/>
    <mergeCell ref="A14:B14"/>
    <mergeCell ref="A15:B15"/>
    <mergeCell ref="A12:B13"/>
    <mergeCell ref="A16:B16"/>
  </mergeCells>
  <printOptions horizontalCentered="1" verticalCentered="1"/>
  <pageMargins left="0.66" right="0.67" top="0.31" bottom="0.21" header="0.3" footer="0.3"/>
  <pageSetup scale="62" orientation="portrait" horizontalDpi="4294967294" verticalDpi="4294967294"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6" zoomScale="85" workbookViewId="0">
      <selection activeCell="C36" sqref="C36"/>
    </sheetView>
  </sheetViews>
  <sheetFormatPr defaultColWidth="8" defaultRowHeight="15.3" x14ac:dyDescent="0.55000000000000004"/>
  <cols>
    <col min="1" max="1" width="68.71875" style="59" customWidth="1"/>
    <col min="2" max="2" width="12" style="64" customWidth="1"/>
    <col min="3" max="16384" width="8" style="59"/>
  </cols>
  <sheetData>
    <row r="1" spans="1:2" x14ac:dyDescent="0.55000000000000004">
      <c r="A1" s="1354" t="s">
        <v>0</v>
      </c>
      <c r="B1" s="1355"/>
    </row>
    <row r="2" spans="1:2" x14ac:dyDescent="0.55000000000000004">
      <c r="A2" s="1356" t="s">
        <v>1</v>
      </c>
      <c r="B2" s="1357"/>
    </row>
    <row r="3" spans="1:2" ht="12.75" customHeight="1" x14ac:dyDescent="0.55000000000000004">
      <c r="A3" s="103"/>
      <c r="B3" s="104"/>
    </row>
    <row r="4" spans="1:2" s="60" customFormat="1" ht="17.25" customHeight="1" x14ac:dyDescent="0.55000000000000004">
      <c r="A4" s="1358" t="s">
        <v>145</v>
      </c>
      <c r="B4" s="1359"/>
    </row>
    <row r="5" spans="1:2" ht="12.75" customHeight="1" x14ac:dyDescent="0.55000000000000004">
      <c r="A5" s="105"/>
      <c r="B5" s="106"/>
    </row>
    <row r="6" spans="1:2" x14ac:dyDescent="0.55000000000000004">
      <c r="A6" s="1360" t="s">
        <v>127</v>
      </c>
      <c r="B6" s="1359"/>
    </row>
    <row r="7" spans="1:2" x14ac:dyDescent="0.55000000000000004">
      <c r="A7" s="638" t="s">
        <v>39</v>
      </c>
      <c r="B7" s="107"/>
    </row>
    <row r="8" spans="1:2" x14ac:dyDescent="0.55000000000000004">
      <c r="A8" s="1360" t="s">
        <v>104</v>
      </c>
      <c r="B8" s="1359"/>
    </row>
    <row r="9" spans="1:2" x14ac:dyDescent="0.55000000000000004">
      <c r="A9" s="1360"/>
      <c r="B9" s="1359"/>
    </row>
    <row r="10" spans="1:2" ht="12.75" customHeight="1" x14ac:dyDescent="0.55000000000000004">
      <c r="A10" s="108"/>
      <c r="B10" s="109"/>
    </row>
    <row r="11" spans="1:2" x14ac:dyDescent="0.55000000000000004">
      <c r="A11" s="1352" t="s">
        <v>35</v>
      </c>
      <c r="B11" s="1353"/>
    </row>
    <row r="12" spans="1:2" ht="12.75" customHeight="1" thickBot="1" x14ac:dyDescent="0.6">
      <c r="A12" s="110"/>
      <c r="B12" s="111"/>
    </row>
    <row r="13" spans="1:2" x14ac:dyDescent="0.55000000000000004">
      <c r="A13" s="112" t="s">
        <v>16</v>
      </c>
      <c r="B13" s="113" t="s">
        <v>2</v>
      </c>
    </row>
    <row r="14" spans="1:2" x14ac:dyDescent="0.55000000000000004">
      <c r="A14" s="114" t="s">
        <v>3</v>
      </c>
      <c r="B14" s="113">
        <v>50000</v>
      </c>
    </row>
    <row r="15" spans="1:2" x14ac:dyDescent="0.55000000000000004">
      <c r="A15" s="114" t="s">
        <v>36</v>
      </c>
      <c r="B15" s="113">
        <v>50000</v>
      </c>
    </row>
    <row r="16" spans="1:2" x14ac:dyDescent="0.55000000000000004">
      <c r="A16" s="114" t="s">
        <v>5</v>
      </c>
      <c r="B16" s="113">
        <v>400000</v>
      </c>
    </row>
    <row r="17" spans="1:4" ht="15.6" thickBot="1" x14ac:dyDescent="0.6">
      <c r="A17" s="115" t="s">
        <v>37</v>
      </c>
      <c r="B17" s="116"/>
    </row>
    <row r="18" spans="1:4" ht="15.6" thickTop="1" x14ac:dyDescent="0.55000000000000004">
      <c r="A18" s="114" t="s">
        <v>6</v>
      </c>
      <c r="B18" s="117"/>
      <c r="D18" s="60"/>
    </row>
    <row r="19" spans="1:4" s="62" customFormat="1" thickBot="1" x14ac:dyDescent="0.55000000000000004">
      <c r="A19" s="118" t="s">
        <v>7</v>
      </c>
      <c r="B19" s="119">
        <f>SUM(B14:B17)-B18</f>
        <v>500000</v>
      </c>
    </row>
    <row r="20" spans="1:4" ht="12.75" customHeight="1" x14ac:dyDescent="0.55000000000000004">
      <c r="A20" s="105"/>
      <c r="B20" s="120"/>
    </row>
    <row r="21" spans="1:4" x14ac:dyDescent="0.55000000000000004">
      <c r="A21" s="112" t="s">
        <v>17</v>
      </c>
      <c r="B21" s="113"/>
    </row>
    <row r="22" spans="1:4" x14ac:dyDescent="0.55000000000000004">
      <c r="A22" s="114" t="s">
        <v>21</v>
      </c>
      <c r="B22" s="113"/>
    </row>
    <row r="23" spans="1:4" ht="16.5" customHeight="1" x14ac:dyDescent="0.55000000000000004">
      <c r="A23" s="114" t="s">
        <v>22</v>
      </c>
      <c r="B23" s="113"/>
    </row>
    <row r="24" spans="1:4" x14ac:dyDescent="0.55000000000000004">
      <c r="A24" s="114" t="s">
        <v>38</v>
      </c>
      <c r="B24" s="113"/>
    </row>
    <row r="25" spans="1:4" x14ac:dyDescent="0.55000000000000004">
      <c r="A25" s="114" t="s">
        <v>8</v>
      </c>
      <c r="B25" s="113"/>
    </row>
    <row r="26" spans="1:4" x14ac:dyDescent="0.55000000000000004">
      <c r="A26" s="114" t="s">
        <v>23</v>
      </c>
      <c r="B26" s="113">
        <v>500000</v>
      </c>
    </row>
    <row r="27" spans="1:4" x14ac:dyDescent="0.55000000000000004">
      <c r="A27" s="114" t="s">
        <v>9</v>
      </c>
      <c r="B27" s="113"/>
    </row>
    <row r="28" spans="1:4" ht="15.6" thickBot="1" x14ac:dyDescent="0.6">
      <c r="A28" s="115" t="s">
        <v>10</v>
      </c>
      <c r="B28" s="121"/>
    </row>
    <row r="29" spans="1:4" s="62" customFormat="1" ht="15.6" thickTop="1" thickBot="1" x14ac:dyDescent="0.55000000000000004">
      <c r="A29" s="122" t="s">
        <v>11</v>
      </c>
      <c r="B29" s="123">
        <f>SUM(B22:B28)</f>
        <v>500000</v>
      </c>
    </row>
    <row r="30" spans="1:4" ht="12.75" customHeight="1" x14ac:dyDescent="0.55000000000000004">
      <c r="A30" s="105"/>
      <c r="B30" s="120"/>
    </row>
    <row r="31" spans="1:4" x14ac:dyDescent="0.55000000000000004">
      <c r="A31" s="112" t="s">
        <v>18</v>
      </c>
      <c r="B31" s="113" t="s">
        <v>4</v>
      </c>
    </row>
    <row r="32" spans="1:4" x14ac:dyDescent="0.55000000000000004">
      <c r="A32" s="114" t="s">
        <v>12</v>
      </c>
      <c r="B32" s="113"/>
    </row>
    <row r="33" spans="1:2" x14ac:dyDescent="0.55000000000000004">
      <c r="A33" s="114" t="s">
        <v>13</v>
      </c>
      <c r="B33" s="113"/>
    </row>
    <row r="34" spans="1:2" x14ac:dyDescent="0.55000000000000004">
      <c r="A34" s="114" t="s">
        <v>14</v>
      </c>
      <c r="B34" s="113"/>
    </row>
    <row r="35" spans="1:2" ht="15.6" thickBot="1" x14ac:dyDescent="0.6">
      <c r="A35" s="115" t="s">
        <v>15</v>
      </c>
      <c r="B35" s="121"/>
    </row>
    <row r="36" spans="1:2" s="62" customFormat="1" ht="15.6" thickTop="1" thickBot="1" x14ac:dyDescent="0.55000000000000004">
      <c r="A36" s="122" t="s">
        <v>7</v>
      </c>
      <c r="B36" s="123">
        <f>SUM(B31:B35)</f>
        <v>0</v>
      </c>
    </row>
    <row r="37" spans="1:2" ht="12.75" customHeight="1" x14ac:dyDescent="0.55000000000000004">
      <c r="A37" s="105"/>
      <c r="B37" s="120"/>
    </row>
    <row r="38" spans="1:2" x14ac:dyDescent="0.55000000000000004">
      <c r="A38" s="125" t="s">
        <v>19</v>
      </c>
      <c r="B38" s="126"/>
    </row>
    <row r="39" spans="1:2" x14ac:dyDescent="0.55000000000000004">
      <c r="A39" s="507" t="s">
        <v>107</v>
      </c>
      <c r="B39" s="84"/>
    </row>
    <row r="40" spans="1:2" x14ac:dyDescent="0.55000000000000004">
      <c r="A40" s="507" t="s">
        <v>123</v>
      </c>
      <c r="B40" s="84"/>
    </row>
    <row r="41" spans="1:2" x14ac:dyDescent="0.55000000000000004">
      <c r="A41" s="507" t="s">
        <v>140</v>
      </c>
      <c r="B41" s="84">
        <v>500000</v>
      </c>
    </row>
    <row r="42" spans="1:2" x14ac:dyDescent="0.55000000000000004">
      <c r="A42" s="507" t="s">
        <v>154</v>
      </c>
      <c r="B42" s="84"/>
    </row>
    <row r="43" spans="1:2" x14ac:dyDescent="0.55000000000000004">
      <c r="A43" s="507" t="s">
        <v>184</v>
      </c>
      <c r="B43" s="84"/>
    </row>
    <row r="44" spans="1:2" x14ac:dyDescent="0.55000000000000004">
      <c r="A44" s="507" t="s">
        <v>554</v>
      </c>
      <c r="B44" s="84"/>
    </row>
    <row r="45" spans="1:2" ht="15.6" thickBot="1" x14ac:dyDescent="0.6">
      <c r="A45" s="508" t="s">
        <v>694</v>
      </c>
      <c r="B45" s="560"/>
    </row>
    <row r="46" spans="1:2" ht="15.9" thickTop="1" thickBot="1" x14ac:dyDescent="0.6">
      <c r="A46" s="118" t="s">
        <v>11</v>
      </c>
      <c r="B46" s="119">
        <f>SUM(B39:B45)</f>
        <v>500000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2" zoomScale="85" workbookViewId="0">
      <selection activeCell="B40" sqref="B40"/>
    </sheetView>
  </sheetViews>
  <sheetFormatPr defaultColWidth="8" defaultRowHeight="15.3" x14ac:dyDescent="0.55000000000000004"/>
  <cols>
    <col min="1" max="1" width="68.71875" style="59" customWidth="1"/>
    <col min="2" max="2" width="12" style="64" customWidth="1"/>
    <col min="3" max="3" width="8" style="59"/>
    <col min="4" max="4" width="11.71875" style="59" bestFit="1" customWidth="1"/>
    <col min="5" max="16384" width="8" style="59"/>
  </cols>
  <sheetData>
    <row r="1" spans="1:4" x14ac:dyDescent="0.55000000000000004">
      <c r="A1" s="1354" t="s">
        <v>0</v>
      </c>
      <c r="B1" s="1355"/>
    </row>
    <row r="2" spans="1:4" x14ac:dyDescent="0.55000000000000004">
      <c r="A2" s="1356" t="s">
        <v>1</v>
      </c>
      <c r="B2" s="1357"/>
    </row>
    <row r="3" spans="1:4" ht="12.75" customHeight="1" x14ac:dyDescent="0.55000000000000004">
      <c r="A3" s="103"/>
      <c r="B3" s="104"/>
    </row>
    <row r="4" spans="1:4" s="60" customFormat="1" ht="17.25" customHeight="1" x14ac:dyDescent="0.55000000000000004">
      <c r="A4" s="1358" t="s">
        <v>808</v>
      </c>
      <c r="B4" s="1359"/>
    </row>
    <row r="5" spans="1:4" ht="12.75" customHeight="1" x14ac:dyDescent="0.55000000000000004">
      <c r="A5" s="105"/>
      <c r="B5" s="106"/>
    </row>
    <row r="6" spans="1:4" x14ac:dyDescent="0.55000000000000004">
      <c r="A6" s="1360" t="s">
        <v>29</v>
      </c>
      <c r="B6" s="1359"/>
    </row>
    <row r="7" spans="1:4" x14ac:dyDescent="0.55000000000000004">
      <c r="A7" s="566" t="s">
        <v>39</v>
      </c>
      <c r="B7" s="107"/>
    </row>
    <row r="8" spans="1:4" x14ac:dyDescent="0.55000000000000004">
      <c r="A8" s="1360" t="s">
        <v>41</v>
      </c>
      <c r="B8" s="1359"/>
    </row>
    <row r="9" spans="1:4" x14ac:dyDescent="0.55000000000000004">
      <c r="A9" s="1360" t="s">
        <v>40</v>
      </c>
      <c r="B9" s="1359"/>
    </row>
    <row r="10" spans="1:4" ht="12.75" customHeight="1" x14ac:dyDescent="0.55000000000000004">
      <c r="A10" s="108"/>
      <c r="B10" s="109"/>
    </row>
    <row r="11" spans="1:4" x14ac:dyDescent="0.55000000000000004">
      <c r="A11" s="1352" t="s">
        <v>35</v>
      </c>
      <c r="B11" s="1353"/>
    </row>
    <row r="12" spans="1:4" ht="12.75" customHeight="1" thickBot="1" x14ac:dyDescent="0.6">
      <c r="A12" s="110"/>
      <c r="B12" s="111"/>
    </row>
    <row r="13" spans="1:4" x14ac:dyDescent="0.55000000000000004">
      <c r="A13" s="112" t="s">
        <v>16</v>
      </c>
      <c r="B13" s="113" t="s">
        <v>2</v>
      </c>
    </row>
    <row r="14" spans="1:4" x14ac:dyDescent="0.55000000000000004">
      <c r="A14" s="114" t="s">
        <v>105</v>
      </c>
      <c r="B14" s="113"/>
      <c r="D14" s="97" t="s">
        <v>161</v>
      </c>
    </row>
    <row r="15" spans="1:4" x14ac:dyDescent="0.55000000000000004">
      <c r="A15" s="114" t="s">
        <v>36</v>
      </c>
      <c r="B15" s="113"/>
      <c r="D15" s="97" t="s">
        <v>161</v>
      </c>
    </row>
    <row r="16" spans="1:4" x14ac:dyDescent="0.55000000000000004">
      <c r="A16" s="114" t="s">
        <v>5</v>
      </c>
      <c r="B16" s="113">
        <v>2788319</v>
      </c>
      <c r="D16" s="98" t="s">
        <v>161</v>
      </c>
    </row>
    <row r="17" spans="1:4" ht="15.6" thickBot="1" x14ac:dyDescent="0.6">
      <c r="A17" s="115" t="s">
        <v>37</v>
      </c>
      <c r="B17" s="116"/>
      <c r="D17" s="98" t="s">
        <v>161</v>
      </c>
    </row>
    <row r="18" spans="1:4" ht="15.6" thickTop="1" x14ac:dyDescent="0.55000000000000004">
      <c r="A18" s="114" t="s">
        <v>6</v>
      </c>
      <c r="B18" s="117"/>
      <c r="D18" s="60"/>
    </row>
    <row r="19" spans="1:4" s="62" customFormat="1" thickBot="1" x14ac:dyDescent="0.55000000000000004">
      <c r="A19" s="118" t="s">
        <v>7</v>
      </c>
      <c r="B19" s="119">
        <f>SUM(B14:B17)-B18</f>
        <v>2788319</v>
      </c>
    </row>
    <row r="20" spans="1:4" ht="12.75" customHeight="1" x14ac:dyDescent="0.55000000000000004">
      <c r="A20" s="105"/>
      <c r="B20" s="120"/>
    </row>
    <row r="21" spans="1:4" x14ac:dyDescent="0.55000000000000004">
      <c r="A21" s="112" t="s">
        <v>17</v>
      </c>
      <c r="B21" s="113"/>
    </row>
    <row r="22" spans="1:4" x14ac:dyDescent="0.55000000000000004">
      <c r="A22" s="114" t="s">
        <v>21</v>
      </c>
      <c r="B22" s="113">
        <v>2300000</v>
      </c>
    </row>
    <row r="23" spans="1:4" ht="16.5" customHeight="1" x14ac:dyDescent="0.55000000000000004">
      <c r="A23" s="114" t="s">
        <v>22</v>
      </c>
      <c r="B23" s="113"/>
    </row>
    <row r="24" spans="1:4" x14ac:dyDescent="0.55000000000000004">
      <c r="A24" s="114" t="s">
        <v>38</v>
      </c>
      <c r="B24" s="113"/>
    </row>
    <row r="25" spans="1:4" x14ac:dyDescent="0.55000000000000004">
      <c r="A25" s="114" t="s">
        <v>8</v>
      </c>
      <c r="B25" s="113"/>
    </row>
    <row r="26" spans="1:4" x14ac:dyDescent="0.55000000000000004">
      <c r="A26" s="114" t="s">
        <v>23</v>
      </c>
      <c r="B26" s="113">
        <v>488319</v>
      </c>
    </row>
    <row r="27" spans="1:4" x14ac:dyDescent="0.55000000000000004">
      <c r="A27" s="114" t="s">
        <v>9</v>
      </c>
      <c r="B27" s="113"/>
    </row>
    <row r="28" spans="1:4" ht="15.6" thickBot="1" x14ac:dyDescent="0.6">
      <c r="A28" s="115" t="s">
        <v>10</v>
      </c>
      <c r="B28" s="121"/>
    </row>
    <row r="29" spans="1:4" s="62" customFormat="1" ht="15.6" thickTop="1" thickBot="1" x14ac:dyDescent="0.55000000000000004">
      <c r="A29" s="122" t="s">
        <v>11</v>
      </c>
      <c r="B29" s="123">
        <f>SUM(B21:B28)</f>
        <v>2788319</v>
      </c>
    </row>
    <row r="30" spans="1:4" ht="12.75" customHeight="1" x14ac:dyDescent="0.55000000000000004">
      <c r="A30" s="105"/>
      <c r="B30" s="120"/>
    </row>
    <row r="31" spans="1:4" x14ac:dyDescent="0.55000000000000004">
      <c r="A31" s="112" t="s">
        <v>18</v>
      </c>
      <c r="B31" s="113" t="s">
        <v>4</v>
      </c>
    </row>
    <row r="32" spans="1:4" x14ac:dyDescent="0.55000000000000004">
      <c r="A32" s="114" t="s">
        <v>12</v>
      </c>
      <c r="B32" s="113">
        <v>0</v>
      </c>
    </row>
    <row r="33" spans="1:2" x14ac:dyDescent="0.55000000000000004">
      <c r="A33" s="114" t="s">
        <v>13</v>
      </c>
      <c r="B33" s="113"/>
    </row>
    <row r="34" spans="1:2" x14ac:dyDescent="0.55000000000000004">
      <c r="A34" s="114" t="s">
        <v>14</v>
      </c>
      <c r="B34" s="113"/>
    </row>
    <row r="35" spans="1:2" ht="15.6" thickBot="1" x14ac:dyDescent="0.6">
      <c r="A35" s="115" t="s">
        <v>15</v>
      </c>
      <c r="B35" s="121"/>
    </row>
    <row r="36" spans="1:2" s="62" customFormat="1" ht="15.6" thickTop="1" thickBot="1" x14ac:dyDescent="0.55000000000000004">
      <c r="A36" s="122" t="s">
        <v>7</v>
      </c>
      <c r="B36" s="123">
        <f>SUM(B31:B35)</f>
        <v>0</v>
      </c>
    </row>
    <row r="37" spans="1:2" ht="12.75" customHeight="1" x14ac:dyDescent="0.55000000000000004">
      <c r="A37" s="124"/>
      <c r="B37" s="106"/>
    </row>
    <row r="38" spans="1:2" x14ac:dyDescent="0.55000000000000004">
      <c r="A38" s="125" t="s">
        <v>19</v>
      </c>
      <c r="B38" s="126"/>
    </row>
    <row r="39" spans="1:2" x14ac:dyDescent="0.55000000000000004">
      <c r="A39" s="507" t="s">
        <v>107</v>
      </c>
      <c r="B39" s="127">
        <v>2788319</v>
      </c>
    </row>
    <row r="40" spans="1:2" x14ac:dyDescent="0.55000000000000004">
      <c r="A40" s="507" t="s">
        <v>123</v>
      </c>
      <c r="B40" s="127"/>
    </row>
    <row r="41" spans="1:2" x14ac:dyDescent="0.55000000000000004">
      <c r="A41" s="507" t="s">
        <v>140</v>
      </c>
      <c r="B41" s="127"/>
    </row>
    <row r="42" spans="1:2" x14ac:dyDescent="0.55000000000000004">
      <c r="A42" s="507" t="s">
        <v>154</v>
      </c>
      <c r="B42" s="127"/>
    </row>
    <row r="43" spans="1:2" x14ac:dyDescent="0.55000000000000004">
      <c r="A43" s="507" t="s">
        <v>184</v>
      </c>
      <c r="B43" s="127"/>
    </row>
    <row r="44" spans="1:2" x14ac:dyDescent="0.55000000000000004">
      <c r="A44" s="507" t="s">
        <v>554</v>
      </c>
      <c r="B44" s="127"/>
    </row>
    <row r="45" spans="1:2" ht="15.6" thickBot="1" x14ac:dyDescent="0.6">
      <c r="A45" s="508" t="s">
        <v>694</v>
      </c>
      <c r="B45" s="767"/>
    </row>
    <row r="46" spans="1:2" ht="15.9" thickTop="1" thickBot="1" x14ac:dyDescent="0.6">
      <c r="A46" s="118" t="s">
        <v>11</v>
      </c>
      <c r="B46" s="119">
        <f>SUM(B39:B45)</f>
        <v>2788319</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Normal="100" workbookViewId="0">
      <selection sqref="A1:B48"/>
    </sheetView>
  </sheetViews>
  <sheetFormatPr defaultColWidth="9.27734375" defaultRowHeight="15.3" x14ac:dyDescent="0.55000000000000004"/>
  <cols>
    <col min="1" max="1" width="78.44140625" style="34" customWidth="1"/>
    <col min="2" max="2" width="13.71875" style="57" customWidth="1"/>
    <col min="3" max="3" width="9.27734375" style="34"/>
    <col min="4" max="4" width="50.44140625" style="34" bestFit="1" customWidth="1"/>
    <col min="5" max="5" width="11.1640625" style="34" bestFit="1" customWidth="1"/>
    <col min="6"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5" x14ac:dyDescent="0.55000000000000004">
      <c r="A1" s="1279" t="s">
        <v>0</v>
      </c>
      <c r="B1" s="1280"/>
    </row>
    <row r="2" spans="1:5" x14ac:dyDescent="0.55000000000000004">
      <c r="A2" s="1364" t="s">
        <v>1</v>
      </c>
      <c r="B2" s="1365"/>
    </row>
    <row r="3" spans="1:5" ht="12.75" customHeight="1" x14ac:dyDescent="0.55000000000000004">
      <c r="A3" s="128"/>
      <c r="B3" s="129"/>
      <c r="D3" s="1361" t="s">
        <v>639</v>
      </c>
      <c r="E3" s="1361"/>
    </row>
    <row r="4" spans="1:5" s="37" customFormat="1" ht="17.25" customHeight="1" x14ac:dyDescent="0.55000000000000004">
      <c r="A4" s="1366" t="s">
        <v>640</v>
      </c>
      <c r="B4" s="1367"/>
      <c r="D4" s="1361" t="s">
        <v>641</v>
      </c>
      <c r="E4" s="1361"/>
    </row>
    <row r="5" spans="1:5" ht="12.75" customHeight="1" x14ac:dyDescent="0.55000000000000004">
      <c r="A5" s="130"/>
      <c r="B5" s="131"/>
      <c r="D5" s="689"/>
      <c r="E5" s="690"/>
    </row>
    <row r="6" spans="1:5" x14ac:dyDescent="0.55000000000000004">
      <c r="A6" s="1368" t="s">
        <v>128</v>
      </c>
      <c r="B6" s="1369"/>
      <c r="D6" s="1361" t="s">
        <v>642</v>
      </c>
      <c r="E6" s="1361"/>
    </row>
    <row r="7" spans="1:5" x14ac:dyDescent="0.55000000000000004">
      <c r="A7" s="636" t="s">
        <v>30</v>
      </c>
      <c r="B7" s="133"/>
      <c r="D7"/>
      <c r="E7" s="690"/>
    </row>
    <row r="8" spans="1:5" ht="28.8" x14ac:dyDescent="0.55000000000000004">
      <c r="A8" s="1285" t="s">
        <v>129</v>
      </c>
      <c r="B8" s="1284"/>
      <c r="D8" s="691"/>
      <c r="E8" s="692" t="s">
        <v>643</v>
      </c>
    </row>
    <row r="9" spans="1:5" x14ac:dyDescent="0.55000000000000004">
      <c r="A9" s="1370"/>
      <c r="B9" s="1371"/>
      <c r="D9" s="693" t="s">
        <v>644</v>
      </c>
      <c r="E9" s="694"/>
    </row>
    <row r="10" spans="1:5" ht="12.75" customHeight="1" x14ac:dyDescent="0.55000000000000004">
      <c r="A10" s="134"/>
      <c r="B10" s="135"/>
      <c r="D10" s="695" t="s">
        <v>645</v>
      </c>
      <c r="E10" s="694">
        <v>2600000</v>
      </c>
    </row>
    <row r="11" spans="1:5" x14ac:dyDescent="0.55000000000000004">
      <c r="A11" s="1362" t="s">
        <v>646</v>
      </c>
      <c r="B11" s="1363"/>
      <c r="D11" s="695" t="s">
        <v>647</v>
      </c>
      <c r="E11" s="694">
        <v>880000</v>
      </c>
    </row>
    <row r="12" spans="1:5" x14ac:dyDescent="0.55000000000000004">
      <c r="A12" s="136"/>
      <c r="B12" s="635"/>
      <c r="D12" s="695" t="s">
        <v>648</v>
      </c>
      <c r="E12" s="694">
        <v>425000</v>
      </c>
    </row>
    <row r="13" spans="1:5" x14ac:dyDescent="0.55000000000000004">
      <c r="A13" s="138"/>
      <c r="B13" s="139"/>
      <c r="D13" s="695" t="s">
        <v>649</v>
      </c>
      <c r="E13" s="694">
        <v>1885000</v>
      </c>
    </row>
    <row r="14" spans="1:5" ht="12.75" customHeight="1" x14ac:dyDescent="0.55000000000000004">
      <c r="A14" s="140"/>
      <c r="B14" s="141"/>
      <c r="D14" s="695" t="s">
        <v>650</v>
      </c>
      <c r="E14" s="694">
        <v>1000000</v>
      </c>
    </row>
    <row r="15" spans="1:5" x14ac:dyDescent="0.55000000000000004">
      <c r="A15" s="83" t="s">
        <v>16</v>
      </c>
      <c r="B15" s="84" t="s">
        <v>2</v>
      </c>
      <c r="D15" s="696" t="s">
        <v>651</v>
      </c>
      <c r="E15" s="697">
        <f>SUM(E10:E14)</f>
        <v>6790000</v>
      </c>
    </row>
    <row r="16" spans="1:5" x14ac:dyDescent="0.55000000000000004">
      <c r="A16" s="102" t="s">
        <v>3</v>
      </c>
      <c r="B16" s="84">
        <f>+E28</f>
        <v>250000</v>
      </c>
      <c r="D16" s="698"/>
      <c r="E16" s="699"/>
    </row>
    <row r="17" spans="1:5" x14ac:dyDescent="0.55000000000000004">
      <c r="A17" s="142" t="s">
        <v>652</v>
      </c>
      <c r="B17" s="84">
        <f>+E27</f>
        <v>347000</v>
      </c>
      <c r="D17" s="693" t="s">
        <v>653</v>
      </c>
      <c r="E17" s="694"/>
    </row>
    <row r="18" spans="1:5" ht="30.6" x14ac:dyDescent="0.55000000000000004">
      <c r="A18" s="700" t="s">
        <v>654</v>
      </c>
      <c r="B18" s="84">
        <v>9403000</v>
      </c>
      <c r="D18" s="695" t="s">
        <v>655</v>
      </c>
      <c r="E18" s="694">
        <v>1800000</v>
      </c>
    </row>
    <row r="19" spans="1:5" x14ac:dyDescent="0.55000000000000004">
      <c r="A19" s="102" t="s">
        <v>26</v>
      </c>
      <c r="B19" s="143"/>
      <c r="D19" s="695" t="s">
        <v>656</v>
      </c>
      <c r="E19" s="694">
        <v>85000</v>
      </c>
    </row>
    <row r="20" spans="1:5" x14ac:dyDescent="0.55000000000000004">
      <c r="A20" s="102" t="s">
        <v>6</v>
      </c>
      <c r="B20" s="144"/>
      <c r="D20" s="696" t="s">
        <v>657</v>
      </c>
      <c r="E20" s="697">
        <f>SUM(E18:E19)</f>
        <v>1885000</v>
      </c>
    </row>
    <row r="21" spans="1:5" s="45" customFormat="1" ht="15" x14ac:dyDescent="0.5">
      <c r="A21" s="83" t="s">
        <v>7</v>
      </c>
      <c r="B21" s="145">
        <f>SUM(B15:B19)-(B20)</f>
        <v>10000000</v>
      </c>
      <c r="D21" s="698"/>
      <c r="E21" s="699"/>
    </row>
    <row r="22" spans="1:5" ht="12.75" customHeight="1" x14ac:dyDescent="0.55000000000000004">
      <c r="A22" s="140"/>
      <c r="B22" s="141"/>
      <c r="D22" s="696" t="s">
        <v>658</v>
      </c>
      <c r="E22" s="697">
        <f>E15+E20</f>
        <v>8675000</v>
      </c>
    </row>
    <row r="23" spans="1:5" x14ac:dyDescent="0.55000000000000004">
      <c r="A23" s="83" t="s">
        <v>17</v>
      </c>
      <c r="B23" s="84"/>
      <c r="D23" s="701"/>
      <c r="E23" s="702"/>
    </row>
    <row r="24" spans="1:5" x14ac:dyDescent="0.55000000000000004">
      <c r="A24" s="102" t="s">
        <v>21</v>
      </c>
      <c r="B24" s="84">
        <v>2000000</v>
      </c>
      <c r="D24" s="696" t="s">
        <v>659</v>
      </c>
      <c r="E24" s="694">
        <f>+E22*1.05</f>
        <v>9108750</v>
      </c>
    </row>
    <row r="25" spans="1:5" ht="16.5" customHeight="1" x14ac:dyDescent="0.55000000000000004">
      <c r="A25" s="102" t="s">
        <v>22</v>
      </c>
      <c r="B25" s="84"/>
      <c r="D25" s="703" t="s">
        <v>660</v>
      </c>
      <c r="E25" s="694">
        <f>+E22*0.05</f>
        <v>433750</v>
      </c>
    </row>
    <row r="26" spans="1:5" x14ac:dyDescent="0.55000000000000004">
      <c r="A26" s="102" t="s">
        <v>20</v>
      </c>
      <c r="B26" s="84"/>
      <c r="D26" s="696" t="s">
        <v>661</v>
      </c>
      <c r="E26" s="694">
        <f>+E22*0.02</f>
        <v>173500</v>
      </c>
    </row>
    <row r="27" spans="1:5" x14ac:dyDescent="0.55000000000000004">
      <c r="A27" s="102" t="s">
        <v>8</v>
      </c>
      <c r="B27" s="84"/>
      <c r="D27" s="703" t="s">
        <v>662</v>
      </c>
      <c r="E27" s="694">
        <f>+E22*0.04</f>
        <v>347000</v>
      </c>
    </row>
    <row r="28" spans="1:5" x14ac:dyDescent="0.55000000000000004">
      <c r="A28" s="102" t="s">
        <v>102</v>
      </c>
      <c r="B28" s="84"/>
      <c r="D28" s="703" t="s">
        <v>663</v>
      </c>
      <c r="E28" s="694">
        <v>250000</v>
      </c>
    </row>
    <row r="29" spans="1:5" x14ac:dyDescent="0.55000000000000004">
      <c r="A29" s="102" t="s">
        <v>664</v>
      </c>
      <c r="B29" s="84">
        <v>8000000</v>
      </c>
      <c r="D29" s="698"/>
      <c r="E29" s="699"/>
    </row>
    <row r="30" spans="1:5" x14ac:dyDescent="0.55000000000000004">
      <c r="A30" s="102" t="s">
        <v>10</v>
      </c>
      <c r="B30" s="84"/>
      <c r="D30" s="703" t="s">
        <v>665</v>
      </c>
      <c r="E30" s="694">
        <f>SUM(E24:E29)</f>
        <v>10313000</v>
      </c>
    </row>
    <row r="31" spans="1:5" s="45" customFormat="1" ht="15" x14ac:dyDescent="0.5">
      <c r="A31" s="83" t="s">
        <v>11</v>
      </c>
      <c r="B31" s="145">
        <f>SUM(B24:B30)</f>
        <v>10000000</v>
      </c>
    </row>
    <row r="32" spans="1:5" ht="12.75" customHeight="1" x14ac:dyDescent="0.55000000000000004">
      <c r="A32" s="140"/>
      <c r="B32" s="141"/>
    </row>
    <row r="33" spans="1:2" x14ac:dyDescent="0.55000000000000004">
      <c r="A33" s="83" t="s">
        <v>18</v>
      </c>
      <c r="B33" s="84" t="s">
        <v>4</v>
      </c>
    </row>
    <row r="34" spans="1:2" x14ac:dyDescent="0.55000000000000004">
      <c r="A34" s="102" t="s">
        <v>12</v>
      </c>
      <c r="B34" s="84"/>
    </row>
    <row r="35" spans="1:2" x14ac:dyDescent="0.55000000000000004">
      <c r="A35" s="102" t="s">
        <v>13</v>
      </c>
      <c r="B35" s="84"/>
    </row>
    <row r="36" spans="1:2" x14ac:dyDescent="0.55000000000000004">
      <c r="A36" s="102" t="s">
        <v>14</v>
      </c>
      <c r="B36" s="84"/>
    </row>
    <row r="37" spans="1:2" x14ac:dyDescent="0.55000000000000004">
      <c r="A37" s="102" t="s">
        <v>15</v>
      </c>
      <c r="B37" s="84"/>
    </row>
    <row r="38" spans="1:2" s="45" customFormat="1" thickBot="1" x14ac:dyDescent="0.55000000000000004">
      <c r="A38" s="488" t="s">
        <v>7</v>
      </c>
      <c r="B38" s="620">
        <f>SUM(B33:B37)</f>
        <v>0</v>
      </c>
    </row>
    <row r="39" spans="1:2" ht="12.75" customHeight="1" x14ac:dyDescent="0.55000000000000004">
      <c r="A39" s="543"/>
      <c r="B39" s="544"/>
    </row>
    <row r="40" spans="1:2" ht="15" customHeight="1" x14ac:dyDescent="0.55000000000000004">
      <c r="A40" s="125" t="s">
        <v>19</v>
      </c>
      <c r="B40" s="84"/>
    </row>
    <row r="41" spans="1:2" x14ac:dyDescent="0.55000000000000004">
      <c r="A41" s="507" t="s">
        <v>107</v>
      </c>
      <c r="B41" s="704">
        <v>10000000</v>
      </c>
    </row>
    <row r="42" spans="1:2" x14ac:dyDescent="0.55000000000000004">
      <c r="A42" s="507" t="s">
        <v>123</v>
      </c>
      <c r="B42" s="127">
        <v>0</v>
      </c>
    </row>
    <row r="43" spans="1:2" x14ac:dyDescent="0.55000000000000004">
      <c r="A43" s="507" t="s">
        <v>140</v>
      </c>
      <c r="B43" s="127">
        <v>0</v>
      </c>
    </row>
    <row r="44" spans="1:2" x14ac:dyDescent="0.55000000000000004">
      <c r="A44" s="507" t="s">
        <v>154</v>
      </c>
      <c r="B44" s="127">
        <v>0</v>
      </c>
    </row>
    <row r="45" spans="1:2" x14ac:dyDescent="0.55000000000000004">
      <c r="A45" s="507" t="s">
        <v>184</v>
      </c>
      <c r="B45" s="127">
        <v>0</v>
      </c>
    </row>
    <row r="46" spans="1:2" x14ac:dyDescent="0.55000000000000004">
      <c r="A46" s="507" t="s">
        <v>554</v>
      </c>
      <c r="B46" s="127">
        <v>0</v>
      </c>
    </row>
    <row r="47" spans="1:2" ht="15.6" thickBot="1" x14ac:dyDescent="0.6">
      <c r="A47" s="508" t="s">
        <v>694</v>
      </c>
      <c r="B47" s="767">
        <v>0</v>
      </c>
    </row>
    <row r="48" spans="1:2" ht="15.9" thickTop="1" thickBot="1" x14ac:dyDescent="0.6">
      <c r="A48" s="118" t="s">
        <v>11</v>
      </c>
      <c r="B48" s="768">
        <f>SUM(B41:B47)</f>
        <v>10000000</v>
      </c>
    </row>
  </sheetData>
  <mergeCells count="10">
    <mergeCell ref="D3:E3"/>
    <mergeCell ref="D4:E4"/>
    <mergeCell ref="D6:E6"/>
    <mergeCell ref="A11:B11"/>
    <mergeCell ref="A1:B1"/>
    <mergeCell ref="A2:B2"/>
    <mergeCell ref="A4:B4"/>
    <mergeCell ref="A6:B6"/>
    <mergeCell ref="A8:B8"/>
    <mergeCell ref="A9:B9"/>
  </mergeCells>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1"/>
  <sheetViews>
    <sheetView tabSelected="1" workbookViewId="0">
      <pane ySplit="6" topLeftCell="A221" activePane="bottomLeft" state="frozen"/>
      <selection pane="bottomLeft" activeCell="A70" sqref="A70:XFD71"/>
    </sheetView>
  </sheetViews>
  <sheetFormatPr defaultColWidth="8.83203125" defaultRowHeight="12.6" x14ac:dyDescent="0.45"/>
  <cols>
    <col min="1" max="1" width="9" style="339" bestFit="1" customWidth="1"/>
    <col min="2" max="2" width="23.1640625" style="339" bestFit="1" customWidth="1"/>
    <col min="3" max="3" width="9" style="339" bestFit="1" customWidth="1"/>
    <col min="4" max="4" width="16.5546875" style="347" bestFit="1" customWidth="1"/>
    <col min="5" max="5" width="78" style="339" bestFit="1" customWidth="1"/>
    <col min="6" max="6" width="8.83203125" style="347"/>
    <col min="7" max="7" width="21" style="339" customWidth="1"/>
    <col min="8" max="8" width="12.44140625" style="339" customWidth="1"/>
    <col min="9" max="9" width="11.71875" style="339" customWidth="1"/>
    <col min="10" max="10" width="11.27734375" style="339" customWidth="1"/>
    <col min="11" max="11" width="10" style="339" bestFit="1" customWidth="1"/>
    <col min="12" max="12" width="10.44140625" style="339" bestFit="1" customWidth="1"/>
    <col min="13" max="20" width="10" style="339" bestFit="1" customWidth="1"/>
    <col min="21" max="16384" width="8.83203125" style="339"/>
  </cols>
  <sheetData>
    <row r="1" spans="1:20" s="181" customFormat="1" ht="15.6" customHeight="1" x14ac:dyDescent="0.4">
      <c r="A1" s="1258" t="s">
        <v>188</v>
      </c>
      <c r="B1" s="1258"/>
      <c r="C1" s="1258"/>
      <c r="D1" s="1258"/>
      <c r="E1" s="1258"/>
      <c r="F1" s="1258"/>
      <c r="G1" s="1258"/>
      <c r="H1" s="1258"/>
      <c r="I1" s="1258"/>
      <c r="J1" s="1258"/>
      <c r="K1" s="1258"/>
      <c r="L1" s="1258"/>
      <c r="M1" s="1258"/>
      <c r="N1" s="1258"/>
      <c r="O1" s="1258"/>
      <c r="P1" s="1258"/>
      <c r="Q1" s="180"/>
      <c r="R1" s="180"/>
      <c r="S1" s="180"/>
      <c r="T1" s="180"/>
    </row>
    <row r="2" spans="1:20" s="181" customFormat="1" ht="15.6" customHeight="1" thickBot="1" x14ac:dyDescent="0.45">
      <c r="A2" s="1259" t="s">
        <v>0</v>
      </c>
      <c r="B2" s="1259"/>
      <c r="C2" s="1259"/>
      <c r="D2" s="1259"/>
      <c r="E2" s="1259"/>
      <c r="F2" s="1259"/>
      <c r="G2" s="1259"/>
      <c r="H2" s="1259"/>
      <c r="I2" s="1259"/>
      <c r="J2" s="1259"/>
      <c r="K2" s="1259"/>
      <c r="L2" s="1259"/>
      <c r="M2" s="1259"/>
      <c r="N2" s="1259"/>
      <c r="O2" s="1259"/>
      <c r="P2" s="1259"/>
      <c r="Q2" s="180"/>
      <c r="R2" s="180"/>
      <c r="S2" s="180"/>
      <c r="T2" s="180"/>
    </row>
    <row r="3" spans="1:20" s="181" customFormat="1" ht="15.6" customHeight="1" x14ac:dyDescent="0.4">
      <c r="A3" s="1260" t="s">
        <v>189</v>
      </c>
      <c r="B3" s="1261"/>
      <c r="C3" s="1261"/>
      <c r="D3" s="1261"/>
      <c r="E3" s="1261"/>
      <c r="F3" s="1261"/>
      <c r="G3" s="1261"/>
      <c r="H3" s="1261"/>
      <c r="I3" s="1261"/>
      <c r="J3" s="1261"/>
      <c r="K3" s="1261"/>
      <c r="L3" s="1261"/>
      <c r="M3" s="1261"/>
      <c r="N3" s="1261"/>
      <c r="O3" s="1261"/>
      <c r="P3" s="1262"/>
      <c r="Q3" s="180"/>
      <c r="R3" s="180"/>
      <c r="S3" s="180"/>
      <c r="T3" s="180"/>
    </row>
    <row r="4" spans="1:20" s="181" customFormat="1" ht="15.6" customHeight="1" thickBot="1" x14ac:dyDescent="0.45">
      <c r="A4" s="182"/>
      <c r="B4" s="16"/>
      <c r="C4" s="183"/>
      <c r="D4" s="183"/>
      <c r="E4" s="184"/>
      <c r="F4" s="183"/>
      <c r="G4" s="185"/>
      <c r="H4" s="185"/>
      <c r="I4" s="186"/>
      <c r="J4" s="186"/>
      <c r="K4" s="186"/>
      <c r="L4" s="186"/>
      <c r="M4" s="186"/>
      <c r="N4" s="186"/>
      <c r="O4" s="186"/>
      <c r="P4" s="187"/>
      <c r="Q4" s="180"/>
      <c r="R4" s="180"/>
      <c r="S4" s="180"/>
      <c r="T4" s="180"/>
    </row>
    <row r="5" spans="1:20" s="180" customFormat="1" ht="15.6" customHeight="1" x14ac:dyDescent="0.4">
      <c r="A5" s="1263" t="s">
        <v>48</v>
      </c>
      <c r="B5" s="1265" t="s">
        <v>49</v>
      </c>
      <c r="C5" s="1267" t="s">
        <v>190</v>
      </c>
      <c r="D5" s="1267" t="s">
        <v>191</v>
      </c>
      <c r="E5" s="1269" t="s">
        <v>192</v>
      </c>
      <c r="F5" s="1254"/>
      <c r="G5" s="1256" t="s">
        <v>51</v>
      </c>
      <c r="H5" s="1247" t="s">
        <v>193</v>
      </c>
      <c r="I5" s="1249" t="s">
        <v>539</v>
      </c>
      <c r="J5" s="188" t="s">
        <v>194</v>
      </c>
      <c r="K5" s="189" t="s">
        <v>195</v>
      </c>
      <c r="L5" s="189" t="s">
        <v>196</v>
      </c>
      <c r="M5" s="189" t="s">
        <v>197</v>
      </c>
      <c r="N5" s="189" t="s">
        <v>198</v>
      </c>
      <c r="O5" s="189" t="s">
        <v>199</v>
      </c>
      <c r="P5" s="190" t="s">
        <v>200</v>
      </c>
      <c r="Q5" s="191" t="s">
        <v>201</v>
      </c>
      <c r="R5" s="189" t="s">
        <v>202</v>
      </c>
      <c r="S5" s="189" t="s">
        <v>203</v>
      </c>
      <c r="T5" s="190" t="s">
        <v>204</v>
      </c>
    </row>
    <row r="6" spans="1:20" s="180" customFormat="1" ht="26.65" customHeight="1" thickBot="1" x14ac:dyDescent="0.45">
      <c r="A6" s="1264"/>
      <c r="B6" s="1266"/>
      <c r="C6" s="1268"/>
      <c r="D6" s="1268"/>
      <c r="E6" s="1270"/>
      <c r="F6" s="1255"/>
      <c r="G6" s="1257"/>
      <c r="H6" s="1248"/>
      <c r="I6" s="1250"/>
      <c r="J6" s="959" t="s">
        <v>207</v>
      </c>
      <c r="K6" s="959" t="s">
        <v>208</v>
      </c>
      <c r="L6" s="959" t="s">
        <v>209</v>
      </c>
      <c r="M6" s="958" t="s">
        <v>210</v>
      </c>
      <c r="N6" s="957" t="s">
        <v>211</v>
      </c>
      <c r="O6" s="958" t="s">
        <v>212</v>
      </c>
      <c r="P6" s="958" t="s">
        <v>213</v>
      </c>
      <c r="Q6" s="709" t="s">
        <v>214</v>
      </c>
      <c r="R6" s="709" t="s">
        <v>215</v>
      </c>
      <c r="S6" s="709" t="s">
        <v>346</v>
      </c>
      <c r="T6" s="709" t="s">
        <v>603</v>
      </c>
    </row>
    <row r="7" spans="1:20" s="180" customFormat="1" ht="18" customHeight="1" x14ac:dyDescent="0.4">
      <c r="A7" s="718">
        <v>1</v>
      </c>
      <c r="B7" s="195" t="s">
        <v>216</v>
      </c>
      <c r="C7" s="719">
        <v>2007</v>
      </c>
      <c r="D7" s="705"/>
      <c r="E7" s="376" t="s">
        <v>673</v>
      </c>
      <c r="F7" s="372" t="s">
        <v>53</v>
      </c>
      <c r="G7" s="369" t="s">
        <v>62</v>
      </c>
      <c r="H7" s="386" t="s">
        <v>672</v>
      </c>
      <c r="I7" s="380">
        <v>25000</v>
      </c>
      <c r="J7" s="955"/>
      <c r="K7" s="956">
        <v>27000</v>
      </c>
      <c r="L7" s="956"/>
      <c r="M7" s="956">
        <v>0</v>
      </c>
      <c r="N7" s="956">
        <v>0</v>
      </c>
      <c r="O7" s="299"/>
      <c r="P7" s="380"/>
      <c r="Q7" s="953"/>
      <c r="R7" s="346">
        <v>30000</v>
      </c>
      <c r="S7" s="218"/>
      <c r="T7" s="218"/>
    </row>
    <row r="8" spans="1:20" s="181" customFormat="1" ht="15.6" customHeight="1" thickBot="1" x14ac:dyDescent="0.45">
      <c r="A8" s="715">
        <f>A7+1</f>
        <v>2</v>
      </c>
      <c r="B8" s="716" t="s">
        <v>216</v>
      </c>
      <c r="C8" s="232"/>
      <c r="D8" s="232"/>
      <c r="E8" s="717" t="s">
        <v>217</v>
      </c>
      <c r="F8" s="710" t="s">
        <v>53</v>
      </c>
      <c r="G8" s="711" t="s">
        <v>218</v>
      </c>
      <c r="H8" s="712" t="s">
        <v>219</v>
      </c>
      <c r="I8" s="861">
        <v>125000</v>
      </c>
      <c r="J8" s="976">
        <v>0</v>
      </c>
      <c r="K8" s="977">
        <v>0</v>
      </c>
      <c r="L8" s="977">
        <v>0</v>
      </c>
      <c r="M8" s="977">
        <v>0</v>
      </c>
      <c r="N8" s="978">
        <v>125000</v>
      </c>
      <c r="O8" s="979">
        <v>0</v>
      </c>
      <c r="P8" s="954">
        <v>0</v>
      </c>
      <c r="Q8" s="954">
        <v>0</v>
      </c>
      <c r="R8" s="714">
        <v>0</v>
      </c>
      <c r="S8" s="713">
        <v>125000</v>
      </c>
      <c r="T8" s="713">
        <v>125000</v>
      </c>
    </row>
    <row r="9" spans="1:20" s="181" customFormat="1" ht="15.6" customHeight="1" thickBot="1" x14ac:dyDescent="0.45">
      <c r="A9" s="194">
        <f>1+A8</f>
        <v>3</v>
      </c>
      <c r="B9" s="195" t="s">
        <v>220</v>
      </c>
      <c r="C9" s="196"/>
      <c r="D9" s="197"/>
      <c r="E9" s="198" t="s">
        <v>223</v>
      </c>
      <c r="F9" s="199" t="s">
        <v>53</v>
      </c>
      <c r="G9" s="496" t="s">
        <v>62</v>
      </c>
      <c r="H9" s="497"/>
      <c r="I9" s="960"/>
      <c r="J9" s="962"/>
      <c r="K9" s="498">
        <v>200000</v>
      </c>
      <c r="L9" s="498"/>
      <c r="M9" s="498"/>
      <c r="N9" s="498"/>
      <c r="O9" s="498"/>
      <c r="P9" s="963"/>
      <c r="Q9" s="296"/>
      <c r="R9" s="297"/>
      <c r="S9" s="297"/>
      <c r="T9" s="297"/>
    </row>
    <row r="10" spans="1:20" s="181" customFormat="1" ht="15.6" customHeight="1" thickBot="1" x14ac:dyDescent="0.45">
      <c r="A10" s="194">
        <f t="shared" ref="A10:A73" si="0">1+A9</f>
        <v>4</v>
      </c>
      <c r="B10" s="202" t="s">
        <v>220</v>
      </c>
      <c r="C10" s="203"/>
      <c r="D10" s="204"/>
      <c r="E10" s="205" t="s">
        <v>826</v>
      </c>
      <c r="F10" s="206" t="s">
        <v>53</v>
      </c>
      <c r="G10" s="311" t="s">
        <v>62</v>
      </c>
      <c r="H10" s="316"/>
      <c r="I10" s="961"/>
      <c r="J10" s="964"/>
      <c r="K10" s="207">
        <v>50000</v>
      </c>
      <c r="L10" s="207"/>
      <c r="M10" s="207"/>
      <c r="N10" s="207">
        <v>35000</v>
      </c>
      <c r="O10" s="207"/>
      <c r="P10" s="201"/>
      <c r="Q10" s="200"/>
      <c r="R10" s="201"/>
      <c r="S10" s="201"/>
      <c r="T10" s="201"/>
    </row>
    <row r="11" spans="1:20" s="181" customFormat="1" ht="15.6" customHeight="1" thickBot="1" x14ac:dyDescent="0.45">
      <c r="A11" s="194">
        <f t="shared" si="0"/>
        <v>5</v>
      </c>
      <c r="B11" s="202" t="s">
        <v>220</v>
      </c>
      <c r="C11" s="203"/>
      <c r="D11" s="204"/>
      <c r="E11" s="205" t="s">
        <v>224</v>
      </c>
      <c r="F11" s="206" t="s">
        <v>53</v>
      </c>
      <c r="G11" s="311" t="s">
        <v>62</v>
      </c>
      <c r="H11" s="316"/>
      <c r="I11" s="961">
        <v>0</v>
      </c>
      <c r="J11" s="964">
        <v>0</v>
      </c>
      <c r="K11" s="207">
        <v>0</v>
      </c>
      <c r="L11" s="207">
        <v>150000</v>
      </c>
      <c r="M11" s="207">
        <v>0</v>
      </c>
      <c r="N11" s="207">
        <v>0</v>
      </c>
      <c r="O11" s="207">
        <v>0</v>
      </c>
      <c r="P11" s="201">
        <v>0</v>
      </c>
      <c r="Q11" s="200">
        <v>0</v>
      </c>
      <c r="R11" s="201">
        <v>0</v>
      </c>
      <c r="S11" s="201"/>
      <c r="T11" s="201"/>
    </row>
    <row r="12" spans="1:20" s="181" customFormat="1" ht="15.6" customHeight="1" thickBot="1" x14ac:dyDescent="0.45">
      <c r="A12" s="194">
        <f t="shared" si="0"/>
        <v>6</v>
      </c>
      <c r="B12" s="202" t="s">
        <v>220</v>
      </c>
      <c r="C12" s="203">
        <v>2011</v>
      </c>
      <c r="D12" s="969" t="s">
        <v>601</v>
      </c>
      <c r="E12" s="205" t="s">
        <v>602</v>
      </c>
      <c r="F12" s="206" t="s">
        <v>53</v>
      </c>
      <c r="G12" s="311" t="s">
        <v>62</v>
      </c>
      <c r="H12" s="316" t="s">
        <v>207</v>
      </c>
      <c r="I12" s="961">
        <v>65000</v>
      </c>
      <c r="J12" s="964"/>
      <c r="K12" s="207"/>
      <c r="L12" s="207">
        <v>65000</v>
      </c>
      <c r="M12" s="207">
        <v>0</v>
      </c>
      <c r="N12" s="207">
        <v>0</v>
      </c>
      <c r="O12" s="207">
        <v>0</v>
      </c>
      <c r="P12" s="201">
        <v>0</v>
      </c>
      <c r="Q12" s="200">
        <v>0</v>
      </c>
      <c r="R12" s="201">
        <v>0</v>
      </c>
      <c r="S12" s="201">
        <v>0</v>
      </c>
      <c r="T12" s="201">
        <v>0</v>
      </c>
    </row>
    <row r="13" spans="1:20" s="181" customFormat="1" ht="15.6" customHeight="1" thickBot="1" x14ac:dyDescent="0.45">
      <c r="A13" s="194">
        <f t="shared" si="0"/>
        <v>7</v>
      </c>
      <c r="B13" s="276" t="s">
        <v>220</v>
      </c>
      <c r="C13" s="209"/>
      <c r="D13" s="210"/>
      <c r="E13" s="211" t="s">
        <v>221</v>
      </c>
      <c r="F13" s="212" t="s">
        <v>53</v>
      </c>
      <c r="G13" s="312" t="s">
        <v>62</v>
      </c>
      <c r="H13" s="983"/>
      <c r="I13" s="984"/>
      <c r="J13" s="985">
        <v>0</v>
      </c>
      <c r="K13" s="986"/>
      <c r="L13" s="986"/>
      <c r="M13" s="986">
        <v>120000</v>
      </c>
      <c r="N13" s="986"/>
      <c r="O13" s="986"/>
      <c r="P13" s="987"/>
      <c r="Q13" s="298"/>
      <c r="R13" s="213"/>
      <c r="S13" s="201"/>
      <c r="T13" s="201"/>
    </row>
    <row r="14" spans="1:20" s="181" customFormat="1" ht="15.6" customHeight="1" thickBot="1" x14ac:dyDescent="0.45">
      <c r="A14" s="194">
        <f t="shared" si="0"/>
        <v>8</v>
      </c>
      <c r="B14" s="214" t="s">
        <v>225</v>
      </c>
      <c r="C14" s="215"/>
      <c r="D14" s="215"/>
      <c r="E14" s="216" t="s">
        <v>374</v>
      </c>
      <c r="F14" s="970" t="s">
        <v>57</v>
      </c>
      <c r="G14" s="313" t="s">
        <v>227</v>
      </c>
      <c r="H14" s="980"/>
      <c r="I14" s="644">
        <v>385000</v>
      </c>
      <c r="J14" s="981">
        <v>100000</v>
      </c>
      <c r="K14" s="299">
        <v>285000</v>
      </c>
      <c r="L14" s="299">
        <v>0</v>
      </c>
      <c r="M14" s="299">
        <v>0</v>
      </c>
      <c r="N14" s="299">
        <v>0</v>
      </c>
      <c r="O14" s="299"/>
      <c r="P14" s="300"/>
      <c r="Q14" s="982"/>
      <c r="R14" s="300"/>
      <c r="S14" s="300"/>
      <c r="T14" s="300"/>
    </row>
    <row r="15" spans="1:20" s="181" customFormat="1" thickBot="1" x14ac:dyDescent="0.45">
      <c r="A15" s="194">
        <f t="shared" si="0"/>
        <v>9</v>
      </c>
      <c r="B15" s="202" t="s">
        <v>225</v>
      </c>
      <c r="C15" s="219"/>
      <c r="D15" s="219"/>
      <c r="E15" s="205" t="s">
        <v>226</v>
      </c>
      <c r="F15" s="206" t="s">
        <v>53</v>
      </c>
      <c r="G15" s="314" t="s">
        <v>227</v>
      </c>
      <c r="H15" s="317"/>
      <c r="I15" s="988">
        <v>25000</v>
      </c>
      <c r="J15" s="220">
        <v>25000</v>
      </c>
      <c r="K15" s="220">
        <v>0</v>
      </c>
      <c r="L15" s="220">
        <v>0</v>
      </c>
      <c r="M15" s="220">
        <v>0</v>
      </c>
      <c r="N15" s="220">
        <v>0</v>
      </c>
      <c r="O15" s="220">
        <v>25000</v>
      </c>
      <c r="P15" s="218">
        <v>0</v>
      </c>
      <c r="Q15" s="217">
        <v>0</v>
      </c>
      <c r="R15" s="218">
        <v>0</v>
      </c>
      <c r="S15" s="218">
        <v>0</v>
      </c>
      <c r="T15" s="218">
        <v>0</v>
      </c>
    </row>
    <row r="16" spans="1:20" s="181" customFormat="1" thickBot="1" x14ac:dyDescent="0.45">
      <c r="A16" s="194">
        <f t="shared" si="0"/>
        <v>10</v>
      </c>
      <c r="B16" s="202" t="s">
        <v>225</v>
      </c>
      <c r="C16" s="219"/>
      <c r="D16" s="219"/>
      <c r="E16" s="205" t="s">
        <v>666</v>
      </c>
      <c r="F16" s="206" t="s">
        <v>53</v>
      </c>
      <c r="G16" s="314" t="s">
        <v>227</v>
      </c>
      <c r="H16" s="317"/>
      <c r="I16" s="988">
        <v>25000</v>
      </c>
      <c r="J16" s="220">
        <v>0</v>
      </c>
      <c r="K16" s="220">
        <v>0</v>
      </c>
      <c r="L16" s="220">
        <v>0</v>
      </c>
      <c r="M16" s="220">
        <v>0</v>
      </c>
      <c r="N16" s="220">
        <v>25000</v>
      </c>
      <c r="O16" s="220">
        <v>0</v>
      </c>
      <c r="P16" s="218">
        <v>0</v>
      </c>
      <c r="Q16" s="217">
        <v>0</v>
      </c>
      <c r="R16" s="218">
        <v>0</v>
      </c>
      <c r="S16" s="218">
        <v>0</v>
      </c>
      <c r="T16" s="218">
        <v>0</v>
      </c>
    </row>
    <row r="17" spans="1:21" s="181" customFormat="1" thickBot="1" x14ac:dyDescent="0.45">
      <c r="A17" s="194">
        <f t="shared" si="0"/>
        <v>11</v>
      </c>
      <c r="B17" s="202" t="s">
        <v>225</v>
      </c>
      <c r="C17" s="219"/>
      <c r="D17" s="219"/>
      <c r="E17" s="205" t="s">
        <v>231</v>
      </c>
      <c r="F17" s="206" t="s">
        <v>53</v>
      </c>
      <c r="G17" s="314" t="s">
        <v>227</v>
      </c>
      <c r="H17" s="317"/>
      <c r="I17" s="988">
        <v>40000</v>
      </c>
      <c r="J17" s="220">
        <v>0</v>
      </c>
      <c r="K17" s="220">
        <v>0</v>
      </c>
      <c r="L17" s="220">
        <v>0</v>
      </c>
      <c r="M17" s="220">
        <v>0</v>
      </c>
      <c r="N17" s="220">
        <v>40000</v>
      </c>
      <c r="O17" s="220">
        <v>0</v>
      </c>
      <c r="P17" s="218">
        <v>0</v>
      </c>
      <c r="Q17" s="217">
        <v>0</v>
      </c>
      <c r="R17" s="218">
        <v>0</v>
      </c>
      <c r="S17" s="218">
        <v>0</v>
      </c>
      <c r="T17" s="218">
        <v>0</v>
      </c>
    </row>
    <row r="18" spans="1:21" s="181" customFormat="1" thickBot="1" x14ac:dyDescent="0.45">
      <c r="A18" s="194">
        <f t="shared" si="0"/>
        <v>12</v>
      </c>
      <c r="B18" s="202" t="s">
        <v>225</v>
      </c>
      <c r="C18" s="219"/>
      <c r="D18" s="219"/>
      <c r="E18" s="205" t="s">
        <v>230</v>
      </c>
      <c r="F18" s="206" t="s">
        <v>53</v>
      </c>
      <c r="G18" s="314" t="s">
        <v>227</v>
      </c>
      <c r="H18" s="317"/>
      <c r="I18" s="988">
        <v>30000</v>
      </c>
      <c r="J18" s="220">
        <v>0</v>
      </c>
      <c r="K18" s="220">
        <v>0</v>
      </c>
      <c r="L18" s="220">
        <v>30000</v>
      </c>
      <c r="M18" s="220">
        <v>0</v>
      </c>
      <c r="N18" s="220">
        <v>0</v>
      </c>
      <c r="O18" s="220">
        <v>30000</v>
      </c>
      <c r="P18" s="218">
        <v>0</v>
      </c>
      <c r="Q18" s="217">
        <v>0</v>
      </c>
      <c r="R18" s="218">
        <v>0</v>
      </c>
      <c r="S18" s="218">
        <v>0</v>
      </c>
      <c r="T18" s="218">
        <v>0</v>
      </c>
    </row>
    <row r="19" spans="1:21" s="181" customFormat="1" ht="15.6" customHeight="1" thickBot="1" x14ac:dyDescent="0.45">
      <c r="A19" s="194">
        <f t="shared" si="0"/>
        <v>13</v>
      </c>
      <c r="B19" s="202" t="s">
        <v>225</v>
      </c>
      <c r="C19" s="219"/>
      <c r="D19" s="219"/>
      <c r="E19" s="221" t="s">
        <v>228</v>
      </c>
      <c r="F19" s="222" t="s">
        <v>53</v>
      </c>
      <c r="G19" s="314" t="s">
        <v>227</v>
      </c>
      <c r="H19" s="318" t="s">
        <v>229</v>
      </c>
      <c r="I19" s="651">
        <v>43000</v>
      </c>
      <c r="J19" s="224"/>
      <c r="K19" s="220"/>
      <c r="L19" s="220"/>
      <c r="M19" s="220"/>
      <c r="N19" s="220"/>
      <c r="O19" s="220"/>
      <c r="P19" s="218"/>
      <c r="Q19" s="217"/>
      <c r="R19" s="218"/>
      <c r="S19" s="218"/>
      <c r="T19" s="218"/>
    </row>
    <row r="20" spans="1:21" s="181" customFormat="1" thickBot="1" x14ac:dyDescent="0.45">
      <c r="A20" s="194">
        <v>13</v>
      </c>
      <c r="B20" s="225" t="s">
        <v>225</v>
      </c>
      <c r="C20" s="226"/>
      <c r="D20" s="226"/>
      <c r="E20" s="227" t="s">
        <v>667</v>
      </c>
      <c r="F20" s="971" t="s">
        <v>57</v>
      </c>
      <c r="G20" s="315" t="s">
        <v>450</v>
      </c>
      <c r="H20" s="972"/>
      <c r="I20" s="990"/>
      <c r="J20" s="991">
        <v>762754</v>
      </c>
      <c r="K20" s="992"/>
      <c r="L20" s="992"/>
      <c r="M20" s="992"/>
      <c r="N20" s="992"/>
      <c r="O20" s="992"/>
      <c r="P20" s="993"/>
      <c r="Q20" s="302"/>
      <c r="R20" s="303"/>
      <c r="S20" s="303"/>
      <c r="T20" s="303"/>
    </row>
    <row r="21" spans="1:21" s="181" customFormat="1" thickBot="1" x14ac:dyDescent="0.45">
      <c r="A21" s="194">
        <f t="shared" si="0"/>
        <v>14</v>
      </c>
      <c r="B21" s="294" t="s">
        <v>103</v>
      </c>
      <c r="C21" s="295"/>
      <c r="D21" s="479"/>
      <c r="E21" s="304" t="s">
        <v>232</v>
      </c>
      <c r="F21" s="321" t="s">
        <v>53</v>
      </c>
      <c r="G21" s="322" t="s">
        <v>233</v>
      </c>
      <c r="H21" s="995"/>
      <c r="I21" s="996"/>
      <c r="J21" s="323">
        <v>0</v>
      </c>
      <c r="K21" s="323">
        <v>0</v>
      </c>
      <c r="L21" s="323">
        <v>0</v>
      </c>
      <c r="M21" s="323">
        <v>0</v>
      </c>
      <c r="N21" s="323">
        <v>200000</v>
      </c>
      <c r="O21" s="323"/>
      <c r="P21" s="1002"/>
      <c r="Q21" s="989"/>
      <c r="R21" s="854"/>
      <c r="S21" s="854"/>
      <c r="T21" s="854"/>
    </row>
    <row r="22" spans="1:21" s="181" customFormat="1" thickBot="1" x14ac:dyDescent="0.45">
      <c r="A22" s="194">
        <f t="shared" si="0"/>
        <v>15</v>
      </c>
      <c r="B22" s="195" t="s">
        <v>52</v>
      </c>
      <c r="C22" s="239"/>
      <c r="D22" s="197"/>
      <c r="E22" s="328" t="s">
        <v>385</v>
      </c>
      <c r="F22" s="239"/>
      <c r="G22" s="407" t="s">
        <v>386</v>
      </c>
      <c r="H22" s="994"/>
      <c r="I22" s="997"/>
      <c r="J22" s="1003">
        <v>0</v>
      </c>
      <c r="K22" s="325">
        <v>0</v>
      </c>
      <c r="L22" s="325">
        <v>0</v>
      </c>
      <c r="M22" s="325"/>
      <c r="N22" s="1004">
        <v>95000</v>
      </c>
      <c r="O22" s="299"/>
      <c r="P22" s="300"/>
      <c r="Q22" s="730"/>
      <c r="R22" s="731"/>
      <c r="S22" s="731"/>
      <c r="T22" s="731"/>
    </row>
    <row r="23" spans="1:21" s="181" customFormat="1" thickBot="1" x14ac:dyDescent="0.45">
      <c r="A23" s="194">
        <f t="shared" si="0"/>
        <v>16</v>
      </c>
      <c r="B23" s="202" t="s">
        <v>52</v>
      </c>
      <c r="C23" s="219"/>
      <c r="D23" s="204" t="s">
        <v>387</v>
      </c>
      <c r="E23" s="329" t="s">
        <v>390</v>
      </c>
      <c r="F23" s="219" t="s">
        <v>53</v>
      </c>
      <c r="G23" s="327" t="s">
        <v>389</v>
      </c>
      <c r="H23" s="855">
        <v>2024</v>
      </c>
      <c r="I23" s="997">
        <v>250000</v>
      </c>
      <c r="J23" s="1005"/>
      <c r="K23" s="324">
        <v>225000</v>
      </c>
      <c r="L23" s="324"/>
      <c r="M23" s="324"/>
      <c r="N23" s="324"/>
      <c r="O23" s="220"/>
      <c r="P23" s="218"/>
      <c r="Q23" s="217">
        <v>250000</v>
      </c>
      <c r="R23" s="218"/>
      <c r="S23" s="218"/>
      <c r="T23" s="218"/>
    </row>
    <row r="24" spans="1:21" s="181" customFormat="1" thickBot="1" x14ac:dyDescent="0.45">
      <c r="A24" s="194">
        <f t="shared" si="0"/>
        <v>17</v>
      </c>
      <c r="B24" s="202" t="s">
        <v>52</v>
      </c>
      <c r="C24" s="219"/>
      <c r="D24" s="204" t="s">
        <v>387</v>
      </c>
      <c r="E24" s="329" t="s">
        <v>392</v>
      </c>
      <c r="F24" s="219" t="s">
        <v>53</v>
      </c>
      <c r="G24" s="327" t="s">
        <v>389</v>
      </c>
      <c r="H24" s="409">
        <v>2022</v>
      </c>
      <c r="I24" s="998">
        <v>180000</v>
      </c>
      <c r="J24" s="1005"/>
      <c r="K24" s="324"/>
      <c r="L24" s="324">
        <v>200000</v>
      </c>
      <c r="M24" s="324"/>
      <c r="N24" s="324">
        <v>0</v>
      </c>
      <c r="O24" s="220"/>
      <c r="P24" s="218"/>
      <c r="Q24" s="217"/>
      <c r="R24" s="218"/>
      <c r="S24" s="218"/>
      <c r="T24" s="218"/>
    </row>
    <row r="25" spans="1:21" s="181" customFormat="1" thickBot="1" x14ac:dyDescent="0.45">
      <c r="A25" s="194">
        <f t="shared" si="0"/>
        <v>18</v>
      </c>
      <c r="B25" s="202" t="s">
        <v>52</v>
      </c>
      <c r="C25" s="219"/>
      <c r="D25" s="204" t="s">
        <v>387</v>
      </c>
      <c r="E25" s="974" t="s">
        <v>406</v>
      </c>
      <c r="F25" s="219" t="s">
        <v>53</v>
      </c>
      <c r="G25" s="327" t="s">
        <v>395</v>
      </c>
      <c r="H25" s="326"/>
      <c r="I25" s="999"/>
      <c r="J25" s="1005"/>
      <c r="K25" s="324"/>
      <c r="L25" s="324">
        <v>650000</v>
      </c>
      <c r="M25" s="324"/>
      <c r="N25" s="324"/>
      <c r="O25" s="220"/>
      <c r="P25" s="218"/>
      <c r="Q25" s="217"/>
      <c r="R25" s="218"/>
      <c r="S25" s="218"/>
      <c r="T25" s="218"/>
    </row>
    <row r="26" spans="1:21" s="181" customFormat="1" thickBot="1" x14ac:dyDescent="0.45">
      <c r="A26" s="194">
        <f t="shared" si="0"/>
        <v>19</v>
      </c>
      <c r="B26" s="202" t="s">
        <v>52</v>
      </c>
      <c r="C26" s="219"/>
      <c r="D26" s="204" t="s">
        <v>384</v>
      </c>
      <c r="E26" s="329" t="s">
        <v>393</v>
      </c>
      <c r="F26" s="219" t="s">
        <v>53</v>
      </c>
      <c r="G26" s="327" t="s">
        <v>389</v>
      </c>
      <c r="H26" s="409">
        <v>2022</v>
      </c>
      <c r="I26" s="998">
        <v>90000</v>
      </c>
      <c r="J26" s="1005"/>
      <c r="K26" s="324"/>
      <c r="L26" s="324"/>
      <c r="M26" s="324">
        <v>45000</v>
      </c>
      <c r="N26" s="324"/>
      <c r="O26" s="220"/>
      <c r="P26" s="218"/>
      <c r="Q26" s="217"/>
      <c r="R26" s="218"/>
      <c r="S26" s="218"/>
      <c r="T26" s="218"/>
    </row>
    <row r="27" spans="1:21" s="181" customFormat="1" thickBot="1" x14ac:dyDescent="0.45">
      <c r="A27" s="194">
        <f t="shared" si="0"/>
        <v>20</v>
      </c>
      <c r="B27" s="202" t="s">
        <v>52</v>
      </c>
      <c r="C27" s="219"/>
      <c r="D27" s="204" t="s">
        <v>384</v>
      </c>
      <c r="E27" s="329" t="s">
        <v>391</v>
      </c>
      <c r="F27" s="219" t="s">
        <v>53</v>
      </c>
      <c r="G27" s="327" t="s">
        <v>389</v>
      </c>
      <c r="H27" s="409">
        <v>2022</v>
      </c>
      <c r="I27" s="998">
        <v>250000</v>
      </c>
      <c r="J27" s="1005"/>
      <c r="K27" s="324"/>
      <c r="L27" s="324"/>
      <c r="M27" s="324">
        <v>225000</v>
      </c>
      <c r="N27" s="324"/>
      <c r="O27" s="220"/>
      <c r="P27" s="218"/>
      <c r="Q27" s="217"/>
      <c r="R27" s="218"/>
      <c r="S27" s="218"/>
      <c r="T27" s="218"/>
    </row>
    <row r="28" spans="1:21" s="181" customFormat="1" thickBot="1" x14ac:dyDescent="0.45">
      <c r="A28" s="194">
        <f t="shared" si="0"/>
        <v>21</v>
      </c>
      <c r="B28" s="202" t="s">
        <v>52</v>
      </c>
      <c r="C28" s="219">
        <v>2021</v>
      </c>
      <c r="D28" s="204" t="s">
        <v>394</v>
      </c>
      <c r="E28" s="333" t="s">
        <v>404</v>
      </c>
      <c r="F28" s="219" t="s">
        <v>53</v>
      </c>
      <c r="G28" s="327" t="s">
        <v>395</v>
      </c>
      <c r="H28" s="409">
        <v>2032</v>
      </c>
      <c r="I28" s="998">
        <v>589900</v>
      </c>
      <c r="J28" s="1005"/>
      <c r="K28" s="324"/>
      <c r="L28" s="324"/>
      <c r="M28" s="324"/>
      <c r="N28" s="324"/>
      <c r="O28" s="220"/>
      <c r="P28" s="218"/>
      <c r="Q28" s="217"/>
      <c r="R28" s="218"/>
      <c r="S28" s="218"/>
      <c r="T28" s="218">
        <v>600000</v>
      </c>
    </row>
    <row r="29" spans="1:21" s="181" customFormat="1" thickBot="1" x14ac:dyDescent="0.45">
      <c r="A29" s="194">
        <f t="shared" si="0"/>
        <v>22</v>
      </c>
      <c r="B29" s="202" t="s">
        <v>52</v>
      </c>
      <c r="C29" s="219">
        <v>2021</v>
      </c>
      <c r="D29" s="204" t="s">
        <v>394</v>
      </c>
      <c r="E29" s="333" t="s">
        <v>405</v>
      </c>
      <c r="F29" s="219" t="s">
        <v>53</v>
      </c>
      <c r="G29" s="327" t="s">
        <v>395</v>
      </c>
      <c r="H29" s="409">
        <v>2037</v>
      </c>
      <c r="I29" s="998">
        <v>589900</v>
      </c>
      <c r="J29" s="1005"/>
      <c r="K29" s="324"/>
      <c r="L29" s="324"/>
      <c r="M29" s="324"/>
      <c r="N29" s="324"/>
      <c r="O29" s="220"/>
      <c r="P29" s="218"/>
      <c r="Q29" s="217"/>
      <c r="R29" s="218"/>
      <c r="S29" s="218"/>
      <c r="T29" s="218">
        <v>600000</v>
      </c>
    </row>
    <row r="30" spans="1:21" s="181" customFormat="1" thickBot="1" x14ac:dyDescent="0.45">
      <c r="A30" s="194">
        <v>21</v>
      </c>
      <c r="B30" s="202" t="s">
        <v>52</v>
      </c>
      <c r="C30" s="219"/>
      <c r="D30" s="204" t="s">
        <v>396</v>
      </c>
      <c r="E30" s="975" t="s">
        <v>388</v>
      </c>
      <c r="F30" s="219" t="s">
        <v>53</v>
      </c>
      <c r="G30" s="327" t="s">
        <v>389</v>
      </c>
      <c r="H30" s="409">
        <v>2020</v>
      </c>
      <c r="I30" s="998">
        <v>250000</v>
      </c>
      <c r="J30" s="1005"/>
      <c r="K30" s="324"/>
      <c r="L30" s="324"/>
      <c r="M30" s="324"/>
      <c r="N30" s="324"/>
      <c r="O30" s="220">
        <v>250000</v>
      </c>
      <c r="P30" s="218"/>
      <c r="Q30" s="217"/>
      <c r="R30" s="218"/>
      <c r="S30" s="218"/>
      <c r="T30" s="218"/>
    </row>
    <row r="31" spans="1:21" s="181" customFormat="1" thickBot="1" x14ac:dyDescent="0.45">
      <c r="A31" s="194">
        <f t="shared" si="0"/>
        <v>22</v>
      </c>
      <c r="B31" s="202" t="s">
        <v>52</v>
      </c>
      <c r="C31" s="219"/>
      <c r="D31" s="204" t="s">
        <v>384</v>
      </c>
      <c r="E31" s="333" t="s">
        <v>816</v>
      </c>
      <c r="F31" s="219" t="s">
        <v>222</v>
      </c>
      <c r="G31" s="327" t="s">
        <v>395</v>
      </c>
      <c r="H31" s="326"/>
      <c r="I31" s="999"/>
      <c r="J31" s="1005"/>
      <c r="K31" s="324">
        <v>76000</v>
      </c>
      <c r="L31" s="324"/>
      <c r="M31" s="324"/>
      <c r="N31" s="324"/>
      <c r="O31" s="220"/>
      <c r="P31" s="218"/>
      <c r="Q31" s="217"/>
      <c r="R31" s="218"/>
      <c r="S31" s="218"/>
      <c r="T31" s="218"/>
    </row>
    <row r="32" spans="1:21" s="181" customFormat="1" thickBot="1" x14ac:dyDescent="0.45">
      <c r="A32" s="194">
        <f t="shared" si="0"/>
        <v>23</v>
      </c>
      <c r="B32" s="202" t="s">
        <v>52</v>
      </c>
      <c r="C32" s="219"/>
      <c r="D32" s="204" t="s">
        <v>384</v>
      </c>
      <c r="E32" s="333" t="s">
        <v>445</v>
      </c>
      <c r="F32" s="219" t="s">
        <v>53</v>
      </c>
      <c r="G32" s="327" t="s">
        <v>395</v>
      </c>
      <c r="H32" s="326"/>
      <c r="I32" s="999"/>
      <c r="J32" s="1005"/>
      <c r="K32" s="324"/>
      <c r="L32" s="324"/>
      <c r="M32" s="324"/>
      <c r="N32" s="324"/>
      <c r="O32" s="220"/>
      <c r="P32" s="218"/>
      <c r="Q32" s="217"/>
      <c r="R32" s="218"/>
      <c r="S32" s="218"/>
      <c r="T32" s="218"/>
      <c r="U32" s="181">
        <v>735000</v>
      </c>
    </row>
    <row r="33" spans="1:20" s="181" customFormat="1" thickBot="1" x14ac:dyDescent="0.45">
      <c r="A33" s="194">
        <f t="shared" si="0"/>
        <v>24</v>
      </c>
      <c r="B33" s="202" t="s">
        <v>52</v>
      </c>
      <c r="C33" s="219"/>
      <c r="D33" s="204" t="s">
        <v>384</v>
      </c>
      <c r="E33" s="333" t="s">
        <v>408</v>
      </c>
      <c r="F33" s="219" t="s">
        <v>53</v>
      </c>
      <c r="G33" s="330"/>
      <c r="H33" s="326"/>
      <c r="I33" s="999"/>
      <c r="J33" s="1006"/>
      <c r="K33" s="324"/>
      <c r="L33" s="324"/>
      <c r="M33" s="324"/>
      <c r="N33" s="324"/>
      <c r="O33" s="220"/>
      <c r="P33" s="218"/>
      <c r="Q33" s="217"/>
      <c r="R33" s="218"/>
      <c r="S33" s="218"/>
      <c r="T33" s="218"/>
    </row>
    <row r="34" spans="1:20" s="181" customFormat="1" thickBot="1" x14ac:dyDescent="0.45">
      <c r="A34" s="194">
        <f t="shared" si="0"/>
        <v>25</v>
      </c>
      <c r="B34" s="202" t="s">
        <v>52</v>
      </c>
      <c r="C34" s="219"/>
      <c r="D34" s="204" t="s">
        <v>384</v>
      </c>
      <c r="E34" s="333" t="s">
        <v>409</v>
      </c>
      <c r="F34" s="219" t="s">
        <v>53</v>
      </c>
      <c r="G34" s="327" t="s">
        <v>395</v>
      </c>
      <c r="H34" s="326"/>
      <c r="I34" s="999"/>
      <c r="J34" s="1005"/>
      <c r="K34" s="324"/>
      <c r="L34" s="324"/>
      <c r="M34" s="324"/>
      <c r="N34" s="324"/>
      <c r="O34" s="220"/>
      <c r="P34" s="218"/>
      <c r="Q34" s="217">
        <v>750000</v>
      </c>
      <c r="R34" s="218"/>
      <c r="S34" s="218"/>
      <c r="T34" s="218"/>
    </row>
    <row r="35" spans="1:20" s="181" customFormat="1" thickBot="1" x14ac:dyDescent="0.45">
      <c r="A35" s="194">
        <f t="shared" si="0"/>
        <v>26</v>
      </c>
      <c r="B35" s="202" t="s">
        <v>52</v>
      </c>
      <c r="C35" s="219"/>
      <c r="D35" s="204" t="s">
        <v>384</v>
      </c>
      <c r="E35" s="333" t="s">
        <v>438</v>
      </c>
      <c r="F35" s="219" t="s">
        <v>53</v>
      </c>
      <c r="G35" s="327" t="s">
        <v>395</v>
      </c>
      <c r="H35" s="326"/>
      <c r="I35" s="999"/>
      <c r="J35" s="1005"/>
      <c r="K35" s="324">
        <v>50000</v>
      </c>
      <c r="L35" s="324"/>
      <c r="M35" s="324"/>
      <c r="N35" s="324"/>
      <c r="O35" s="220"/>
      <c r="P35" s="218"/>
      <c r="Q35" s="217"/>
      <c r="R35" s="218"/>
      <c r="S35" s="218"/>
      <c r="T35" s="218"/>
    </row>
    <row r="36" spans="1:20" s="181" customFormat="1" thickBot="1" x14ac:dyDescent="0.45">
      <c r="A36" s="194">
        <v>23</v>
      </c>
      <c r="B36" s="202" t="s">
        <v>52</v>
      </c>
      <c r="C36" s="219"/>
      <c r="D36" s="204" t="s">
        <v>384</v>
      </c>
      <c r="E36" s="333" t="s">
        <v>440</v>
      </c>
      <c r="F36" s="219" t="s">
        <v>53</v>
      </c>
      <c r="G36" s="327" t="s">
        <v>395</v>
      </c>
      <c r="H36" s="326"/>
      <c r="I36" s="999"/>
      <c r="J36" s="1005"/>
      <c r="K36" s="324">
        <v>45000</v>
      </c>
      <c r="L36" s="324"/>
      <c r="M36" s="324"/>
      <c r="N36" s="324"/>
      <c r="O36" s="220"/>
      <c r="P36" s="218"/>
      <c r="Q36" s="217"/>
      <c r="R36" s="218"/>
      <c r="S36" s="218"/>
      <c r="T36" s="218"/>
    </row>
    <row r="37" spans="1:20" s="181" customFormat="1" thickBot="1" x14ac:dyDescent="0.45">
      <c r="A37" s="194">
        <f t="shared" si="0"/>
        <v>24</v>
      </c>
      <c r="B37" s="202" t="s">
        <v>52</v>
      </c>
      <c r="C37" s="219"/>
      <c r="D37" s="204" t="s">
        <v>384</v>
      </c>
      <c r="E37" s="333" t="s">
        <v>419</v>
      </c>
      <c r="F37" s="219" t="s">
        <v>53</v>
      </c>
      <c r="G37" s="327" t="s">
        <v>395</v>
      </c>
      <c r="H37" s="326"/>
      <c r="I37" s="999"/>
      <c r="J37" s="1005"/>
      <c r="K37" s="324"/>
      <c r="L37" s="324">
        <v>10000</v>
      </c>
      <c r="M37" s="324"/>
      <c r="N37" s="324"/>
      <c r="O37" s="220"/>
      <c r="P37" s="218"/>
      <c r="Q37" s="217">
        <v>10000</v>
      </c>
      <c r="R37" s="218"/>
      <c r="S37" s="218"/>
      <c r="T37" s="218"/>
    </row>
    <row r="38" spans="1:20" s="181" customFormat="1" thickBot="1" x14ac:dyDescent="0.45">
      <c r="A38" s="194">
        <f t="shared" si="0"/>
        <v>25</v>
      </c>
      <c r="B38" s="202" t="s">
        <v>52</v>
      </c>
      <c r="C38" s="219"/>
      <c r="D38" s="204" t="s">
        <v>397</v>
      </c>
      <c r="E38" s="334" t="s">
        <v>399</v>
      </c>
      <c r="F38" s="219" t="s">
        <v>53</v>
      </c>
      <c r="G38" s="327" t="s">
        <v>395</v>
      </c>
      <c r="H38" s="326"/>
      <c r="I38" s="999"/>
      <c r="J38" s="1005"/>
      <c r="K38" s="324"/>
      <c r="L38" s="324"/>
      <c r="M38" s="324"/>
      <c r="N38" s="324"/>
      <c r="O38" s="220"/>
      <c r="P38" s="218"/>
      <c r="Q38" s="217">
        <v>53000</v>
      </c>
      <c r="R38" s="218"/>
      <c r="S38" s="218"/>
      <c r="T38" s="218"/>
    </row>
    <row r="39" spans="1:20" s="181" customFormat="1" thickBot="1" x14ac:dyDescent="0.45">
      <c r="A39" s="194">
        <v>25</v>
      </c>
      <c r="B39" s="202" t="s">
        <v>52</v>
      </c>
      <c r="C39" s="219"/>
      <c r="D39" s="204" t="s">
        <v>384</v>
      </c>
      <c r="E39" s="333" t="s">
        <v>439</v>
      </c>
      <c r="F39" s="219" t="s">
        <v>53</v>
      </c>
      <c r="G39" s="327" t="s">
        <v>395</v>
      </c>
      <c r="H39" s="326"/>
      <c r="I39" s="999"/>
      <c r="J39" s="1005"/>
      <c r="K39" s="324"/>
      <c r="L39" s="324">
        <v>12000</v>
      </c>
      <c r="M39" s="324"/>
      <c r="N39" s="324"/>
      <c r="O39" s="220"/>
      <c r="P39" s="218"/>
      <c r="Q39" s="217"/>
      <c r="R39" s="218"/>
      <c r="S39" s="218"/>
      <c r="T39" s="218"/>
    </row>
    <row r="40" spans="1:20" s="181" customFormat="1" thickBot="1" x14ac:dyDescent="0.45">
      <c r="A40" s="194">
        <f t="shared" si="0"/>
        <v>26</v>
      </c>
      <c r="B40" s="202" t="s">
        <v>52</v>
      </c>
      <c r="C40" s="219"/>
      <c r="D40" s="204" t="s">
        <v>384</v>
      </c>
      <c r="E40" s="333" t="s">
        <v>418</v>
      </c>
      <c r="F40" s="219" t="s">
        <v>53</v>
      </c>
      <c r="G40" s="327" t="s">
        <v>395</v>
      </c>
      <c r="H40" s="326"/>
      <c r="I40" s="999"/>
      <c r="J40" s="1005"/>
      <c r="K40" s="324"/>
      <c r="L40" s="324">
        <v>25000</v>
      </c>
      <c r="M40" s="324">
        <v>25000</v>
      </c>
      <c r="N40" s="324"/>
      <c r="O40" s="220"/>
      <c r="P40" s="218"/>
      <c r="Q40" s="217"/>
      <c r="R40" s="218"/>
      <c r="S40" s="218"/>
      <c r="T40" s="218"/>
    </row>
    <row r="41" spans="1:20" s="181" customFormat="1" thickBot="1" x14ac:dyDescent="0.45">
      <c r="A41" s="194">
        <f t="shared" si="0"/>
        <v>27</v>
      </c>
      <c r="B41" s="202" t="s">
        <v>398</v>
      </c>
      <c r="C41" s="219"/>
      <c r="D41" s="204" t="s">
        <v>384</v>
      </c>
      <c r="E41" s="334" t="s">
        <v>401</v>
      </c>
      <c r="F41" s="219" t="s">
        <v>53</v>
      </c>
      <c r="G41" s="327" t="s">
        <v>395</v>
      </c>
      <c r="H41" s="326"/>
      <c r="I41" s="999"/>
      <c r="J41" s="1005"/>
      <c r="K41" s="324"/>
      <c r="L41" s="324"/>
      <c r="M41" s="324">
        <v>10000</v>
      </c>
      <c r="N41" s="324"/>
      <c r="O41" s="220"/>
      <c r="P41" s="218"/>
      <c r="Q41" s="217"/>
      <c r="R41" s="218">
        <v>10000</v>
      </c>
      <c r="S41" s="218"/>
      <c r="T41" s="218"/>
    </row>
    <row r="42" spans="1:20" s="181" customFormat="1" thickBot="1" x14ac:dyDescent="0.45">
      <c r="A42" s="194">
        <f t="shared" si="0"/>
        <v>28</v>
      </c>
      <c r="B42" s="202" t="s">
        <v>52</v>
      </c>
      <c r="C42" s="219"/>
      <c r="D42" s="204" t="s">
        <v>384</v>
      </c>
      <c r="E42" s="333" t="s">
        <v>417</v>
      </c>
      <c r="F42" s="219" t="s">
        <v>53</v>
      </c>
      <c r="G42" s="327" t="s">
        <v>395</v>
      </c>
      <c r="H42" s="326"/>
      <c r="I42" s="999"/>
      <c r="J42" s="1005"/>
      <c r="K42" s="324"/>
      <c r="L42" s="324"/>
      <c r="M42" s="324">
        <v>15000</v>
      </c>
      <c r="N42" s="324"/>
      <c r="O42" s="220"/>
      <c r="P42" s="218"/>
      <c r="Q42" s="217"/>
      <c r="R42" s="218">
        <v>15000</v>
      </c>
      <c r="S42" s="218"/>
      <c r="T42" s="218"/>
    </row>
    <row r="43" spans="1:20" s="181" customFormat="1" thickBot="1" x14ac:dyDescent="0.45">
      <c r="A43" s="194">
        <f t="shared" si="0"/>
        <v>29</v>
      </c>
      <c r="B43" s="202" t="s">
        <v>52</v>
      </c>
      <c r="C43" s="219"/>
      <c r="D43" s="204" t="s">
        <v>384</v>
      </c>
      <c r="E43" s="333" t="s">
        <v>412</v>
      </c>
      <c r="F43" s="219" t="s">
        <v>53</v>
      </c>
      <c r="G43" s="327" t="s">
        <v>395</v>
      </c>
      <c r="H43" s="326"/>
      <c r="I43" s="999"/>
      <c r="J43" s="1005"/>
      <c r="K43" s="324"/>
      <c r="L43" s="324"/>
      <c r="M43" s="324"/>
      <c r="N43" s="324"/>
      <c r="O43" s="220"/>
      <c r="P43" s="218"/>
      <c r="Q43" s="217"/>
      <c r="R43" s="218"/>
      <c r="S43" s="218"/>
      <c r="T43" s="218"/>
    </row>
    <row r="44" spans="1:20" s="181" customFormat="1" thickBot="1" x14ac:dyDescent="0.45">
      <c r="A44" s="194">
        <f t="shared" si="0"/>
        <v>30</v>
      </c>
      <c r="B44" s="202" t="s">
        <v>52</v>
      </c>
      <c r="C44" s="219"/>
      <c r="D44" s="204" t="s">
        <v>384</v>
      </c>
      <c r="E44" s="333" t="s">
        <v>413</v>
      </c>
      <c r="F44" s="219" t="s">
        <v>53</v>
      </c>
      <c r="G44" s="327" t="s">
        <v>395</v>
      </c>
      <c r="H44" s="326"/>
      <c r="I44" s="999"/>
      <c r="J44" s="1005"/>
      <c r="K44" s="324"/>
      <c r="L44" s="324"/>
      <c r="M44" s="324"/>
      <c r="N44" s="324"/>
      <c r="O44" s="220"/>
      <c r="P44" s="218"/>
      <c r="Q44" s="217"/>
      <c r="R44" s="218"/>
      <c r="S44" s="218"/>
      <c r="T44" s="218"/>
    </row>
    <row r="45" spans="1:20" s="181" customFormat="1" thickBot="1" x14ac:dyDescent="0.45">
      <c r="A45" s="194">
        <f t="shared" si="0"/>
        <v>31</v>
      </c>
      <c r="B45" s="202" t="s">
        <v>52</v>
      </c>
      <c r="C45" s="219"/>
      <c r="D45" s="204" t="s">
        <v>384</v>
      </c>
      <c r="E45" s="334" t="s">
        <v>400</v>
      </c>
      <c r="F45" s="219" t="s">
        <v>53</v>
      </c>
      <c r="G45" s="327" t="s">
        <v>395</v>
      </c>
      <c r="H45" s="326"/>
      <c r="I45" s="999"/>
      <c r="J45" s="1005"/>
      <c r="K45" s="324"/>
      <c r="L45" s="324"/>
      <c r="M45" s="324"/>
      <c r="N45" s="324"/>
      <c r="O45" s="220"/>
      <c r="P45" s="218"/>
      <c r="Q45" s="217"/>
      <c r="R45" s="218"/>
      <c r="S45" s="218"/>
      <c r="T45" s="218"/>
    </row>
    <row r="46" spans="1:20" s="181" customFormat="1" thickBot="1" x14ac:dyDescent="0.45">
      <c r="A46" s="194">
        <f t="shared" si="0"/>
        <v>32</v>
      </c>
      <c r="B46" s="202" t="s">
        <v>52</v>
      </c>
      <c r="C46" s="219"/>
      <c r="D46" s="204" t="s">
        <v>384</v>
      </c>
      <c r="E46" s="334" t="s">
        <v>414</v>
      </c>
      <c r="F46" s="219" t="s">
        <v>53</v>
      </c>
      <c r="G46" s="327" t="s">
        <v>395</v>
      </c>
      <c r="H46" s="326"/>
      <c r="I46" s="999"/>
      <c r="J46" s="1005"/>
      <c r="K46" s="324"/>
      <c r="L46" s="324"/>
      <c r="M46" s="324"/>
      <c r="N46" s="324"/>
      <c r="O46" s="220"/>
      <c r="P46" s="218"/>
      <c r="Q46" s="217"/>
      <c r="R46" s="218"/>
      <c r="S46" s="218"/>
      <c r="T46" s="218"/>
    </row>
    <row r="47" spans="1:20" s="181" customFormat="1" thickBot="1" x14ac:dyDescent="0.45">
      <c r="A47" s="194">
        <f t="shared" si="0"/>
        <v>33</v>
      </c>
      <c r="B47" s="202" t="s">
        <v>52</v>
      </c>
      <c r="C47" s="219"/>
      <c r="D47" s="204" t="s">
        <v>384</v>
      </c>
      <c r="E47" s="334" t="s">
        <v>415</v>
      </c>
      <c r="F47" s="219" t="s">
        <v>53</v>
      </c>
      <c r="G47" s="327" t="s">
        <v>395</v>
      </c>
      <c r="H47" s="326"/>
      <c r="I47" s="999"/>
      <c r="J47" s="1005"/>
      <c r="K47" s="324"/>
      <c r="L47" s="324"/>
      <c r="M47" s="324"/>
      <c r="N47" s="324"/>
      <c r="O47" s="220"/>
      <c r="P47" s="218"/>
      <c r="Q47" s="217"/>
      <c r="R47" s="218"/>
      <c r="S47" s="218"/>
      <c r="T47" s="218"/>
    </row>
    <row r="48" spans="1:20" s="181" customFormat="1" thickBot="1" x14ac:dyDescent="0.45">
      <c r="A48" s="194">
        <f t="shared" si="0"/>
        <v>34</v>
      </c>
      <c r="B48" s="202" t="s">
        <v>52</v>
      </c>
      <c r="C48" s="219"/>
      <c r="D48" s="204" t="s">
        <v>384</v>
      </c>
      <c r="E48" s="334" t="s">
        <v>411</v>
      </c>
      <c r="F48" s="219" t="s">
        <v>57</v>
      </c>
      <c r="G48" s="327" t="s">
        <v>395</v>
      </c>
      <c r="H48" s="326"/>
      <c r="I48" s="999"/>
      <c r="J48" s="1005"/>
      <c r="K48" s="324"/>
      <c r="L48" s="324"/>
      <c r="M48" s="324"/>
      <c r="N48" s="324"/>
      <c r="O48" s="220"/>
      <c r="P48" s="218"/>
      <c r="Q48" s="217"/>
      <c r="R48" s="218"/>
      <c r="S48" s="218"/>
      <c r="T48" s="218"/>
    </row>
    <row r="49" spans="1:20" s="181" customFormat="1" thickBot="1" x14ac:dyDescent="0.45">
      <c r="A49" s="194">
        <f t="shared" si="0"/>
        <v>35</v>
      </c>
      <c r="B49" s="202" t="s">
        <v>52</v>
      </c>
      <c r="C49" s="219"/>
      <c r="D49" s="204" t="s">
        <v>384</v>
      </c>
      <c r="E49" s="334" t="s">
        <v>421</v>
      </c>
      <c r="F49" s="219" t="s">
        <v>53</v>
      </c>
      <c r="G49" s="327" t="s">
        <v>395</v>
      </c>
      <c r="H49" s="326"/>
      <c r="I49" s="999"/>
      <c r="J49" s="1005"/>
      <c r="K49" s="324"/>
      <c r="L49" s="324"/>
      <c r="M49" s="324"/>
      <c r="N49" s="324"/>
      <c r="O49" s="220"/>
      <c r="P49" s="218"/>
      <c r="Q49" s="217"/>
      <c r="R49" s="218"/>
      <c r="S49" s="218"/>
      <c r="T49" s="218"/>
    </row>
    <row r="50" spans="1:20" s="181" customFormat="1" thickBot="1" x14ac:dyDescent="0.45">
      <c r="A50" s="194">
        <f t="shared" si="0"/>
        <v>36</v>
      </c>
      <c r="B50" s="202" t="s">
        <v>52</v>
      </c>
      <c r="C50" s="219"/>
      <c r="D50" s="204" t="s">
        <v>384</v>
      </c>
      <c r="E50" s="334" t="s">
        <v>410</v>
      </c>
      <c r="F50" s="219" t="s">
        <v>53</v>
      </c>
      <c r="G50" s="327" t="s">
        <v>395</v>
      </c>
      <c r="H50" s="326"/>
      <c r="I50" s="999"/>
      <c r="J50" s="1005"/>
      <c r="K50" s="324"/>
      <c r="L50" s="324"/>
      <c r="M50" s="324"/>
      <c r="N50" s="324"/>
      <c r="O50" s="220"/>
      <c r="P50" s="218"/>
      <c r="Q50" s="217"/>
      <c r="R50" s="218"/>
      <c r="S50" s="218"/>
      <c r="T50" s="218"/>
    </row>
    <row r="51" spans="1:20" s="181" customFormat="1" thickBot="1" x14ac:dyDescent="0.45">
      <c r="A51" s="194">
        <v>29</v>
      </c>
      <c r="B51" s="202" t="s">
        <v>52</v>
      </c>
      <c r="C51" s="219"/>
      <c r="D51" s="204" t="s">
        <v>384</v>
      </c>
      <c r="E51" s="333" t="s">
        <v>399</v>
      </c>
      <c r="F51" s="219" t="s">
        <v>53</v>
      </c>
      <c r="G51" s="327" t="s">
        <v>395</v>
      </c>
      <c r="H51" s="326"/>
      <c r="I51" s="999"/>
      <c r="J51" s="1005"/>
      <c r="K51" s="324"/>
      <c r="L51" s="324"/>
      <c r="M51" s="324"/>
      <c r="N51" s="324">
        <v>50000</v>
      </c>
      <c r="O51" s="220"/>
      <c r="P51" s="218"/>
      <c r="Q51" s="217"/>
      <c r="R51" s="218"/>
      <c r="S51" s="218"/>
      <c r="T51" s="218"/>
    </row>
    <row r="52" spans="1:20" s="181" customFormat="1" thickBot="1" x14ac:dyDescent="0.45">
      <c r="A52" s="194">
        <f t="shared" si="0"/>
        <v>30</v>
      </c>
      <c r="B52" s="202" t="s">
        <v>398</v>
      </c>
      <c r="C52" s="219"/>
      <c r="D52" s="204" t="s">
        <v>384</v>
      </c>
      <c r="E52" s="333" t="s">
        <v>416</v>
      </c>
      <c r="F52" s="219" t="s">
        <v>53</v>
      </c>
      <c r="G52" s="327" t="s">
        <v>395</v>
      </c>
      <c r="H52" s="326"/>
      <c r="I52" s="999"/>
      <c r="J52" s="1005"/>
      <c r="K52" s="324"/>
      <c r="L52" s="324"/>
      <c r="M52" s="324"/>
      <c r="N52" s="324"/>
      <c r="O52" s="220"/>
      <c r="P52" s="218"/>
      <c r="Q52" s="217"/>
      <c r="R52" s="218"/>
      <c r="S52" s="218"/>
      <c r="T52" s="218"/>
    </row>
    <row r="53" spans="1:20" s="181" customFormat="1" thickBot="1" x14ac:dyDescent="0.45">
      <c r="A53" s="194">
        <v>30</v>
      </c>
      <c r="B53" s="202" t="s">
        <v>52</v>
      </c>
      <c r="C53" s="219"/>
      <c r="D53" s="204" t="s">
        <v>384</v>
      </c>
      <c r="E53" s="333" t="s">
        <v>441</v>
      </c>
      <c r="F53" s="219" t="s">
        <v>53</v>
      </c>
      <c r="G53" s="327" t="s">
        <v>395</v>
      </c>
      <c r="H53" s="326"/>
      <c r="I53" s="999"/>
      <c r="J53" s="1005"/>
      <c r="K53" s="324"/>
      <c r="L53" s="324"/>
      <c r="M53" s="324"/>
      <c r="N53" s="324"/>
      <c r="O53" s="220">
        <v>14410</v>
      </c>
      <c r="P53" s="218"/>
      <c r="Q53" s="217"/>
      <c r="R53" s="218"/>
      <c r="S53" s="218"/>
      <c r="T53" s="218"/>
    </row>
    <row r="54" spans="1:20" s="181" customFormat="1" thickBot="1" x14ac:dyDescent="0.45">
      <c r="A54" s="194">
        <f t="shared" si="0"/>
        <v>31</v>
      </c>
      <c r="B54" s="202" t="s">
        <v>52</v>
      </c>
      <c r="C54" s="219"/>
      <c r="D54" s="204" t="s">
        <v>384</v>
      </c>
      <c r="E54" s="333" t="s">
        <v>442</v>
      </c>
      <c r="F54" s="219" t="s">
        <v>53</v>
      </c>
      <c r="G54" s="327" t="s">
        <v>395</v>
      </c>
      <c r="H54" s="331"/>
      <c r="I54" s="999"/>
      <c r="J54" s="1005"/>
      <c r="K54" s="324"/>
      <c r="L54" s="324"/>
      <c r="M54" s="324"/>
      <c r="N54" s="324"/>
      <c r="O54" s="220">
        <v>21700</v>
      </c>
      <c r="P54" s="218">
        <v>21700</v>
      </c>
      <c r="Q54" s="217"/>
      <c r="R54" s="218"/>
      <c r="S54" s="218"/>
      <c r="T54" s="218"/>
    </row>
    <row r="55" spans="1:20" s="181" customFormat="1" thickBot="1" x14ac:dyDescent="0.45">
      <c r="A55" s="194">
        <f t="shared" si="0"/>
        <v>32</v>
      </c>
      <c r="B55" s="202" t="s">
        <v>52</v>
      </c>
      <c r="C55" s="219"/>
      <c r="D55" s="204" t="s">
        <v>384</v>
      </c>
      <c r="E55" s="333" t="s">
        <v>443</v>
      </c>
      <c r="F55" s="219" t="s">
        <v>53</v>
      </c>
      <c r="G55" s="327" t="s">
        <v>395</v>
      </c>
      <c r="H55" s="326"/>
      <c r="I55" s="999"/>
      <c r="J55" s="1005"/>
      <c r="K55" s="324"/>
      <c r="L55" s="324"/>
      <c r="M55" s="324"/>
      <c r="N55" s="324"/>
      <c r="O55" s="220">
        <v>150000</v>
      </c>
      <c r="P55" s="218">
        <v>150000</v>
      </c>
      <c r="Q55" s="217"/>
      <c r="R55" s="218"/>
      <c r="S55" s="218"/>
      <c r="T55" s="218"/>
    </row>
    <row r="56" spans="1:20" s="181" customFormat="1" thickBot="1" x14ac:dyDescent="0.45">
      <c r="A56" s="194">
        <f t="shared" si="0"/>
        <v>33</v>
      </c>
      <c r="B56" s="202" t="s">
        <v>52</v>
      </c>
      <c r="C56" s="219"/>
      <c r="D56" s="204" t="s">
        <v>384</v>
      </c>
      <c r="E56" s="334" t="s">
        <v>402</v>
      </c>
      <c r="F56" s="219" t="s">
        <v>53</v>
      </c>
      <c r="G56" s="327" t="s">
        <v>395</v>
      </c>
      <c r="H56" s="326"/>
      <c r="I56" s="999"/>
      <c r="J56" s="1005"/>
      <c r="K56" s="324"/>
      <c r="L56" s="324"/>
      <c r="M56" s="324"/>
      <c r="N56" s="324"/>
      <c r="O56" s="220">
        <v>175000</v>
      </c>
      <c r="P56" s="218">
        <v>175000</v>
      </c>
      <c r="Q56" s="217"/>
      <c r="R56" s="218"/>
      <c r="S56" s="218"/>
      <c r="T56" s="218"/>
    </row>
    <row r="57" spans="1:20" s="181" customFormat="1" thickBot="1" x14ac:dyDescent="0.45">
      <c r="A57" s="194">
        <f t="shared" si="0"/>
        <v>34</v>
      </c>
      <c r="B57" s="202" t="s">
        <v>52</v>
      </c>
      <c r="C57" s="219"/>
      <c r="D57" s="204" t="s">
        <v>384</v>
      </c>
      <c r="E57" s="333" t="s">
        <v>422</v>
      </c>
      <c r="F57" s="219" t="s">
        <v>53</v>
      </c>
      <c r="G57" s="327" t="s">
        <v>395</v>
      </c>
      <c r="H57" s="326"/>
      <c r="I57" s="999"/>
      <c r="J57" s="1005"/>
      <c r="K57" s="324"/>
      <c r="L57" s="324"/>
      <c r="M57" s="324"/>
      <c r="N57" s="324"/>
      <c r="O57" s="220"/>
      <c r="P57" s="218"/>
      <c r="Q57" s="217"/>
      <c r="R57" s="218"/>
      <c r="S57" s="218"/>
      <c r="T57" s="218"/>
    </row>
    <row r="58" spans="1:20" s="181" customFormat="1" thickBot="1" x14ac:dyDescent="0.45">
      <c r="A58" s="194">
        <v>34</v>
      </c>
      <c r="B58" s="202" t="s">
        <v>52</v>
      </c>
      <c r="C58" s="219"/>
      <c r="D58" s="204" t="s">
        <v>384</v>
      </c>
      <c r="E58" s="333" t="s">
        <v>407</v>
      </c>
      <c r="F58" s="219" t="s">
        <v>53</v>
      </c>
      <c r="G58" s="327" t="s">
        <v>395</v>
      </c>
      <c r="H58" s="326"/>
      <c r="I58" s="999"/>
      <c r="J58" s="1005"/>
      <c r="K58" s="324"/>
      <c r="L58" s="324"/>
      <c r="M58" s="324"/>
      <c r="N58" s="324"/>
      <c r="O58" s="220">
        <v>710000</v>
      </c>
      <c r="P58" s="218"/>
      <c r="Q58" s="217"/>
      <c r="R58" s="218"/>
      <c r="S58" s="218"/>
      <c r="T58" s="218"/>
    </row>
    <row r="59" spans="1:20" s="181" customFormat="1" thickBot="1" x14ac:dyDescent="0.45">
      <c r="A59" s="194">
        <f t="shared" si="0"/>
        <v>35</v>
      </c>
      <c r="B59" s="202" t="s">
        <v>52</v>
      </c>
      <c r="C59" s="219"/>
      <c r="D59" s="204" t="s">
        <v>384</v>
      </c>
      <c r="E59" s="333" t="s">
        <v>399</v>
      </c>
      <c r="F59" s="219" t="s">
        <v>53</v>
      </c>
      <c r="G59" s="327" t="s">
        <v>395</v>
      </c>
      <c r="H59" s="326"/>
      <c r="I59" s="999"/>
      <c r="J59" s="1005">
        <v>77000</v>
      </c>
      <c r="K59" s="324"/>
      <c r="L59" s="324"/>
      <c r="M59" s="324"/>
      <c r="N59" s="324"/>
      <c r="O59" s="220"/>
      <c r="P59" s="218"/>
      <c r="Q59" s="217"/>
      <c r="R59" s="218"/>
      <c r="S59" s="218"/>
      <c r="T59" s="218"/>
    </row>
    <row r="60" spans="1:20" s="181" customFormat="1" thickBot="1" x14ac:dyDescent="0.45">
      <c r="A60" s="194">
        <f t="shared" si="0"/>
        <v>36</v>
      </c>
      <c r="B60" s="202" t="s">
        <v>52</v>
      </c>
      <c r="C60" s="219"/>
      <c r="D60" s="204" t="s">
        <v>384</v>
      </c>
      <c r="E60" s="333" t="s">
        <v>817</v>
      </c>
      <c r="F60" s="219" t="s">
        <v>222</v>
      </c>
      <c r="G60" s="327" t="s">
        <v>395</v>
      </c>
      <c r="H60" s="326"/>
      <c r="I60" s="999"/>
      <c r="J60" s="1005">
        <v>76000</v>
      </c>
      <c r="K60" s="324"/>
      <c r="L60" s="324"/>
      <c r="M60" s="324"/>
      <c r="N60" s="324"/>
      <c r="O60" s="220"/>
      <c r="P60" s="218"/>
      <c r="Q60" s="217"/>
      <c r="R60" s="218"/>
      <c r="S60" s="218"/>
      <c r="T60" s="218"/>
    </row>
    <row r="61" spans="1:20" s="181" customFormat="1" ht="12.3" customHeight="1" thickBot="1" x14ac:dyDescent="0.45">
      <c r="A61" s="194">
        <f t="shared" si="0"/>
        <v>37</v>
      </c>
      <c r="B61" s="202" t="s">
        <v>52</v>
      </c>
      <c r="C61" s="219"/>
      <c r="D61" s="204" t="s">
        <v>384</v>
      </c>
      <c r="E61" s="333" t="s">
        <v>444</v>
      </c>
      <c r="F61" s="219" t="s">
        <v>53</v>
      </c>
      <c r="G61" s="332" t="s">
        <v>62</v>
      </c>
      <c r="H61" s="326"/>
      <c r="I61" s="999"/>
      <c r="J61" s="1005"/>
      <c r="K61" s="324"/>
      <c r="L61" s="324"/>
      <c r="M61" s="324"/>
      <c r="N61" s="324"/>
      <c r="O61" s="220"/>
      <c r="P61" s="218"/>
      <c r="Q61" s="217"/>
      <c r="R61" s="218"/>
      <c r="S61" s="218"/>
      <c r="T61" s="218"/>
    </row>
    <row r="62" spans="1:20" s="181" customFormat="1" thickBot="1" x14ac:dyDescent="0.45">
      <c r="A62" s="194">
        <v>37</v>
      </c>
      <c r="B62" s="202" t="s">
        <v>52</v>
      </c>
      <c r="C62" s="219"/>
      <c r="D62" s="204" t="s">
        <v>384</v>
      </c>
      <c r="E62" s="333" t="s">
        <v>420</v>
      </c>
      <c r="F62" s="219" t="s">
        <v>53</v>
      </c>
      <c r="G62" s="327" t="s">
        <v>403</v>
      </c>
      <c r="H62" s="326"/>
      <c r="I62" s="999"/>
      <c r="J62" s="1005">
        <v>5000</v>
      </c>
      <c r="K62" s="324">
        <v>5000</v>
      </c>
      <c r="L62" s="324">
        <v>5000</v>
      </c>
      <c r="M62" s="324">
        <v>5000</v>
      </c>
      <c r="N62" s="324">
        <v>5000</v>
      </c>
      <c r="O62" s="220">
        <v>5000</v>
      </c>
      <c r="P62" s="218">
        <v>5000</v>
      </c>
      <c r="Q62" s="217">
        <v>5000</v>
      </c>
      <c r="R62" s="218">
        <v>5000</v>
      </c>
      <c r="S62" s="218">
        <v>5000</v>
      </c>
      <c r="T62" s="218">
        <v>5000</v>
      </c>
    </row>
    <row r="63" spans="1:20" s="181" customFormat="1" thickBot="1" x14ac:dyDescent="0.45">
      <c r="A63" s="194">
        <v>38</v>
      </c>
      <c r="B63" s="208" t="s">
        <v>52</v>
      </c>
      <c r="C63" s="277"/>
      <c r="D63" s="210" t="s">
        <v>384</v>
      </c>
      <c r="E63" s="491" t="s">
        <v>423</v>
      </c>
      <c r="F63" s="277" t="s">
        <v>53</v>
      </c>
      <c r="G63" s="492" t="s">
        <v>62</v>
      </c>
      <c r="H63" s="493"/>
      <c r="I63" s="1000"/>
      <c r="J63" s="1007">
        <v>15000</v>
      </c>
      <c r="K63" s="494">
        <v>15000</v>
      </c>
      <c r="L63" s="494">
        <v>15000</v>
      </c>
      <c r="M63" s="494">
        <v>15000</v>
      </c>
      <c r="N63" s="494">
        <v>15000</v>
      </c>
      <c r="O63" s="494">
        <v>15000</v>
      </c>
      <c r="P63" s="495">
        <v>15000</v>
      </c>
      <c r="Q63" s="1001">
        <v>15000</v>
      </c>
      <c r="R63" s="495">
        <v>15000</v>
      </c>
      <c r="S63" s="495">
        <v>15000</v>
      </c>
      <c r="T63" s="495">
        <v>15000</v>
      </c>
    </row>
    <row r="64" spans="1:20" ht="12.9" thickBot="1" x14ac:dyDescent="0.5">
      <c r="A64" s="194">
        <f t="shared" si="0"/>
        <v>39</v>
      </c>
      <c r="B64" s="664" t="s">
        <v>234</v>
      </c>
      <c r="C64" s="639">
        <v>2018</v>
      </c>
      <c r="D64" s="640" t="s">
        <v>760</v>
      </c>
      <c r="E64" s="639" t="s">
        <v>236</v>
      </c>
      <c r="F64" s="295" t="s">
        <v>53</v>
      </c>
      <c r="G64" s="641" t="s">
        <v>237</v>
      </c>
      <c r="H64" s="642" t="s">
        <v>346</v>
      </c>
      <c r="I64" s="643">
        <v>30000</v>
      </c>
      <c r="J64" s="1014"/>
      <c r="K64" s="1014"/>
      <c r="L64" s="1014"/>
      <c r="M64" s="1014"/>
      <c r="N64" s="1015"/>
      <c r="O64" s="1016">
        <v>0</v>
      </c>
      <c r="P64" s="1014">
        <v>0</v>
      </c>
      <c r="Q64" s="644"/>
      <c r="R64" s="646"/>
      <c r="S64" s="646">
        <v>30000</v>
      </c>
      <c r="T64" s="646">
        <v>0</v>
      </c>
    </row>
    <row r="65" spans="1:20" ht="12.9" thickBot="1" x14ac:dyDescent="0.5">
      <c r="A65" s="194">
        <v>39</v>
      </c>
      <c r="B65" s="795" t="s">
        <v>234</v>
      </c>
      <c r="C65" s="796">
        <v>2009</v>
      </c>
      <c r="D65" s="797" t="s">
        <v>244</v>
      </c>
      <c r="E65" s="796" t="s">
        <v>267</v>
      </c>
      <c r="F65" s="798" t="s">
        <v>53</v>
      </c>
      <c r="G65" s="799" t="s">
        <v>237</v>
      </c>
      <c r="H65" s="650" t="s">
        <v>247</v>
      </c>
      <c r="I65" s="1011">
        <v>200000</v>
      </c>
      <c r="J65" s="1017">
        <v>180000</v>
      </c>
      <c r="K65" s="644">
        <v>0</v>
      </c>
      <c r="L65" s="644">
        <v>0</v>
      </c>
      <c r="M65" s="644">
        <v>0</v>
      </c>
      <c r="N65" s="644">
        <v>0</v>
      </c>
      <c r="O65" s="644">
        <v>0</v>
      </c>
      <c r="P65" s="646">
        <v>0</v>
      </c>
      <c r="Q65" s="790">
        <v>0</v>
      </c>
      <c r="R65" s="791">
        <v>0</v>
      </c>
      <c r="S65" s="791">
        <v>0</v>
      </c>
      <c r="T65" s="791">
        <v>0</v>
      </c>
    </row>
    <row r="66" spans="1:20" ht="12.9" thickBot="1" x14ac:dyDescent="0.5">
      <c r="A66" s="194">
        <f t="shared" si="0"/>
        <v>40</v>
      </c>
      <c r="B66" s="668" t="s">
        <v>234</v>
      </c>
      <c r="C66" s="647">
        <v>2019</v>
      </c>
      <c r="D66" s="648" t="s">
        <v>241</v>
      </c>
      <c r="E66" s="647" t="s">
        <v>238</v>
      </c>
      <c r="F66" s="226" t="s">
        <v>53</v>
      </c>
      <c r="G66" s="649" t="s">
        <v>237</v>
      </c>
      <c r="H66" s="650" t="s">
        <v>215</v>
      </c>
      <c r="I66" s="1012">
        <v>50000</v>
      </c>
      <c r="J66" s="1018"/>
      <c r="K66" s="651"/>
      <c r="L66" s="651"/>
      <c r="M66" s="651"/>
      <c r="N66" s="651"/>
      <c r="O66" s="651">
        <v>0</v>
      </c>
      <c r="P66" s="223">
        <v>0</v>
      </c>
      <c r="Q66" s="652">
        <v>0</v>
      </c>
      <c r="R66" s="223">
        <v>50000</v>
      </c>
      <c r="S66" s="223">
        <v>0</v>
      </c>
      <c r="T66" s="223">
        <v>0</v>
      </c>
    </row>
    <row r="67" spans="1:20" ht="12.9" thickBot="1" x14ac:dyDescent="0.5">
      <c r="A67" s="194">
        <v>40</v>
      </c>
      <c r="B67" s="668" t="s">
        <v>234</v>
      </c>
      <c r="C67" s="647">
        <v>2012</v>
      </c>
      <c r="D67" s="648" t="s">
        <v>239</v>
      </c>
      <c r="E67" s="647" t="s">
        <v>245</v>
      </c>
      <c r="F67" s="226" t="s">
        <v>53</v>
      </c>
      <c r="G67" s="649" t="s">
        <v>237</v>
      </c>
      <c r="H67" s="650" t="s">
        <v>207</v>
      </c>
      <c r="I67" s="1012">
        <v>40000</v>
      </c>
      <c r="J67" s="1018">
        <v>40000</v>
      </c>
      <c r="K67" s="651">
        <v>0</v>
      </c>
      <c r="L67" s="651"/>
      <c r="M67" s="651">
        <v>0</v>
      </c>
      <c r="N67" s="651">
        <v>0</v>
      </c>
      <c r="O67" s="651">
        <v>0</v>
      </c>
      <c r="P67" s="223">
        <v>0</v>
      </c>
      <c r="Q67" s="652">
        <v>0</v>
      </c>
      <c r="R67" s="223">
        <v>0</v>
      </c>
      <c r="S67" s="223">
        <v>0</v>
      </c>
      <c r="T67" s="223">
        <v>0</v>
      </c>
    </row>
    <row r="68" spans="1:20" ht="12.9" thickBot="1" x14ac:dyDescent="0.5">
      <c r="A68" s="194">
        <f t="shared" si="0"/>
        <v>41</v>
      </c>
      <c r="B68" s="668" t="s">
        <v>234</v>
      </c>
      <c r="C68" s="647">
        <v>1987</v>
      </c>
      <c r="D68" s="648" t="s">
        <v>250</v>
      </c>
      <c r="E68" s="647" t="s">
        <v>290</v>
      </c>
      <c r="F68" s="226" t="s">
        <v>53</v>
      </c>
      <c r="G68" s="649" t="s">
        <v>237</v>
      </c>
      <c r="H68" s="650" t="s">
        <v>770</v>
      </c>
      <c r="I68" s="1012">
        <v>35000</v>
      </c>
      <c r="J68" s="1018">
        <v>35000</v>
      </c>
      <c r="K68" s="651"/>
      <c r="L68" s="651"/>
      <c r="M68" s="651"/>
      <c r="N68" s="651"/>
      <c r="O68" s="651">
        <v>0</v>
      </c>
      <c r="P68" s="223">
        <v>0</v>
      </c>
      <c r="Q68" s="652">
        <v>0</v>
      </c>
      <c r="R68" s="223">
        <v>0</v>
      </c>
      <c r="S68" s="223">
        <v>0</v>
      </c>
      <c r="T68" s="223">
        <v>0</v>
      </c>
    </row>
    <row r="69" spans="1:20" ht="12.9" thickBot="1" x14ac:dyDescent="0.5">
      <c r="A69" s="194">
        <f t="shared" si="0"/>
        <v>42</v>
      </c>
      <c r="B69" s="668" t="s">
        <v>234</v>
      </c>
      <c r="C69" s="647">
        <v>2008</v>
      </c>
      <c r="D69" s="648" t="s">
        <v>241</v>
      </c>
      <c r="E69" s="647" t="s">
        <v>578</v>
      </c>
      <c r="F69" s="226" t="s">
        <v>53</v>
      </c>
      <c r="G69" s="649" t="s">
        <v>237</v>
      </c>
      <c r="H69" s="650" t="s">
        <v>243</v>
      </c>
      <c r="I69" s="1012">
        <v>20000</v>
      </c>
      <c r="J69" s="1018">
        <v>20000</v>
      </c>
      <c r="K69" s="651"/>
      <c r="L69" s="651">
        <v>0</v>
      </c>
      <c r="M69" s="651"/>
      <c r="N69" s="651">
        <v>0</v>
      </c>
      <c r="O69" s="651"/>
      <c r="P69" s="223"/>
      <c r="Q69" s="652"/>
      <c r="R69" s="223"/>
      <c r="S69" s="223">
        <v>0</v>
      </c>
      <c r="T69" s="223">
        <v>0</v>
      </c>
    </row>
    <row r="70" spans="1:20" ht="12.9" thickBot="1" x14ac:dyDescent="0.5">
      <c r="A70" s="194">
        <f t="shared" si="0"/>
        <v>43</v>
      </c>
      <c r="B70" s="668" t="s">
        <v>234</v>
      </c>
      <c r="C70" s="647">
        <v>2020</v>
      </c>
      <c r="D70" s="648" t="s">
        <v>239</v>
      </c>
      <c r="E70" s="647" t="s">
        <v>246</v>
      </c>
      <c r="F70" s="226" t="s">
        <v>53</v>
      </c>
      <c r="G70" s="649" t="s">
        <v>237</v>
      </c>
      <c r="H70" s="650" t="s">
        <v>215</v>
      </c>
      <c r="I70" s="1012">
        <v>50000</v>
      </c>
      <c r="J70" s="1018">
        <v>0</v>
      </c>
      <c r="K70" s="651">
        <v>0</v>
      </c>
      <c r="L70" s="651">
        <v>0</v>
      </c>
      <c r="M70" s="651">
        <v>0</v>
      </c>
      <c r="N70" s="651">
        <v>0</v>
      </c>
      <c r="O70" s="651">
        <v>0</v>
      </c>
      <c r="P70" s="223">
        <v>0</v>
      </c>
      <c r="Q70" s="652">
        <v>0</v>
      </c>
      <c r="R70" s="223">
        <v>50000</v>
      </c>
      <c r="S70" s="223">
        <v>0</v>
      </c>
      <c r="T70" s="223">
        <v>0</v>
      </c>
    </row>
    <row r="71" spans="1:20" ht="12.9" thickBot="1" x14ac:dyDescent="0.5">
      <c r="A71" s="194">
        <f t="shared" si="0"/>
        <v>44</v>
      </c>
      <c r="B71" s="668" t="s">
        <v>234</v>
      </c>
      <c r="C71" s="647">
        <v>2022</v>
      </c>
      <c r="D71" s="648" t="s">
        <v>244</v>
      </c>
      <c r="E71" s="647" t="s">
        <v>762</v>
      </c>
      <c r="F71" s="226" t="s">
        <v>53</v>
      </c>
      <c r="G71" s="649" t="s">
        <v>237</v>
      </c>
      <c r="H71" s="650" t="s">
        <v>346</v>
      </c>
      <c r="I71" s="1012">
        <v>70000</v>
      </c>
      <c r="J71" s="1018">
        <v>0</v>
      </c>
      <c r="K71" s="651">
        <v>0</v>
      </c>
      <c r="L71" s="651">
        <v>0</v>
      </c>
      <c r="M71" s="651">
        <v>0</v>
      </c>
      <c r="N71" s="651">
        <v>0</v>
      </c>
      <c r="O71" s="651">
        <v>0</v>
      </c>
      <c r="P71" s="223">
        <v>0</v>
      </c>
      <c r="Q71" s="652">
        <v>0</v>
      </c>
      <c r="R71" s="223">
        <v>0</v>
      </c>
      <c r="S71" s="223">
        <v>70000</v>
      </c>
      <c r="T71" s="223">
        <v>0</v>
      </c>
    </row>
    <row r="72" spans="1:20" ht="12.9" thickBot="1" x14ac:dyDescent="0.5">
      <c r="A72" s="194">
        <v>43</v>
      </c>
      <c r="B72" s="668" t="s">
        <v>234</v>
      </c>
      <c r="C72" s="647">
        <v>1998</v>
      </c>
      <c r="D72" s="648" t="s">
        <v>250</v>
      </c>
      <c r="E72" s="647" t="s">
        <v>282</v>
      </c>
      <c r="F72" s="226" t="s">
        <v>53</v>
      </c>
      <c r="G72" s="649" t="s">
        <v>237</v>
      </c>
      <c r="H72" s="650" t="s">
        <v>207</v>
      </c>
      <c r="I72" s="1012">
        <v>15000</v>
      </c>
      <c r="J72" s="1018">
        <v>15000</v>
      </c>
      <c r="K72" s="651"/>
      <c r="L72" s="651">
        <v>0</v>
      </c>
      <c r="M72" s="651">
        <v>0</v>
      </c>
      <c r="N72" s="651">
        <v>0</v>
      </c>
      <c r="O72" s="651">
        <v>0</v>
      </c>
      <c r="P72" s="223">
        <v>0</v>
      </c>
      <c r="Q72" s="652">
        <v>0</v>
      </c>
      <c r="R72" s="223">
        <v>0</v>
      </c>
      <c r="S72" s="223">
        <v>0</v>
      </c>
      <c r="T72" s="223">
        <v>0</v>
      </c>
    </row>
    <row r="73" spans="1:20" ht="12.9" thickBot="1" x14ac:dyDescent="0.5">
      <c r="A73" s="194">
        <f t="shared" si="0"/>
        <v>44</v>
      </c>
      <c r="B73" s="668" t="s">
        <v>234</v>
      </c>
      <c r="C73" s="647">
        <v>2013</v>
      </c>
      <c r="D73" s="648" t="s">
        <v>244</v>
      </c>
      <c r="E73" s="647" t="s">
        <v>764</v>
      </c>
      <c r="F73" s="226" t="s">
        <v>53</v>
      </c>
      <c r="G73" s="649" t="s">
        <v>237</v>
      </c>
      <c r="H73" s="650" t="s">
        <v>207</v>
      </c>
      <c r="I73" s="1012">
        <v>75000</v>
      </c>
      <c r="J73" s="1018">
        <v>0</v>
      </c>
      <c r="K73" s="651">
        <v>75000</v>
      </c>
      <c r="L73" s="651">
        <v>0</v>
      </c>
      <c r="M73" s="651">
        <v>0</v>
      </c>
      <c r="N73" s="651">
        <v>0</v>
      </c>
      <c r="O73" s="651">
        <v>0</v>
      </c>
      <c r="P73" s="223"/>
      <c r="Q73" s="652"/>
      <c r="R73" s="223"/>
      <c r="S73" s="223">
        <v>0</v>
      </c>
      <c r="T73" s="223">
        <v>0</v>
      </c>
    </row>
    <row r="74" spans="1:20" ht="12.9" thickBot="1" x14ac:dyDescent="0.5">
      <c r="A74" s="194">
        <f t="shared" ref="A74:A137" si="1">1+A73</f>
        <v>45</v>
      </c>
      <c r="B74" s="668" t="s">
        <v>234</v>
      </c>
      <c r="C74" s="647">
        <v>2022</v>
      </c>
      <c r="D74" s="648" t="s">
        <v>244</v>
      </c>
      <c r="E74" s="647" t="s">
        <v>763</v>
      </c>
      <c r="F74" s="226" t="s">
        <v>53</v>
      </c>
      <c r="G74" s="649" t="s">
        <v>237</v>
      </c>
      <c r="H74" s="650" t="s">
        <v>346</v>
      </c>
      <c r="I74" s="1012">
        <v>85000</v>
      </c>
      <c r="J74" s="1018">
        <v>0</v>
      </c>
      <c r="K74" s="651">
        <v>0</v>
      </c>
      <c r="L74" s="651">
        <v>0</v>
      </c>
      <c r="M74" s="651">
        <v>0</v>
      </c>
      <c r="N74" s="651">
        <v>0</v>
      </c>
      <c r="O74" s="651"/>
      <c r="P74" s="223"/>
      <c r="Q74" s="652"/>
      <c r="R74" s="223">
        <v>0</v>
      </c>
      <c r="S74" s="223">
        <v>85000</v>
      </c>
      <c r="T74" s="223">
        <v>0</v>
      </c>
    </row>
    <row r="75" spans="1:20" ht="12.9" thickBot="1" x14ac:dyDescent="0.5">
      <c r="A75" s="194">
        <v>45</v>
      </c>
      <c r="B75" s="668" t="s">
        <v>234</v>
      </c>
      <c r="C75" s="647">
        <v>2013</v>
      </c>
      <c r="D75" s="648" t="s">
        <v>244</v>
      </c>
      <c r="E75" s="647" t="s">
        <v>249</v>
      </c>
      <c r="F75" s="226" t="s">
        <v>53</v>
      </c>
      <c r="G75" s="649" t="s">
        <v>237</v>
      </c>
      <c r="H75" s="650" t="s">
        <v>207</v>
      </c>
      <c r="I75" s="1012">
        <v>70000</v>
      </c>
      <c r="J75" s="1018">
        <v>0</v>
      </c>
      <c r="K75" s="651">
        <v>70000</v>
      </c>
      <c r="L75" s="651">
        <v>0</v>
      </c>
      <c r="M75" s="651">
        <v>0</v>
      </c>
      <c r="N75" s="651">
        <v>0</v>
      </c>
      <c r="O75" s="651"/>
      <c r="P75" s="223"/>
      <c r="Q75" s="652"/>
      <c r="R75" s="223"/>
      <c r="S75" s="223"/>
      <c r="T75" s="223"/>
    </row>
    <row r="76" spans="1:20" ht="12.9" thickBot="1" x14ac:dyDescent="0.5">
      <c r="A76" s="194">
        <f t="shared" si="1"/>
        <v>46</v>
      </c>
      <c r="B76" s="668" t="s">
        <v>234</v>
      </c>
      <c r="C76" s="647">
        <v>2014</v>
      </c>
      <c r="D76" s="648" t="s">
        <v>244</v>
      </c>
      <c r="E76" s="647" t="s">
        <v>248</v>
      </c>
      <c r="F76" s="226" t="s">
        <v>53</v>
      </c>
      <c r="G76" s="649" t="s">
        <v>237</v>
      </c>
      <c r="H76" s="650" t="s">
        <v>208</v>
      </c>
      <c r="I76" s="1012">
        <v>70000</v>
      </c>
      <c r="J76" s="1018">
        <v>0</v>
      </c>
      <c r="K76" s="651">
        <v>70000</v>
      </c>
      <c r="L76" s="651"/>
      <c r="M76" s="651">
        <v>0</v>
      </c>
      <c r="N76" s="651">
        <v>0</v>
      </c>
      <c r="O76" s="651">
        <v>0</v>
      </c>
      <c r="P76" s="223">
        <v>0</v>
      </c>
      <c r="Q76" s="652">
        <v>0</v>
      </c>
      <c r="R76" s="223">
        <v>0</v>
      </c>
      <c r="S76" s="223">
        <v>0</v>
      </c>
      <c r="T76" s="223">
        <v>0</v>
      </c>
    </row>
    <row r="77" spans="1:20" ht="12.9" thickBot="1" x14ac:dyDescent="0.5">
      <c r="A77" s="194">
        <f t="shared" si="1"/>
        <v>47</v>
      </c>
      <c r="B77" s="668" t="s">
        <v>234</v>
      </c>
      <c r="C77" s="647">
        <v>2019</v>
      </c>
      <c r="D77" s="648" t="s">
        <v>252</v>
      </c>
      <c r="E77" s="647" t="s">
        <v>765</v>
      </c>
      <c r="F77" s="226" t="s">
        <v>53</v>
      </c>
      <c r="G77" s="649" t="s">
        <v>237</v>
      </c>
      <c r="H77" s="650" t="s">
        <v>607</v>
      </c>
      <c r="I77" s="1012">
        <v>250000</v>
      </c>
      <c r="J77" s="1018"/>
      <c r="K77" s="651">
        <v>0</v>
      </c>
      <c r="L77" s="651">
        <v>0</v>
      </c>
      <c r="M77" s="651">
        <v>0</v>
      </c>
      <c r="N77" s="651">
        <v>0</v>
      </c>
      <c r="O77" s="651">
        <v>0</v>
      </c>
      <c r="P77" s="223">
        <v>0</v>
      </c>
      <c r="Q77" s="652">
        <v>0</v>
      </c>
      <c r="R77" s="223">
        <v>0</v>
      </c>
      <c r="S77" s="223">
        <v>0</v>
      </c>
      <c r="T77" s="223">
        <v>0</v>
      </c>
    </row>
    <row r="78" spans="1:20" ht="12.9" thickBot="1" x14ac:dyDescent="0.5">
      <c r="A78" s="194">
        <f t="shared" si="1"/>
        <v>48</v>
      </c>
      <c r="B78" s="668" t="s">
        <v>234</v>
      </c>
      <c r="C78" s="647">
        <v>2022</v>
      </c>
      <c r="D78" s="648" t="s">
        <v>252</v>
      </c>
      <c r="E78" s="647" t="s">
        <v>253</v>
      </c>
      <c r="F78" s="226" t="s">
        <v>53</v>
      </c>
      <c r="G78" s="649" t="s">
        <v>237</v>
      </c>
      <c r="H78" s="650" t="s">
        <v>571</v>
      </c>
      <c r="I78" s="1012">
        <v>50000</v>
      </c>
      <c r="J78" s="1018"/>
      <c r="K78" s="651">
        <v>0</v>
      </c>
      <c r="L78" s="651">
        <v>0</v>
      </c>
      <c r="M78" s="651">
        <v>0</v>
      </c>
      <c r="N78" s="651">
        <v>0</v>
      </c>
      <c r="O78" s="651">
        <v>0</v>
      </c>
      <c r="P78" s="223">
        <v>0</v>
      </c>
      <c r="Q78" s="652">
        <v>0</v>
      </c>
      <c r="R78" s="223">
        <v>0</v>
      </c>
      <c r="S78" s="223">
        <v>0</v>
      </c>
      <c r="T78" s="223">
        <v>0</v>
      </c>
    </row>
    <row r="79" spans="1:20" ht="12.9" thickBot="1" x14ac:dyDescent="0.5">
      <c r="A79" s="194">
        <v>47</v>
      </c>
      <c r="B79" s="668" t="s">
        <v>234</v>
      </c>
      <c r="C79" s="647">
        <v>2013</v>
      </c>
      <c r="D79" s="648" t="s">
        <v>239</v>
      </c>
      <c r="E79" s="647" t="s">
        <v>240</v>
      </c>
      <c r="F79" s="226" t="s">
        <v>53</v>
      </c>
      <c r="G79" s="649" t="s">
        <v>237</v>
      </c>
      <c r="H79" s="650" t="s">
        <v>208</v>
      </c>
      <c r="I79" s="1012">
        <v>50000</v>
      </c>
      <c r="J79" s="1018">
        <v>0</v>
      </c>
      <c r="K79" s="651">
        <v>50000</v>
      </c>
      <c r="L79" s="651"/>
      <c r="M79" s="651"/>
      <c r="N79" s="651">
        <v>0</v>
      </c>
      <c r="O79" s="651">
        <v>0</v>
      </c>
      <c r="P79" s="223">
        <v>0</v>
      </c>
      <c r="Q79" s="652">
        <v>0</v>
      </c>
      <c r="R79" s="223">
        <v>0</v>
      </c>
      <c r="S79" s="223">
        <v>0</v>
      </c>
      <c r="T79" s="223">
        <v>0</v>
      </c>
    </row>
    <row r="80" spans="1:20" ht="12.9" thickBot="1" x14ac:dyDescent="0.5">
      <c r="A80" s="194">
        <f t="shared" si="1"/>
        <v>48</v>
      </c>
      <c r="B80" s="668" t="s">
        <v>234</v>
      </c>
      <c r="C80" s="647">
        <v>2008</v>
      </c>
      <c r="D80" s="648" t="s">
        <v>252</v>
      </c>
      <c r="E80" s="647" t="s">
        <v>767</v>
      </c>
      <c r="F80" s="226" t="s">
        <v>53</v>
      </c>
      <c r="G80" s="649" t="s">
        <v>237</v>
      </c>
      <c r="H80" s="650" t="s">
        <v>207</v>
      </c>
      <c r="I80" s="1012">
        <v>350000</v>
      </c>
      <c r="J80" s="1018">
        <v>0</v>
      </c>
      <c r="K80" s="651">
        <v>0</v>
      </c>
      <c r="L80" s="651">
        <v>400000</v>
      </c>
      <c r="M80" s="651">
        <v>0</v>
      </c>
      <c r="N80" s="651">
        <v>0</v>
      </c>
      <c r="O80" s="651">
        <v>0</v>
      </c>
      <c r="P80" s="223">
        <v>0</v>
      </c>
      <c r="Q80" s="652">
        <v>0</v>
      </c>
      <c r="R80" s="223">
        <v>0</v>
      </c>
      <c r="S80" s="223">
        <v>0</v>
      </c>
      <c r="T80" s="223">
        <v>0</v>
      </c>
    </row>
    <row r="81" spans="1:20" ht="12.9" thickBot="1" x14ac:dyDescent="0.5">
      <c r="A81" s="194">
        <f t="shared" si="1"/>
        <v>49</v>
      </c>
      <c r="B81" s="668" t="s">
        <v>234</v>
      </c>
      <c r="C81" s="647">
        <v>2014</v>
      </c>
      <c r="D81" s="648" t="s">
        <v>239</v>
      </c>
      <c r="E81" s="647" t="s">
        <v>261</v>
      </c>
      <c r="F81" s="226" t="s">
        <v>53</v>
      </c>
      <c r="G81" s="649" t="s">
        <v>237</v>
      </c>
      <c r="H81" s="650" t="s">
        <v>209</v>
      </c>
      <c r="I81" s="1012">
        <v>200000</v>
      </c>
      <c r="J81" s="1018">
        <v>0</v>
      </c>
      <c r="K81" s="651">
        <v>0</v>
      </c>
      <c r="L81" s="651">
        <v>200000</v>
      </c>
      <c r="M81" s="651"/>
      <c r="N81" s="651">
        <v>0</v>
      </c>
      <c r="O81" s="651">
        <v>0</v>
      </c>
      <c r="P81" s="223">
        <v>0</v>
      </c>
      <c r="Q81" s="652">
        <v>0</v>
      </c>
      <c r="R81" s="223">
        <v>0</v>
      </c>
      <c r="S81" s="223">
        <v>0</v>
      </c>
      <c r="T81" s="223">
        <v>0</v>
      </c>
    </row>
    <row r="82" spans="1:20" ht="12.9" thickBot="1" x14ac:dyDescent="0.5">
      <c r="A82" s="194">
        <f t="shared" si="1"/>
        <v>50</v>
      </c>
      <c r="B82" s="668" t="s">
        <v>234</v>
      </c>
      <c r="C82" s="647">
        <v>2015</v>
      </c>
      <c r="D82" s="648" t="s">
        <v>244</v>
      </c>
      <c r="E82" s="647" t="s">
        <v>254</v>
      </c>
      <c r="F82" s="226" t="s">
        <v>53</v>
      </c>
      <c r="G82" s="649" t="s">
        <v>237</v>
      </c>
      <c r="H82" s="650" t="s">
        <v>209</v>
      </c>
      <c r="I82" s="1012">
        <v>180000</v>
      </c>
      <c r="J82" s="1018">
        <v>0</v>
      </c>
      <c r="K82" s="651">
        <v>0</v>
      </c>
      <c r="L82" s="651">
        <v>0</v>
      </c>
      <c r="M82" s="651">
        <v>180000</v>
      </c>
      <c r="N82" s="651">
        <v>0</v>
      </c>
      <c r="O82" s="651">
        <v>0</v>
      </c>
      <c r="P82" s="223">
        <v>0</v>
      </c>
      <c r="Q82" s="652">
        <v>0</v>
      </c>
      <c r="R82" s="223">
        <v>0</v>
      </c>
      <c r="S82" s="223">
        <v>0</v>
      </c>
      <c r="T82" s="223">
        <v>0</v>
      </c>
    </row>
    <row r="83" spans="1:20" ht="12.9" thickBot="1" x14ac:dyDescent="0.5">
      <c r="A83" s="194">
        <f t="shared" si="1"/>
        <v>51</v>
      </c>
      <c r="B83" s="668" t="s">
        <v>234</v>
      </c>
      <c r="C83" s="647">
        <v>2020</v>
      </c>
      <c r="D83" s="648" t="s">
        <v>241</v>
      </c>
      <c r="E83" s="647" t="s">
        <v>258</v>
      </c>
      <c r="F83" s="226" t="s">
        <v>53</v>
      </c>
      <c r="G83" s="649" t="s">
        <v>237</v>
      </c>
      <c r="H83" s="650" t="s">
        <v>346</v>
      </c>
      <c r="I83" s="1012">
        <v>200000</v>
      </c>
      <c r="J83" s="1018">
        <v>0</v>
      </c>
      <c r="K83" s="651">
        <v>0</v>
      </c>
      <c r="L83" s="651">
        <v>0</v>
      </c>
      <c r="M83" s="651">
        <v>0</v>
      </c>
      <c r="N83" s="651"/>
      <c r="O83" s="651">
        <v>0</v>
      </c>
      <c r="P83" s="223">
        <v>0</v>
      </c>
      <c r="Q83" s="652">
        <v>0</v>
      </c>
      <c r="R83" s="223">
        <v>0</v>
      </c>
      <c r="S83" s="223">
        <v>200000</v>
      </c>
      <c r="T83" s="223">
        <v>0</v>
      </c>
    </row>
    <row r="84" spans="1:20" ht="12.9" thickBot="1" x14ac:dyDescent="0.5">
      <c r="A84" s="194">
        <v>51</v>
      </c>
      <c r="B84" s="668" t="s">
        <v>234</v>
      </c>
      <c r="C84" s="647">
        <v>2002</v>
      </c>
      <c r="D84" s="648" t="s">
        <v>250</v>
      </c>
      <c r="E84" s="647" t="s">
        <v>283</v>
      </c>
      <c r="F84" s="226" t="s">
        <v>53</v>
      </c>
      <c r="G84" s="649" t="s">
        <v>237</v>
      </c>
      <c r="H84" s="650" t="s">
        <v>211</v>
      </c>
      <c r="I84" s="1012">
        <v>15000</v>
      </c>
      <c r="J84" s="1018">
        <v>0</v>
      </c>
      <c r="K84" s="651">
        <v>0</v>
      </c>
      <c r="L84" s="651">
        <v>0</v>
      </c>
      <c r="M84" s="651">
        <v>0</v>
      </c>
      <c r="N84" s="651">
        <v>15000</v>
      </c>
      <c r="O84" s="651"/>
      <c r="P84" s="223"/>
      <c r="Q84" s="652"/>
      <c r="R84" s="223"/>
      <c r="S84" s="223"/>
      <c r="T84" s="223"/>
    </row>
    <row r="85" spans="1:20" ht="12.9" thickBot="1" x14ac:dyDescent="0.5">
      <c r="A85" s="194">
        <f t="shared" si="1"/>
        <v>52</v>
      </c>
      <c r="B85" s="668" t="s">
        <v>234</v>
      </c>
      <c r="C85" s="647">
        <v>2018</v>
      </c>
      <c r="D85" s="648" t="s">
        <v>235</v>
      </c>
      <c r="E85" s="647" t="s">
        <v>260</v>
      </c>
      <c r="F85" s="226" t="s">
        <v>53</v>
      </c>
      <c r="G85" s="649" t="s">
        <v>237</v>
      </c>
      <c r="H85" s="650" t="s">
        <v>214</v>
      </c>
      <c r="I85" s="1012">
        <v>200000</v>
      </c>
      <c r="J85" s="1018"/>
      <c r="K85" s="651"/>
      <c r="L85" s="651"/>
      <c r="M85" s="651"/>
      <c r="N85" s="651"/>
      <c r="O85" s="651">
        <v>0</v>
      </c>
      <c r="P85" s="223">
        <v>0</v>
      </c>
      <c r="Q85" s="652">
        <v>200000</v>
      </c>
      <c r="R85" s="223">
        <v>0</v>
      </c>
      <c r="S85" s="223">
        <v>0</v>
      </c>
      <c r="T85" s="223">
        <v>0</v>
      </c>
    </row>
    <row r="86" spans="1:20" ht="12.9" thickBot="1" x14ac:dyDescent="0.5">
      <c r="A86" s="194">
        <v>52</v>
      </c>
      <c r="B86" s="668" t="s">
        <v>234</v>
      </c>
      <c r="C86" s="647">
        <v>1997</v>
      </c>
      <c r="D86" s="648" t="s">
        <v>250</v>
      </c>
      <c r="E86" s="647" t="s">
        <v>251</v>
      </c>
      <c r="F86" s="226" t="s">
        <v>53</v>
      </c>
      <c r="G86" s="649" t="s">
        <v>237</v>
      </c>
      <c r="H86" s="650" t="s">
        <v>206</v>
      </c>
      <c r="I86" s="1012">
        <v>300000</v>
      </c>
      <c r="J86" s="1018">
        <v>0</v>
      </c>
      <c r="K86" s="651">
        <v>0</v>
      </c>
      <c r="L86" s="651">
        <v>0</v>
      </c>
      <c r="M86" s="651">
        <v>0</v>
      </c>
      <c r="N86" s="651">
        <v>0</v>
      </c>
      <c r="O86" s="651">
        <v>300000</v>
      </c>
      <c r="P86" s="223"/>
      <c r="Q86" s="652"/>
      <c r="R86" s="223"/>
      <c r="S86" s="223"/>
      <c r="T86" s="223"/>
    </row>
    <row r="87" spans="1:20" ht="12.9" thickBot="1" x14ac:dyDescent="0.5">
      <c r="A87" s="194">
        <f t="shared" si="1"/>
        <v>53</v>
      </c>
      <c r="B87" s="668" t="s">
        <v>234</v>
      </c>
      <c r="C87" s="647">
        <v>2003</v>
      </c>
      <c r="D87" s="648" t="s">
        <v>250</v>
      </c>
      <c r="E87" s="647" t="s">
        <v>284</v>
      </c>
      <c r="F87" s="226" t="s">
        <v>53</v>
      </c>
      <c r="G87" s="649" t="s">
        <v>237</v>
      </c>
      <c r="H87" s="650" t="s">
        <v>212</v>
      </c>
      <c r="I87" s="1012">
        <v>15000</v>
      </c>
      <c r="J87" s="1018">
        <v>0</v>
      </c>
      <c r="K87" s="651">
        <v>0</v>
      </c>
      <c r="L87" s="651">
        <v>0</v>
      </c>
      <c r="M87" s="651">
        <v>0</v>
      </c>
      <c r="N87" s="651">
        <v>0</v>
      </c>
      <c r="O87" s="651">
        <v>15000</v>
      </c>
      <c r="P87" s="223">
        <v>0</v>
      </c>
      <c r="Q87" s="652"/>
      <c r="R87" s="223"/>
      <c r="S87" s="223"/>
      <c r="T87" s="223"/>
    </row>
    <row r="88" spans="1:20" ht="12.9" thickBot="1" x14ac:dyDescent="0.5">
      <c r="A88" s="194">
        <f t="shared" si="1"/>
        <v>54</v>
      </c>
      <c r="B88" s="668" t="s">
        <v>234</v>
      </c>
      <c r="C88" s="647">
        <v>2013</v>
      </c>
      <c r="D88" s="648" t="s">
        <v>252</v>
      </c>
      <c r="E88" s="647" t="s">
        <v>285</v>
      </c>
      <c r="F88" s="226" t="s">
        <v>53</v>
      </c>
      <c r="G88" s="649" t="s">
        <v>237</v>
      </c>
      <c r="H88" s="650" t="s">
        <v>212</v>
      </c>
      <c r="I88" s="1012">
        <v>70000</v>
      </c>
      <c r="J88" s="1018">
        <v>0</v>
      </c>
      <c r="K88" s="651">
        <v>0</v>
      </c>
      <c r="L88" s="651">
        <v>0</v>
      </c>
      <c r="M88" s="651">
        <v>0</v>
      </c>
      <c r="N88" s="651">
        <v>0</v>
      </c>
      <c r="O88" s="651">
        <v>0</v>
      </c>
      <c r="P88" s="223">
        <v>70000</v>
      </c>
      <c r="Q88" s="652">
        <v>0</v>
      </c>
      <c r="R88" s="223">
        <v>0</v>
      </c>
      <c r="S88" s="223">
        <v>0</v>
      </c>
      <c r="T88" s="223">
        <v>0</v>
      </c>
    </row>
    <row r="89" spans="1:20" ht="12.9" thickBot="1" x14ac:dyDescent="0.5">
      <c r="A89" s="194">
        <f t="shared" si="1"/>
        <v>55</v>
      </c>
      <c r="B89" s="668" t="s">
        <v>234</v>
      </c>
      <c r="C89" s="647">
        <v>2022</v>
      </c>
      <c r="D89" s="648" t="s">
        <v>239</v>
      </c>
      <c r="E89" s="647" t="s">
        <v>242</v>
      </c>
      <c r="F89" s="226" t="s">
        <v>53</v>
      </c>
      <c r="G89" s="649" t="s">
        <v>237</v>
      </c>
      <c r="H89" s="650" t="s">
        <v>603</v>
      </c>
      <c r="I89" s="1012">
        <v>50000</v>
      </c>
      <c r="J89" s="1018">
        <v>0</v>
      </c>
      <c r="K89" s="651">
        <v>0</v>
      </c>
      <c r="L89" s="651">
        <v>0</v>
      </c>
      <c r="M89" s="651">
        <v>0</v>
      </c>
      <c r="N89" s="651">
        <v>0</v>
      </c>
      <c r="O89" s="651">
        <v>0</v>
      </c>
      <c r="P89" s="223">
        <v>0</v>
      </c>
      <c r="Q89" s="652">
        <v>0</v>
      </c>
      <c r="R89" s="223">
        <v>0</v>
      </c>
      <c r="S89" s="223">
        <v>0</v>
      </c>
      <c r="T89" s="223">
        <v>50000</v>
      </c>
    </row>
    <row r="90" spans="1:20" ht="12.9" thickBot="1" x14ac:dyDescent="0.5">
      <c r="A90" s="194">
        <f t="shared" si="1"/>
        <v>56</v>
      </c>
      <c r="B90" s="668" t="s">
        <v>234</v>
      </c>
      <c r="C90" s="647">
        <v>2019</v>
      </c>
      <c r="D90" s="648" t="s">
        <v>239</v>
      </c>
      <c r="E90" s="647" t="s">
        <v>265</v>
      </c>
      <c r="F90" s="226" t="s">
        <v>53</v>
      </c>
      <c r="G90" s="649" t="s">
        <v>237</v>
      </c>
      <c r="H90" s="650" t="s">
        <v>214</v>
      </c>
      <c r="I90" s="1012">
        <v>200000</v>
      </c>
      <c r="J90" s="1018"/>
      <c r="K90" s="651"/>
      <c r="L90" s="651"/>
      <c r="M90" s="651"/>
      <c r="N90" s="651"/>
      <c r="O90" s="651">
        <v>0</v>
      </c>
      <c r="P90" s="223">
        <v>0</v>
      </c>
      <c r="Q90" s="652">
        <v>200000</v>
      </c>
      <c r="R90" s="223">
        <v>0</v>
      </c>
      <c r="S90" s="223">
        <v>0</v>
      </c>
      <c r="T90" s="223">
        <v>0</v>
      </c>
    </row>
    <row r="91" spans="1:20" ht="12.9" thickBot="1" x14ac:dyDescent="0.5">
      <c r="A91" s="194">
        <f t="shared" si="1"/>
        <v>57</v>
      </c>
      <c r="B91" s="668" t="s">
        <v>234</v>
      </c>
      <c r="C91" s="647">
        <v>2019</v>
      </c>
      <c r="D91" s="648" t="s">
        <v>239</v>
      </c>
      <c r="E91" s="647" t="s">
        <v>266</v>
      </c>
      <c r="F91" s="226" t="s">
        <v>53</v>
      </c>
      <c r="G91" s="649" t="s">
        <v>237</v>
      </c>
      <c r="H91" s="650" t="s">
        <v>214</v>
      </c>
      <c r="I91" s="1012">
        <v>200000</v>
      </c>
      <c r="J91" s="1018"/>
      <c r="K91" s="651"/>
      <c r="L91" s="651"/>
      <c r="M91" s="651"/>
      <c r="N91" s="651"/>
      <c r="O91" s="651">
        <v>0</v>
      </c>
      <c r="P91" s="223">
        <v>0</v>
      </c>
      <c r="Q91" s="652">
        <v>200000</v>
      </c>
      <c r="R91" s="223">
        <v>0</v>
      </c>
      <c r="S91" s="223">
        <v>0</v>
      </c>
      <c r="T91" s="223">
        <v>0</v>
      </c>
    </row>
    <row r="92" spans="1:20" ht="12.9" thickBot="1" x14ac:dyDescent="0.5">
      <c r="A92" s="194">
        <v>56</v>
      </c>
      <c r="B92" s="668" t="s">
        <v>234</v>
      </c>
      <c r="C92" s="647">
        <v>2019</v>
      </c>
      <c r="D92" s="648" t="s">
        <v>291</v>
      </c>
      <c r="E92" s="647" t="s">
        <v>293</v>
      </c>
      <c r="F92" s="226" t="s">
        <v>53</v>
      </c>
      <c r="G92" s="653" t="s">
        <v>62</v>
      </c>
      <c r="H92" s="654" t="s">
        <v>212</v>
      </c>
      <c r="I92" s="1013">
        <v>14000</v>
      </c>
      <c r="J92" s="1019">
        <v>0</v>
      </c>
      <c r="K92" s="655">
        <v>0</v>
      </c>
      <c r="L92" s="655">
        <v>0</v>
      </c>
      <c r="M92" s="655">
        <v>0</v>
      </c>
      <c r="N92" s="655"/>
      <c r="O92" s="655">
        <v>14000</v>
      </c>
      <c r="P92" s="657">
        <v>0</v>
      </c>
      <c r="Q92" s="656">
        <v>0</v>
      </c>
      <c r="R92" s="657">
        <v>0</v>
      </c>
      <c r="S92" s="657">
        <v>0</v>
      </c>
      <c r="T92" s="657">
        <v>0</v>
      </c>
    </row>
    <row r="93" spans="1:20" ht="12.9" thickBot="1" x14ac:dyDescent="0.5">
      <c r="A93" s="194">
        <f t="shared" si="1"/>
        <v>57</v>
      </c>
      <c r="B93" s="668" t="s">
        <v>234</v>
      </c>
      <c r="C93" s="647">
        <v>2020</v>
      </c>
      <c r="D93" s="648" t="s">
        <v>241</v>
      </c>
      <c r="E93" s="647" t="s">
        <v>268</v>
      </c>
      <c r="F93" s="226" t="s">
        <v>53</v>
      </c>
      <c r="G93" s="649" t="s">
        <v>237</v>
      </c>
      <c r="H93" s="650" t="s">
        <v>346</v>
      </c>
      <c r="I93" s="1012">
        <v>200000</v>
      </c>
      <c r="J93" s="1018">
        <v>0</v>
      </c>
      <c r="K93" s="651">
        <v>0</v>
      </c>
      <c r="L93" s="651">
        <v>0</v>
      </c>
      <c r="M93" s="651">
        <v>0</v>
      </c>
      <c r="N93" s="651"/>
      <c r="O93" s="651">
        <v>0</v>
      </c>
      <c r="P93" s="223">
        <v>0</v>
      </c>
      <c r="Q93" s="652">
        <v>0</v>
      </c>
      <c r="R93" s="223">
        <v>0</v>
      </c>
      <c r="S93" s="223">
        <v>200000</v>
      </c>
      <c r="T93" s="223">
        <v>0</v>
      </c>
    </row>
    <row r="94" spans="1:20" ht="12.9" thickBot="1" x14ac:dyDescent="0.5">
      <c r="A94" s="194">
        <v>57</v>
      </c>
      <c r="B94" s="668" t="s">
        <v>234</v>
      </c>
      <c r="C94" s="647">
        <v>2015</v>
      </c>
      <c r="D94" s="648" t="s">
        <v>239</v>
      </c>
      <c r="E94" s="647" t="s">
        <v>262</v>
      </c>
      <c r="F94" s="226" t="s">
        <v>53</v>
      </c>
      <c r="G94" s="649" t="s">
        <v>237</v>
      </c>
      <c r="H94" s="650" t="s">
        <v>210</v>
      </c>
      <c r="I94" s="1012">
        <v>200000</v>
      </c>
      <c r="J94" s="1018">
        <v>0</v>
      </c>
      <c r="K94" s="651">
        <v>0</v>
      </c>
      <c r="L94" s="651"/>
      <c r="M94" s="651">
        <v>200000</v>
      </c>
      <c r="N94" s="651">
        <v>0</v>
      </c>
      <c r="O94" s="651">
        <v>0</v>
      </c>
      <c r="P94" s="223">
        <v>0</v>
      </c>
      <c r="Q94" s="652">
        <v>0</v>
      </c>
      <c r="R94" s="223">
        <v>0</v>
      </c>
      <c r="S94" s="223">
        <v>0</v>
      </c>
      <c r="T94" s="223">
        <v>0</v>
      </c>
    </row>
    <row r="95" spans="1:20" ht="12.9" thickBot="1" x14ac:dyDescent="0.5">
      <c r="A95" s="194">
        <f t="shared" si="1"/>
        <v>58</v>
      </c>
      <c r="B95" s="668" t="s">
        <v>234</v>
      </c>
      <c r="C95" s="647">
        <v>2022</v>
      </c>
      <c r="D95" s="648" t="s">
        <v>241</v>
      </c>
      <c r="E95" s="647" t="s">
        <v>270</v>
      </c>
      <c r="F95" s="226" t="s">
        <v>53</v>
      </c>
      <c r="G95" s="649" t="s">
        <v>237</v>
      </c>
      <c r="H95" s="650" t="s">
        <v>607</v>
      </c>
      <c r="I95" s="1012">
        <v>220000</v>
      </c>
      <c r="J95" s="1018"/>
      <c r="K95" s="651">
        <v>0</v>
      </c>
      <c r="L95" s="651">
        <v>0</v>
      </c>
      <c r="M95" s="651">
        <v>0</v>
      </c>
      <c r="N95" s="651">
        <v>0</v>
      </c>
      <c r="O95" s="651">
        <v>0</v>
      </c>
      <c r="P95" s="223">
        <v>0</v>
      </c>
      <c r="Q95" s="652">
        <v>0</v>
      </c>
      <c r="R95" s="223">
        <v>0</v>
      </c>
      <c r="S95" s="223">
        <v>0</v>
      </c>
      <c r="T95" s="223">
        <v>220000</v>
      </c>
    </row>
    <row r="96" spans="1:20" ht="12.9" thickBot="1" x14ac:dyDescent="0.5">
      <c r="A96" s="194">
        <f t="shared" si="1"/>
        <v>59</v>
      </c>
      <c r="B96" s="668" t="s">
        <v>234</v>
      </c>
      <c r="C96" s="647">
        <v>2018</v>
      </c>
      <c r="D96" s="648" t="s">
        <v>241</v>
      </c>
      <c r="E96" s="647" t="s">
        <v>271</v>
      </c>
      <c r="F96" s="226" t="s">
        <v>53</v>
      </c>
      <c r="G96" s="649" t="s">
        <v>237</v>
      </c>
      <c r="H96" s="650" t="s">
        <v>214</v>
      </c>
      <c r="I96" s="1012">
        <v>200000</v>
      </c>
      <c r="J96" s="1018"/>
      <c r="K96" s="651"/>
      <c r="L96" s="651"/>
      <c r="M96" s="651"/>
      <c r="N96" s="651"/>
      <c r="O96" s="651">
        <v>0</v>
      </c>
      <c r="P96" s="223">
        <v>0</v>
      </c>
      <c r="Q96" s="652">
        <v>200000</v>
      </c>
      <c r="R96" s="223">
        <v>0</v>
      </c>
      <c r="S96" s="223">
        <v>0</v>
      </c>
      <c r="T96" s="223">
        <v>0</v>
      </c>
    </row>
    <row r="97" spans="1:20" ht="12.9" thickBot="1" x14ac:dyDescent="0.5">
      <c r="A97" s="194">
        <f t="shared" si="1"/>
        <v>60</v>
      </c>
      <c r="B97" s="668" t="s">
        <v>234</v>
      </c>
      <c r="C97" s="647">
        <v>2021</v>
      </c>
      <c r="D97" s="648" t="s">
        <v>241</v>
      </c>
      <c r="E97" s="647" t="s">
        <v>272</v>
      </c>
      <c r="F97" s="226" t="s">
        <v>53</v>
      </c>
      <c r="G97" s="649" t="s">
        <v>237</v>
      </c>
      <c r="H97" s="650" t="s">
        <v>603</v>
      </c>
      <c r="I97" s="1012">
        <v>200000</v>
      </c>
      <c r="J97" s="1018">
        <v>0</v>
      </c>
      <c r="K97" s="651">
        <v>0</v>
      </c>
      <c r="L97" s="651">
        <v>0</v>
      </c>
      <c r="M97" s="651">
        <v>0</v>
      </c>
      <c r="N97" s="651">
        <v>0</v>
      </c>
      <c r="O97" s="651">
        <v>0</v>
      </c>
      <c r="P97" s="223">
        <v>0</v>
      </c>
      <c r="Q97" s="652">
        <v>0</v>
      </c>
      <c r="R97" s="223">
        <v>0</v>
      </c>
      <c r="S97" s="223">
        <v>0</v>
      </c>
      <c r="T97" s="223">
        <v>200000</v>
      </c>
    </row>
    <row r="98" spans="1:20" ht="12.9" thickBot="1" x14ac:dyDescent="0.5">
      <c r="A98" s="194">
        <f t="shared" si="1"/>
        <v>61</v>
      </c>
      <c r="B98" s="668" t="s">
        <v>234</v>
      </c>
      <c r="C98" s="647" t="s">
        <v>604</v>
      </c>
      <c r="D98" s="648" t="s">
        <v>241</v>
      </c>
      <c r="E98" s="647" t="s">
        <v>768</v>
      </c>
      <c r="F98" s="226" t="s">
        <v>222</v>
      </c>
      <c r="G98" s="649" t="s">
        <v>237</v>
      </c>
      <c r="H98" s="650" t="s">
        <v>604</v>
      </c>
      <c r="I98" s="1012">
        <v>200000</v>
      </c>
      <c r="J98" s="1018">
        <v>180000</v>
      </c>
      <c r="K98" s="651">
        <v>0</v>
      </c>
      <c r="L98" s="651">
        <v>0</v>
      </c>
      <c r="M98" s="651">
        <v>0</v>
      </c>
      <c r="N98" s="651"/>
      <c r="O98" s="651">
        <v>0</v>
      </c>
      <c r="P98" s="223">
        <v>0</v>
      </c>
      <c r="Q98" s="652">
        <v>0</v>
      </c>
      <c r="R98" s="223">
        <v>0</v>
      </c>
      <c r="S98" s="223">
        <v>0</v>
      </c>
      <c r="T98" s="223">
        <v>0</v>
      </c>
    </row>
    <row r="99" spans="1:20" ht="12.9" thickBot="1" x14ac:dyDescent="0.5">
      <c r="A99" s="194">
        <f t="shared" si="1"/>
        <v>62</v>
      </c>
      <c r="B99" s="668" t="s">
        <v>234</v>
      </c>
      <c r="C99" s="647">
        <v>2002</v>
      </c>
      <c r="D99" s="648" t="s">
        <v>273</v>
      </c>
      <c r="E99" s="647" t="s">
        <v>274</v>
      </c>
      <c r="F99" s="226" t="s">
        <v>53</v>
      </c>
      <c r="G99" s="649" t="s">
        <v>237</v>
      </c>
      <c r="H99" s="650" t="s">
        <v>206</v>
      </c>
      <c r="I99" s="1012">
        <v>95000</v>
      </c>
      <c r="J99" s="1018">
        <v>95000</v>
      </c>
      <c r="K99" s="651">
        <v>0</v>
      </c>
      <c r="L99" s="651"/>
      <c r="M99" s="651">
        <v>0</v>
      </c>
      <c r="N99" s="651">
        <v>0</v>
      </c>
      <c r="O99" s="651">
        <v>0</v>
      </c>
      <c r="P99" s="223">
        <v>0</v>
      </c>
      <c r="Q99" s="652">
        <v>0</v>
      </c>
      <c r="R99" s="223">
        <v>0</v>
      </c>
      <c r="S99" s="223">
        <v>0</v>
      </c>
      <c r="T99" s="223">
        <v>0</v>
      </c>
    </row>
    <row r="100" spans="1:20" ht="12.9" thickBot="1" x14ac:dyDescent="0.5">
      <c r="A100" s="194">
        <v>58</v>
      </c>
      <c r="B100" s="668" t="s">
        <v>234</v>
      </c>
      <c r="C100" s="647">
        <v>2015</v>
      </c>
      <c r="D100" s="648" t="s">
        <v>239</v>
      </c>
      <c r="E100" s="647" t="s">
        <v>263</v>
      </c>
      <c r="F100" s="226" t="s">
        <v>53</v>
      </c>
      <c r="G100" s="649" t="s">
        <v>237</v>
      </c>
      <c r="H100" s="650" t="s">
        <v>210</v>
      </c>
      <c r="I100" s="1012">
        <v>200000</v>
      </c>
      <c r="J100" s="1018">
        <v>0</v>
      </c>
      <c r="K100" s="651">
        <v>0</v>
      </c>
      <c r="L100" s="651"/>
      <c r="M100" s="651">
        <v>0</v>
      </c>
      <c r="N100" s="651">
        <v>200000</v>
      </c>
      <c r="O100" s="651">
        <v>0</v>
      </c>
      <c r="P100" s="223">
        <v>0</v>
      </c>
      <c r="Q100" s="652">
        <v>0</v>
      </c>
      <c r="R100" s="223">
        <v>0</v>
      </c>
      <c r="S100" s="223">
        <v>0</v>
      </c>
      <c r="T100" s="223">
        <v>0</v>
      </c>
    </row>
    <row r="101" spans="1:20" ht="12.9" thickBot="1" x14ac:dyDescent="0.5">
      <c r="A101" s="194">
        <f t="shared" si="1"/>
        <v>59</v>
      </c>
      <c r="B101" s="668" t="s">
        <v>234</v>
      </c>
      <c r="C101" s="647">
        <v>2019</v>
      </c>
      <c r="D101" s="648" t="s">
        <v>291</v>
      </c>
      <c r="E101" s="647" t="s">
        <v>294</v>
      </c>
      <c r="F101" s="226" t="s">
        <v>53</v>
      </c>
      <c r="G101" s="653" t="s">
        <v>62</v>
      </c>
      <c r="H101" s="654" t="s">
        <v>212</v>
      </c>
      <c r="I101" s="1013">
        <v>14000</v>
      </c>
      <c r="J101" s="1019">
        <v>0</v>
      </c>
      <c r="K101" s="655">
        <v>0</v>
      </c>
      <c r="L101" s="655"/>
      <c r="M101" s="655">
        <v>0</v>
      </c>
      <c r="N101" s="655">
        <v>0</v>
      </c>
      <c r="O101" s="655">
        <v>14000</v>
      </c>
      <c r="P101" s="657"/>
      <c r="Q101" s="656"/>
      <c r="R101" s="657"/>
      <c r="S101" s="657">
        <v>0</v>
      </c>
      <c r="T101" s="657">
        <v>0</v>
      </c>
    </row>
    <row r="102" spans="1:20" ht="12.9" thickBot="1" x14ac:dyDescent="0.5">
      <c r="A102" s="194">
        <f t="shared" si="1"/>
        <v>60</v>
      </c>
      <c r="B102" s="668" t="s">
        <v>234</v>
      </c>
      <c r="C102" s="647">
        <v>2014</v>
      </c>
      <c r="D102" s="648" t="s">
        <v>239</v>
      </c>
      <c r="E102" s="647" t="s">
        <v>264</v>
      </c>
      <c r="F102" s="226" t="s">
        <v>53</v>
      </c>
      <c r="G102" s="649" t="s">
        <v>237</v>
      </c>
      <c r="H102" s="650" t="s">
        <v>209</v>
      </c>
      <c r="I102" s="1012">
        <v>200000</v>
      </c>
      <c r="J102" s="1018">
        <v>0</v>
      </c>
      <c r="K102" s="651"/>
      <c r="L102" s="651">
        <v>0</v>
      </c>
      <c r="M102" s="651">
        <v>200000</v>
      </c>
      <c r="N102" s="651">
        <v>0</v>
      </c>
      <c r="O102" s="651">
        <v>0</v>
      </c>
      <c r="P102" s="223">
        <v>0</v>
      </c>
      <c r="Q102" s="652">
        <v>0</v>
      </c>
      <c r="R102" s="223">
        <v>0</v>
      </c>
      <c r="S102" s="223">
        <v>0</v>
      </c>
      <c r="T102" s="223">
        <v>0</v>
      </c>
    </row>
    <row r="103" spans="1:20" ht="12.9" thickBot="1" x14ac:dyDescent="0.5">
      <c r="A103" s="194">
        <f t="shared" si="1"/>
        <v>61</v>
      </c>
      <c r="B103" s="668" t="s">
        <v>234</v>
      </c>
      <c r="C103" s="647">
        <v>2012</v>
      </c>
      <c r="D103" s="648" t="s">
        <v>239</v>
      </c>
      <c r="E103" s="647" t="s">
        <v>277</v>
      </c>
      <c r="F103" s="226" t="s">
        <v>53</v>
      </c>
      <c r="G103" s="649" t="s">
        <v>237</v>
      </c>
      <c r="H103" s="650" t="s">
        <v>207</v>
      </c>
      <c r="I103" s="1012">
        <v>155000</v>
      </c>
      <c r="J103" s="1018"/>
      <c r="K103" s="651">
        <v>155000</v>
      </c>
      <c r="L103" s="651"/>
      <c r="M103" s="651"/>
      <c r="N103" s="651">
        <v>0</v>
      </c>
      <c r="O103" s="651">
        <v>0</v>
      </c>
      <c r="P103" s="223">
        <v>0</v>
      </c>
      <c r="Q103" s="652">
        <v>0</v>
      </c>
      <c r="R103" s="223">
        <v>0</v>
      </c>
      <c r="S103" s="223"/>
      <c r="T103" s="223"/>
    </row>
    <row r="104" spans="1:20" ht="12.9" thickBot="1" x14ac:dyDescent="0.5">
      <c r="A104" s="194">
        <f t="shared" si="1"/>
        <v>62</v>
      </c>
      <c r="B104" s="668" t="s">
        <v>234</v>
      </c>
      <c r="C104" s="647">
        <v>2009</v>
      </c>
      <c r="D104" s="648" t="s">
        <v>760</v>
      </c>
      <c r="E104" s="647" t="s">
        <v>761</v>
      </c>
      <c r="F104" s="226" t="s">
        <v>53</v>
      </c>
      <c r="G104" s="649" t="s">
        <v>237</v>
      </c>
      <c r="H104" s="650" t="s">
        <v>207</v>
      </c>
      <c r="I104" s="1012">
        <v>35000</v>
      </c>
      <c r="J104" s="1018"/>
      <c r="K104" s="651">
        <v>35000</v>
      </c>
      <c r="L104" s="651"/>
      <c r="M104" s="651"/>
      <c r="N104" s="651"/>
      <c r="O104" s="651"/>
      <c r="P104" s="223"/>
      <c r="Q104" s="652"/>
      <c r="R104" s="223"/>
      <c r="S104" s="223"/>
      <c r="T104" s="223"/>
    </row>
    <row r="105" spans="1:20" ht="12.9" thickBot="1" x14ac:dyDescent="0.5">
      <c r="A105" s="194">
        <f t="shared" si="1"/>
        <v>63</v>
      </c>
      <c r="B105" s="668" t="s">
        <v>234</v>
      </c>
      <c r="C105" s="647">
        <v>1988</v>
      </c>
      <c r="D105" s="648" t="s">
        <v>250</v>
      </c>
      <c r="E105" s="647" t="s">
        <v>278</v>
      </c>
      <c r="F105" s="226" t="s">
        <v>53</v>
      </c>
      <c r="G105" s="649" t="s">
        <v>237</v>
      </c>
      <c r="H105" s="650" t="s">
        <v>279</v>
      </c>
      <c r="I105" s="1012">
        <v>15000</v>
      </c>
      <c r="J105" s="1018">
        <v>0</v>
      </c>
      <c r="K105" s="651">
        <v>0</v>
      </c>
      <c r="L105" s="651">
        <v>0</v>
      </c>
      <c r="M105" s="651">
        <v>0</v>
      </c>
      <c r="N105" s="651">
        <v>0</v>
      </c>
      <c r="O105" s="651">
        <v>0</v>
      </c>
      <c r="P105" s="223">
        <v>0</v>
      </c>
      <c r="Q105" s="652">
        <v>0</v>
      </c>
      <c r="R105" s="223">
        <v>15000</v>
      </c>
      <c r="S105" s="223"/>
      <c r="T105" s="223"/>
    </row>
    <row r="106" spans="1:20" ht="12.9" thickBot="1" x14ac:dyDescent="0.5">
      <c r="A106" s="194">
        <f t="shared" si="1"/>
        <v>64</v>
      </c>
      <c r="B106" s="668" t="s">
        <v>234</v>
      </c>
      <c r="C106" s="647">
        <v>2022</v>
      </c>
      <c r="D106" s="648" t="s">
        <v>250</v>
      </c>
      <c r="E106" s="647" t="s">
        <v>280</v>
      </c>
      <c r="F106" s="226" t="s">
        <v>53</v>
      </c>
      <c r="G106" s="649" t="s">
        <v>237</v>
      </c>
      <c r="H106" s="650" t="s">
        <v>769</v>
      </c>
      <c r="I106" s="1012">
        <v>10000</v>
      </c>
      <c r="J106" s="1018">
        <v>0</v>
      </c>
      <c r="K106" s="651">
        <v>0</v>
      </c>
      <c r="L106" s="651">
        <v>0</v>
      </c>
      <c r="M106" s="651">
        <v>0</v>
      </c>
      <c r="N106" s="651">
        <v>0</v>
      </c>
      <c r="O106" s="651"/>
      <c r="P106" s="223"/>
      <c r="Q106" s="652"/>
      <c r="R106" s="223"/>
      <c r="S106" s="223"/>
      <c r="T106" s="223"/>
    </row>
    <row r="107" spans="1:20" ht="12.9" thickBot="1" x14ac:dyDescent="0.5">
      <c r="A107" s="194">
        <f t="shared" si="1"/>
        <v>65</v>
      </c>
      <c r="B107" s="668" t="s">
        <v>234</v>
      </c>
      <c r="C107" s="647">
        <v>1996</v>
      </c>
      <c r="D107" s="648" t="s">
        <v>250</v>
      </c>
      <c r="E107" s="647" t="s">
        <v>281</v>
      </c>
      <c r="F107" s="226" t="s">
        <v>53</v>
      </c>
      <c r="G107" s="649" t="s">
        <v>237</v>
      </c>
      <c r="H107" s="650" t="s">
        <v>205</v>
      </c>
      <c r="I107" s="1012">
        <v>15000</v>
      </c>
      <c r="J107" s="1018">
        <v>0</v>
      </c>
      <c r="K107" s="651">
        <v>0</v>
      </c>
      <c r="L107" s="651">
        <v>0</v>
      </c>
      <c r="M107" s="651">
        <v>0</v>
      </c>
      <c r="N107" s="651">
        <v>0</v>
      </c>
      <c r="O107" s="651"/>
      <c r="P107" s="223"/>
      <c r="Q107" s="652"/>
      <c r="R107" s="223">
        <v>15000</v>
      </c>
      <c r="S107" s="223"/>
      <c r="T107" s="223"/>
    </row>
    <row r="108" spans="1:20" ht="12.9" thickBot="1" x14ac:dyDescent="0.5">
      <c r="A108" s="194">
        <v>63</v>
      </c>
      <c r="B108" s="668" t="s">
        <v>234</v>
      </c>
      <c r="C108" s="647">
        <v>2023</v>
      </c>
      <c r="D108" s="648" t="s">
        <v>298</v>
      </c>
      <c r="E108" s="647" t="s">
        <v>299</v>
      </c>
      <c r="F108" s="1008" t="s">
        <v>53</v>
      </c>
      <c r="G108" s="653" t="s">
        <v>62</v>
      </c>
      <c r="H108" s="654" t="s">
        <v>771</v>
      </c>
      <c r="I108" s="1013">
        <v>12000</v>
      </c>
      <c r="J108" s="1019"/>
      <c r="K108" s="655">
        <v>12000</v>
      </c>
      <c r="L108" s="655"/>
      <c r="M108" s="655"/>
      <c r="N108" s="655"/>
      <c r="O108" s="655"/>
      <c r="P108" s="657"/>
      <c r="Q108" s="656"/>
      <c r="R108" s="657"/>
      <c r="S108" s="657">
        <v>0</v>
      </c>
      <c r="T108" s="657">
        <v>0</v>
      </c>
    </row>
    <row r="109" spans="1:20" ht="12.9" thickBot="1" x14ac:dyDescent="0.5">
      <c r="A109" s="194">
        <f t="shared" si="1"/>
        <v>64</v>
      </c>
      <c r="B109" s="668" t="s">
        <v>234</v>
      </c>
      <c r="C109" s="647">
        <v>2016</v>
      </c>
      <c r="D109" s="648" t="s">
        <v>291</v>
      </c>
      <c r="E109" s="647" t="s">
        <v>292</v>
      </c>
      <c r="F109" s="226" t="s">
        <v>53</v>
      </c>
      <c r="G109" s="653" t="s">
        <v>62</v>
      </c>
      <c r="H109" s="654" t="s">
        <v>209</v>
      </c>
      <c r="I109" s="1013">
        <v>14000</v>
      </c>
      <c r="J109" s="1019"/>
      <c r="K109" s="655">
        <v>0</v>
      </c>
      <c r="L109" s="655">
        <v>14000</v>
      </c>
      <c r="M109" s="655"/>
      <c r="N109" s="655">
        <v>0</v>
      </c>
      <c r="O109" s="655">
        <v>0</v>
      </c>
      <c r="P109" s="657">
        <v>0</v>
      </c>
      <c r="Q109" s="656">
        <v>0</v>
      </c>
      <c r="R109" s="657">
        <v>0</v>
      </c>
      <c r="S109" s="223">
        <v>0</v>
      </c>
      <c r="T109" s="223">
        <v>0</v>
      </c>
    </row>
    <row r="110" spans="1:20" ht="12.9" thickBot="1" x14ac:dyDescent="0.5">
      <c r="A110" s="194">
        <f t="shared" si="1"/>
        <v>65</v>
      </c>
      <c r="B110" s="668" t="s">
        <v>234</v>
      </c>
      <c r="C110" s="647">
        <v>2006</v>
      </c>
      <c r="D110" s="648" t="s">
        <v>241</v>
      </c>
      <c r="E110" s="647" t="s">
        <v>766</v>
      </c>
      <c r="F110" s="226" t="s">
        <v>53</v>
      </c>
      <c r="G110" s="649" t="s">
        <v>237</v>
      </c>
      <c r="H110" s="650" t="s">
        <v>257</v>
      </c>
      <c r="I110" s="1012">
        <v>130000</v>
      </c>
      <c r="J110" s="1018"/>
      <c r="K110" s="651">
        <v>0</v>
      </c>
      <c r="L110" s="651">
        <v>0</v>
      </c>
      <c r="M110" s="651">
        <v>0</v>
      </c>
      <c r="N110" s="651">
        <v>130000</v>
      </c>
      <c r="O110" s="651">
        <v>0</v>
      </c>
      <c r="P110" s="223">
        <v>0</v>
      </c>
      <c r="Q110" s="652">
        <v>0</v>
      </c>
      <c r="R110" s="223">
        <v>0</v>
      </c>
      <c r="S110" s="223">
        <v>0</v>
      </c>
      <c r="T110" s="223">
        <v>0</v>
      </c>
    </row>
    <row r="111" spans="1:20" ht="12.9" thickBot="1" x14ac:dyDescent="0.5">
      <c r="A111" s="194">
        <f t="shared" si="1"/>
        <v>66</v>
      </c>
      <c r="B111" s="668" t="s">
        <v>234</v>
      </c>
      <c r="C111" s="647">
        <v>2014</v>
      </c>
      <c r="D111" s="648" t="s">
        <v>252</v>
      </c>
      <c r="E111" s="647" t="s">
        <v>275</v>
      </c>
      <c r="F111" s="226" t="s">
        <v>53</v>
      </c>
      <c r="G111" s="649" t="s">
        <v>237</v>
      </c>
      <c r="H111" s="650" t="s">
        <v>213</v>
      </c>
      <c r="I111" s="1012">
        <v>105000</v>
      </c>
      <c r="J111" s="1018"/>
      <c r="K111" s="651">
        <v>0</v>
      </c>
      <c r="L111" s="651">
        <v>0</v>
      </c>
      <c r="M111" s="651"/>
      <c r="N111" s="651"/>
      <c r="O111" s="651">
        <v>0</v>
      </c>
      <c r="P111" s="223">
        <v>105000</v>
      </c>
      <c r="Q111" s="652">
        <v>0</v>
      </c>
      <c r="R111" s="223">
        <v>0</v>
      </c>
      <c r="S111" s="223">
        <v>0</v>
      </c>
      <c r="T111" s="223">
        <v>0</v>
      </c>
    </row>
    <row r="112" spans="1:20" ht="12.9" thickBot="1" x14ac:dyDescent="0.5">
      <c r="A112" s="194">
        <f t="shared" si="1"/>
        <v>67</v>
      </c>
      <c r="B112" s="668" t="s">
        <v>234</v>
      </c>
      <c r="C112" s="647">
        <v>2005</v>
      </c>
      <c r="D112" s="648" t="s">
        <v>250</v>
      </c>
      <c r="E112" s="647" t="s">
        <v>286</v>
      </c>
      <c r="F112" s="226" t="s">
        <v>53</v>
      </c>
      <c r="G112" s="649" t="s">
        <v>237</v>
      </c>
      <c r="H112" s="650" t="s">
        <v>214</v>
      </c>
      <c r="I112" s="1012">
        <v>15000</v>
      </c>
      <c r="J112" s="1018">
        <v>0</v>
      </c>
      <c r="K112" s="651">
        <v>0</v>
      </c>
      <c r="L112" s="651">
        <v>0</v>
      </c>
      <c r="M112" s="651">
        <v>0</v>
      </c>
      <c r="N112" s="651">
        <v>0</v>
      </c>
      <c r="O112" s="651"/>
      <c r="P112" s="223"/>
      <c r="Q112" s="652">
        <v>15000</v>
      </c>
      <c r="R112" s="223">
        <v>0</v>
      </c>
      <c r="S112" s="223">
        <v>0</v>
      </c>
      <c r="T112" s="223">
        <v>0</v>
      </c>
    </row>
    <row r="113" spans="1:20" ht="12.9" thickBot="1" x14ac:dyDescent="0.5">
      <c r="A113" s="194">
        <f t="shared" si="1"/>
        <v>68</v>
      </c>
      <c r="B113" s="668" t="s">
        <v>234</v>
      </c>
      <c r="C113" s="647">
        <v>2011</v>
      </c>
      <c r="D113" s="648" t="s">
        <v>250</v>
      </c>
      <c r="E113" s="647" t="s">
        <v>287</v>
      </c>
      <c r="F113" s="226" t="s">
        <v>53</v>
      </c>
      <c r="G113" s="649" t="s">
        <v>237</v>
      </c>
      <c r="H113" s="650" t="s">
        <v>288</v>
      </c>
      <c r="I113" s="1012">
        <v>25000</v>
      </c>
      <c r="J113" s="1018">
        <v>0</v>
      </c>
      <c r="K113" s="651">
        <v>0</v>
      </c>
      <c r="L113" s="651">
        <v>0</v>
      </c>
      <c r="M113" s="651">
        <v>0</v>
      </c>
      <c r="N113" s="651">
        <v>0</v>
      </c>
      <c r="O113" s="651">
        <v>0</v>
      </c>
      <c r="P113" s="223">
        <v>0</v>
      </c>
      <c r="Q113" s="652">
        <v>0</v>
      </c>
      <c r="R113" s="223">
        <v>0</v>
      </c>
      <c r="S113" s="223">
        <v>0</v>
      </c>
      <c r="T113" s="223">
        <v>0</v>
      </c>
    </row>
    <row r="114" spans="1:20" ht="12.9" thickBot="1" x14ac:dyDescent="0.5">
      <c r="A114" s="194">
        <f t="shared" si="1"/>
        <v>69</v>
      </c>
      <c r="B114" s="668" t="s">
        <v>234</v>
      </c>
      <c r="C114" s="647">
        <v>2015</v>
      </c>
      <c r="D114" s="648" t="s">
        <v>250</v>
      </c>
      <c r="E114" s="647" t="s">
        <v>289</v>
      </c>
      <c r="F114" s="226" t="s">
        <v>53</v>
      </c>
      <c r="G114" s="649" t="s">
        <v>237</v>
      </c>
      <c r="H114" s="650" t="s">
        <v>605</v>
      </c>
      <c r="I114" s="1012">
        <v>15000</v>
      </c>
      <c r="J114" s="1018"/>
      <c r="K114" s="651"/>
      <c r="L114" s="651"/>
      <c r="M114" s="651"/>
      <c r="N114" s="651"/>
      <c r="O114" s="651"/>
      <c r="P114" s="223"/>
      <c r="Q114" s="652"/>
      <c r="R114" s="223"/>
      <c r="S114" s="223">
        <v>0</v>
      </c>
      <c r="T114" s="223">
        <v>0</v>
      </c>
    </row>
    <row r="115" spans="1:20" ht="12.9" thickBot="1" x14ac:dyDescent="0.5">
      <c r="A115" s="194">
        <v>67</v>
      </c>
      <c r="B115" s="668" t="s">
        <v>234</v>
      </c>
      <c r="C115" s="647">
        <v>2015</v>
      </c>
      <c r="D115" s="648" t="s">
        <v>239</v>
      </c>
      <c r="E115" s="647" t="s">
        <v>259</v>
      </c>
      <c r="F115" s="226" t="s">
        <v>53</v>
      </c>
      <c r="G115" s="649" t="s">
        <v>237</v>
      </c>
      <c r="H115" s="650" t="s">
        <v>210</v>
      </c>
      <c r="I115" s="1012">
        <v>200000</v>
      </c>
      <c r="J115" s="1018"/>
      <c r="K115" s="651"/>
      <c r="L115" s="651"/>
      <c r="M115" s="651">
        <v>0</v>
      </c>
      <c r="N115" s="651">
        <v>200000</v>
      </c>
      <c r="O115" s="651">
        <v>0</v>
      </c>
      <c r="P115" s="223">
        <v>0</v>
      </c>
      <c r="Q115" s="652">
        <v>0</v>
      </c>
      <c r="R115" s="223">
        <v>0</v>
      </c>
      <c r="S115" s="223">
        <v>0</v>
      </c>
      <c r="T115" s="223">
        <v>0</v>
      </c>
    </row>
    <row r="116" spans="1:20" ht="12.9" thickBot="1" x14ac:dyDescent="0.5">
      <c r="A116" s="194">
        <f t="shared" si="1"/>
        <v>68</v>
      </c>
      <c r="B116" s="668" t="s">
        <v>234</v>
      </c>
      <c r="C116" s="647">
        <v>2013</v>
      </c>
      <c r="D116" s="648" t="s">
        <v>255</v>
      </c>
      <c r="E116" s="647" t="s">
        <v>256</v>
      </c>
      <c r="F116" s="226" t="s">
        <v>53</v>
      </c>
      <c r="G116" s="649" t="s">
        <v>237</v>
      </c>
      <c r="H116" s="650" t="s">
        <v>212</v>
      </c>
      <c r="I116" s="1012">
        <v>180000</v>
      </c>
      <c r="J116" s="1018"/>
      <c r="K116" s="651"/>
      <c r="L116" s="651"/>
      <c r="M116" s="651"/>
      <c r="N116" s="651"/>
      <c r="O116" s="651">
        <v>180000</v>
      </c>
      <c r="P116" s="223">
        <v>0</v>
      </c>
      <c r="Q116" s="652">
        <v>0</v>
      </c>
      <c r="R116" s="223">
        <v>0</v>
      </c>
      <c r="S116" s="223">
        <v>0</v>
      </c>
      <c r="T116" s="223">
        <v>0</v>
      </c>
    </row>
    <row r="117" spans="1:20" ht="12.9" thickBot="1" x14ac:dyDescent="0.5">
      <c r="A117" s="194">
        <f t="shared" si="1"/>
        <v>69</v>
      </c>
      <c r="B117" s="668" t="s">
        <v>234</v>
      </c>
      <c r="C117" s="647">
        <v>2017</v>
      </c>
      <c r="D117" s="648" t="s">
        <v>239</v>
      </c>
      <c r="E117" s="647" t="s">
        <v>276</v>
      </c>
      <c r="F117" s="226" t="s">
        <v>53</v>
      </c>
      <c r="G117" s="649" t="s">
        <v>237</v>
      </c>
      <c r="H117" s="650" t="s">
        <v>212</v>
      </c>
      <c r="I117" s="1012">
        <v>160000</v>
      </c>
      <c r="J117" s="1018"/>
      <c r="K117" s="651"/>
      <c r="L117" s="651"/>
      <c r="M117" s="651"/>
      <c r="N117" s="651"/>
      <c r="O117" s="651">
        <v>160000</v>
      </c>
      <c r="P117" s="223">
        <v>0</v>
      </c>
      <c r="Q117" s="652">
        <v>0</v>
      </c>
      <c r="R117" s="223">
        <v>0</v>
      </c>
      <c r="S117" s="223">
        <v>0</v>
      </c>
      <c r="T117" s="223">
        <v>0</v>
      </c>
    </row>
    <row r="118" spans="1:20" ht="12.9" thickBot="1" x14ac:dyDescent="0.5">
      <c r="A118" s="194">
        <f t="shared" si="1"/>
        <v>70</v>
      </c>
      <c r="B118" s="668" t="s">
        <v>234</v>
      </c>
      <c r="C118" s="647">
        <v>2016</v>
      </c>
      <c r="D118" s="648" t="s">
        <v>241</v>
      </c>
      <c r="E118" s="647" t="s">
        <v>579</v>
      </c>
      <c r="F118" s="226" t="s">
        <v>53</v>
      </c>
      <c r="G118" s="649" t="s">
        <v>237</v>
      </c>
      <c r="H118" s="650" t="s">
        <v>212</v>
      </c>
      <c r="I118" s="1012">
        <v>20000</v>
      </c>
      <c r="J118" s="1018"/>
      <c r="K118" s="651"/>
      <c r="L118" s="651"/>
      <c r="M118" s="651"/>
      <c r="N118" s="651"/>
      <c r="O118" s="651">
        <v>20000</v>
      </c>
      <c r="P118" s="223">
        <v>0</v>
      </c>
      <c r="Q118" s="652">
        <v>0</v>
      </c>
      <c r="R118" s="223">
        <v>0</v>
      </c>
      <c r="S118" s="223">
        <v>0</v>
      </c>
      <c r="T118" s="223">
        <v>0</v>
      </c>
    </row>
    <row r="119" spans="1:20" ht="12.9" thickBot="1" x14ac:dyDescent="0.5">
      <c r="A119" s="194">
        <f t="shared" si="1"/>
        <v>71</v>
      </c>
      <c r="B119" s="668" t="s">
        <v>234</v>
      </c>
      <c r="C119" s="647">
        <v>2021</v>
      </c>
      <c r="D119" s="648" t="s">
        <v>291</v>
      </c>
      <c r="E119" s="647" t="s">
        <v>295</v>
      </c>
      <c r="F119" s="648" t="s">
        <v>53</v>
      </c>
      <c r="G119" s="653" t="s">
        <v>62</v>
      </c>
      <c r="H119" s="654" t="s">
        <v>214</v>
      </c>
      <c r="I119" s="1013">
        <v>14000</v>
      </c>
      <c r="J119" s="1019">
        <v>0</v>
      </c>
      <c r="K119" s="655">
        <v>0</v>
      </c>
      <c r="L119" s="655">
        <v>0</v>
      </c>
      <c r="M119" s="655">
        <v>0</v>
      </c>
      <c r="N119" s="655">
        <v>0</v>
      </c>
      <c r="O119" s="655"/>
      <c r="P119" s="657"/>
      <c r="Q119" s="656">
        <v>14000</v>
      </c>
      <c r="R119" s="657"/>
      <c r="S119" s="657"/>
      <c r="T119" s="657"/>
    </row>
    <row r="120" spans="1:20" ht="12.9" thickBot="1" x14ac:dyDescent="0.5">
      <c r="A120" s="194">
        <f t="shared" si="1"/>
        <v>72</v>
      </c>
      <c r="B120" s="668" t="s">
        <v>234</v>
      </c>
      <c r="C120" s="647">
        <v>2021</v>
      </c>
      <c r="D120" s="648" t="s">
        <v>291</v>
      </c>
      <c r="E120" s="647" t="s">
        <v>296</v>
      </c>
      <c r="F120" s="648" t="s">
        <v>53</v>
      </c>
      <c r="G120" s="653" t="s">
        <v>62</v>
      </c>
      <c r="H120" s="654" t="s">
        <v>214</v>
      </c>
      <c r="I120" s="1013">
        <v>14000</v>
      </c>
      <c r="J120" s="1019"/>
      <c r="K120" s="655"/>
      <c r="L120" s="655"/>
      <c r="M120" s="655"/>
      <c r="N120" s="655"/>
      <c r="O120" s="655"/>
      <c r="P120" s="657"/>
      <c r="Q120" s="656">
        <v>14000</v>
      </c>
      <c r="R120" s="657"/>
      <c r="S120" s="657"/>
      <c r="T120" s="657"/>
    </row>
    <row r="121" spans="1:20" ht="12.9" thickBot="1" x14ac:dyDescent="0.5">
      <c r="A121" s="194">
        <f t="shared" si="1"/>
        <v>73</v>
      </c>
      <c r="B121" s="668" t="s">
        <v>234</v>
      </c>
      <c r="C121" s="647">
        <v>2021</v>
      </c>
      <c r="D121" s="648" t="s">
        <v>252</v>
      </c>
      <c r="E121" s="647" t="s">
        <v>297</v>
      </c>
      <c r="F121" s="648" t="s">
        <v>53</v>
      </c>
      <c r="G121" s="653" t="s">
        <v>62</v>
      </c>
      <c r="H121" s="654" t="s">
        <v>288</v>
      </c>
      <c r="I121" s="1013">
        <v>4000</v>
      </c>
      <c r="J121" s="1019">
        <v>0</v>
      </c>
      <c r="K121" s="655">
        <v>0</v>
      </c>
      <c r="L121" s="655">
        <v>0</v>
      </c>
      <c r="M121" s="655">
        <v>0</v>
      </c>
      <c r="N121" s="655">
        <v>0</v>
      </c>
      <c r="O121" s="655">
        <v>0</v>
      </c>
      <c r="P121" s="657">
        <v>0</v>
      </c>
      <c r="Q121" s="656">
        <v>0</v>
      </c>
      <c r="R121" s="657">
        <v>0</v>
      </c>
      <c r="S121" s="657"/>
      <c r="T121" s="657"/>
    </row>
    <row r="122" spans="1:20" ht="12.9" thickBot="1" x14ac:dyDescent="0.5">
      <c r="A122" s="194">
        <v>71</v>
      </c>
      <c r="B122" s="668" t="s">
        <v>234</v>
      </c>
      <c r="C122" s="658">
        <v>2017</v>
      </c>
      <c r="D122" s="659" t="s">
        <v>241</v>
      </c>
      <c r="E122" s="658" t="s">
        <v>269</v>
      </c>
      <c r="F122" s="277" t="s">
        <v>53</v>
      </c>
      <c r="G122" s="1009" t="s">
        <v>237</v>
      </c>
      <c r="H122" s="676" t="s">
        <v>213</v>
      </c>
      <c r="I122" s="1012">
        <v>200000</v>
      </c>
      <c r="J122" s="1021"/>
      <c r="K122" s="990"/>
      <c r="L122" s="990"/>
      <c r="M122" s="990"/>
      <c r="N122" s="990"/>
      <c r="O122" s="990">
        <v>0</v>
      </c>
      <c r="P122" s="973">
        <v>200000</v>
      </c>
      <c r="Q122" s="678">
        <v>0</v>
      </c>
      <c r="R122" s="679">
        <v>0</v>
      </c>
      <c r="S122" s="223">
        <v>0</v>
      </c>
      <c r="T122" s="1010">
        <v>0</v>
      </c>
    </row>
    <row r="123" spans="1:20" ht="12.9" thickBot="1" x14ac:dyDescent="0.5">
      <c r="A123" s="194">
        <f t="shared" si="1"/>
        <v>72</v>
      </c>
      <c r="B123" s="382" t="s">
        <v>65</v>
      </c>
      <c r="C123" s="383"/>
      <c r="D123" s="384"/>
      <c r="E123" s="377" t="s">
        <v>723</v>
      </c>
      <c r="F123" s="384" t="s">
        <v>53</v>
      </c>
      <c r="G123" s="370" t="s">
        <v>62</v>
      </c>
      <c r="H123" s="385"/>
      <c r="I123" s="379"/>
      <c r="J123" s="1026">
        <v>0</v>
      </c>
      <c r="K123" s="1027">
        <v>0</v>
      </c>
      <c r="L123" s="1028">
        <v>75000</v>
      </c>
      <c r="M123" s="1027">
        <v>0</v>
      </c>
      <c r="N123" s="1029">
        <v>0</v>
      </c>
      <c r="O123" s="1027"/>
      <c r="P123" s="1030"/>
      <c r="Q123" s="379"/>
      <c r="R123" s="379"/>
      <c r="S123" s="379"/>
      <c r="T123" s="856"/>
    </row>
    <row r="124" spans="1:20" ht="12.9" thickBot="1" x14ac:dyDescent="0.5">
      <c r="A124" s="194">
        <f t="shared" si="1"/>
        <v>73</v>
      </c>
      <c r="B124" s="376" t="s">
        <v>300</v>
      </c>
      <c r="C124" s="376">
        <v>2013</v>
      </c>
      <c r="D124" s="371"/>
      <c r="E124" s="376" t="s">
        <v>301</v>
      </c>
      <c r="F124" s="371" t="s">
        <v>53</v>
      </c>
      <c r="G124" s="381" t="s">
        <v>62</v>
      </c>
      <c r="H124" s="381" t="s">
        <v>302</v>
      </c>
      <c r="I124" s="1022">
        <v>30000</v>
      </c>
      <c r="J124" s="1031">
        <v>0</v>
      </c>
      <c r="K124" s="1032">
        <v>0</v>
      </c>
      <c r="L124" s="1032">
        <v>0</v>
      </c>
      <c r="M124" s="1032">
        <v>0</v>
      </c>
      <c r="N124" s="1032">
        <v>0</v>
      </c>
      <c r="O124" s="1032"/>
      <c r="P124" s="1033"/>
      <c r="Q124" s="656"/>
      <c r="R124" s="657"/>
      <c r="S124" s="345"/>
      <c r="T124" s="789"/>
    </row>
    <row r="125" spans="1:20" ht="12.9" thickBot="1" x14ac:dyDescent="0.5">
      <c r="A125" s="194">
        <v>73</v>
      </c>
      <c r="B125" s="377" t="s">
        <v>300</v>
      </c>
      <c r="C125" s="377"/>
      <c r="D125" s="372"/>
      <c r="E125" s="377" t="s">
        <v>582</v>
      </c>
      <c r="F125" s="372" t="s">
        <v>57</v>
      </c>
      <c r="G125" s="369" t="s">
        <v>62</v>
      </c>
      <c r="H125" s="369"/>
      <c r="I125" s="1023"/>
      <c r="J125" s="1019">
        <v>0</v>
      </c>
      <c r="K125" s="655">
        <v>0</v>
      </c>
      <c r="L125" s="655">
        <v>0</v>
      </c>
      <c r="M125" s="655">
        <v>0</v>
      </c>
      <c r="N125" s="655">
        <v>100000</v>
      </c>
      <c r="O125" s="655"/>
      <c r="P125" s="657"/>
      <c r="Q125" s="656"/>
      <c r="R125" s="657"/>
      <c r="S125" s="345"/>
      <c r="T125" s="345"/>
    </row>
    <row r="126" spans="1:20" ht="12.9" thickBot="1" x14ac:dyDescent="0.5">
      <c r="A126" s="194">
        <f t="shared" si="1"/>
        <v>74</v>
      </c>
      <c r="B126" s="377" t="s">
        <v>300</v>
      </c>
      <c r="C126" s="377"/>
      <c r="D126" s="372"/>
      <c r="E126" s="377" t="s">
        <v>584</v>
      </c>
      <c r="F126" s="372" t="s">
        <v>53</v>
      </c>
      <c r="G126" s="368" t="s">
        <v>671</v>
      </c>
      <c r="H126" s="369"/>
      <c r="I126" s="1023"/>
      <c r="J126" s="1019">
        <v>0</v>
      </c>
      <c r="K126" s="655"/>
      <c r="L126" s="655"/>
      <c r="M126" s="655"/>
      <c r="N126" s="651">
        <v>174700</v>
      </c>
      <c r="O126" s="655"/>
      <c r="P126" s="657"/>
      <c r="Q126" s="656"/>
      <c r="R126" s="657"/>
      <c r="S126" s="345"/>
      <c r="T126" s="345"/>
    </row>
    <row r="127" spans="1:20" ht="12.9" thickBot="1" x14ac:dyDescent="0.5">
      <c r="A127" s="194">
        <f t="shared" si="1"/>
        <v>75</v>
      </c>
      <c r="B127" s="377" t="s">
        <v>300</v>
      </c>
      <c r="C127" s="377"/>
      <c r="D127" s="372"/>
      <c r="E127" s="377" t="s">
        <v>585</v>
      </c>
      <c r="F127" s="372" t="s">
        <v>53</v>
      </c>
      <c r="G127" s="369" t="s">
        <v>62</v>
      </c>
      <c r="H127" s="369"/>
      <c r="I127" s="1023"/>
      <c r="J127" s="1019">
        <v>0</v>
      </c>
      <c r="K127" s="655">
        <v>230000</v>
      </c>
      <c r="L127" s="655">
        <v>0</v>
      </c>
      <c r="M127" s="655">
        <v>0</v>
      </c>
      <c r="N127" s="655"/>
      <c r="O127" s="655"/>
      <c r="P127" s="657"/>
      <c r="Q127" s="656"/>
      <c r="R127" s="657"/>
      <c r="S127" s="345"/>
      <c r="T127" s="345"/>
    </row>
    <row r="128" spans="1:20" ht="12.9" thickBot="1" x14ac:dyDescent="0.5">
      <c r="A128" s="194">
        <f t="shared" si="1"/>
        <v>76</v>
      </c>
      <c r="B128" s="377" t="s">
        <v>300</v>
      </c>
      <c r="C128" s="377"/>
      <c r="D128" s="372"/>
      <c r="E128" s="377" t="s">
        <v>670</v>
      </c>
      <c r="F128" s="372" t="s">
        <v>57</v>
      </c>
      <c r="G128" s="368" t="s">
        <v>303</v>
      </c>
      <c r="H128" s="368"/>
      <c r="I128" s="1024"/>
      <c r="J128" s="1019"/>
      <c r="K128" s="655"/>
      <c r="L128" s="655">
        <v>0</v>
      </c>
      <c r="M128" s="655"/>
      <c r="N128" s="655"/>
      <c r="O128" s="651"/>
      <c r="P128" s="223">
        <v>390900</v>
      </c>
      <c r="Q128" s="656"/>
      <c r="R128" s="657"/>
      <c r="S128" s="345"/>
      <c r="T128" s="345"/>
    </row>
    <row r="129" spans="1:20" ht="12.9" thickBot="1" x14ac:dyDescent="0.5">
      <c r="A129" s="194">
        <f t="shared" si="1"/>
        <v>77</v>
      </c>
      <c r="B129" s="377" t="s">
        <v>300</v>
      </c>
      <c r="C129" s="377"/>
      <c r="D129" s="372"/>
      <c r="E129" s="377" t="s">
        <v>717</v>
      </c>
      <c r="F129" s="372" t="s">
        <v>57</v>
      </c>
      <c r="G129" s="369" t="s">
        <v>62</v>
      </c>
      <c r="H129" s="369"/>
      <c r="I129" s="1023"/>
      <c r="J129" s="1019"/>
      <c r="K129" s="655"/>
      <c r="L129" s="655"/>
      <c r="M129" s="655"/>
      <c r="N129" s="655">
        <v>0</v>
      </c>
      <c r="O129" s="655">
        <v>25000</v>
      </c>
      <c r="P129" s="657"/>
      <c r="Q129" s="656"/>
      <c r="R129" s="657"/>
      <c r="S129" s="345"/>
      <c r="T129" s="345"/>
    </row>
    <row r="130" spans="1:20" ht="12.9" thickBot="1" x14ac:dyDescent="0.5">
      <c r="A130" s="194">
        <f t="shared" si="1"/>
        <v>78</v>
      </c>
      <c r="B130" s="377" t="s">
        <v>300</v>
      </c>
      <c r="C130" s="377"/>
      <c r="D130" s="372"/>
      <c r="E130" s="377" t="s">
        <v>581</v>
      </c>
      <c r="F130" s="372" t="s">
        <v>57</v>
      </c>
      <c r="G130" s="369" t="s">
        <v>62</v>
      </c>
      <c r="H130" s="369"/>
      <c r="I130" s="1023"/>
      <c r="J130" s="1019">
        <v>32500</v>
      </c>
      <c r="K130" s="655"/>
      <c r="L130" s="655"/>
      <c r="M130" s="655"/>
      <c r="N130" s="655"/>
      <c r="O130" s="655"/>
      <c r="P130" s="657"/>
      <c r="Q130" s="656"/>
      <c r="R130" s="657"/>
      <c r="S130" s="345"/>
      <c r="T130" s="345"/>
    </row>
    <row r="131" spans="1:20" ht="12.9" thickBot="1" x14ac:dyDescent="0.5">
      <c r="A131" s="194">
        <f t="shared" si="1"/>
        <v>79</v>
      </c>
      <c r="B131" s="377" t="s">
        <v>300</v>
      </c>
      <c r="C131" s="377"/>
      <c r="D131" s="372"/>
      <c r="E131" s="377" t="s">
        <v>304</v>
      </c>
      <c r="F131" s="372" t="s">
        <v>53</v>
      </c>
      <c r="G131" s="369" t="s">
        <v>62</v>
      </c>
      <c r="H131" s="369" t="s">
        <v>305</v>
      </c>
      <c r="I131" s="1023">
        <v>100000</v>
      </c>
      <c r="J131" s="1019"/>
      <c r="K131" s="655"/>
      <c r="L131" s="655"/>
      <c r="M131" s="655">
        <v>100000</v>
      </c>
      <c r="N131" s="655"/>
      <c r="O131" s="655"/>
      <c r="P131" s="657"/>
      <c r="Q131" s="656"/>
      <c r="R131" s="657"/>
      <c r="S131" s="345"/>
      <c r="T131" s="345"/>
    </row>
    <row r="132" spans="1:20" ht="12.9" thickBot="1" x14ac:dyDescent="0.5">
      <c r="A132" s="194">
        <f t="shared" si="1"/>
        <v>80</v>
      </c>
      <c r="B132" s="377" t="s">
        <v>300</v>
      </c>
      <c r="C132" s="377"/>
      <c r="D132" s="372"/>
      <c r="E132" s="377" t="s">
        <v>434</v>
      </c>
      <c r="F132" s="372" t="s">
        <v>57</v>
      </c>
      <c r="G132" s="369" t="s">
        <v>62</v>
      </c>
      <c r="H132" s="369"/>
      <c r="I132" s="1023"/>
      <c r="J132" s="1019"/>
      <c r="K132" s="655"/>
      <c r="L132" s="655">
        <v>62000</v>
      </c>
      <c r="M132" s="655"/>
      <c r="N132" s="655"/>
      <c r="O132" s="655"/>
      <c r="P132" s="657"/>
      <c r="Q132" s="656"/>
      <c r="R132" s="657"/>
      <c r="S132" s="345"/>
      <c r="T132" s="345"/>
    </row>
    <row r="133" spans="1:20" ht="12.9" thickBot="1" x14ac:dyDescent="0.5">
      <c r="A133" s="194">
        <f t="shared" si="1"/>
        <v>81</v>
      </c>
      <c r="B133" s="378" t="s">
        <v>300</v>
      </c>
      <c r="C133" s="378"/>
      <c r="D133" s="373"/>
      <c r="E133" s="378" t="s">
        <v>583</v>
      </c>
      <c r="F133" s="373" t="s">
        <v>57</v>
      </c>
      <c r="G133" s="370" t="s">
        <v>62</v>
      </c>
      <c r="H133" s="370"/>
      <c r="I133" s="1025"/>
      <c r="J133" s="1035">
        <v>0</v>
      </c>
      <c r="K133" s="1036">
        <v>0</v>
      </c>
      <c r="L133" s="1036"/>
      <c r="M133" s="1036"/>
      <c r="N133" s="1036"/>
      <c r="O133" s="1036">
        <v>20000</v>
      </c>
      <c r="P133" s="1037"/>
      <c r="Q133" s="662"/>
      <c r="R133" s="663"/>
      <c r="S133" s="366"/>
      <c r="T133" s="366"/>
    </row>
    <row r="134" spans="1:20" ht="12.9" thickBot="1" x14ac:dyDescent="0.5">
      <c r="A134" s="194">
        <f t="shared" si="1"/>
        <v>82</v>
      </c>
      <c r="B134" s="374" t="s">
        <v>306</v>
      </c>
      <c r="C134" s="376" t="s">
        <v>307</v>
      </c>
      <c r="D134" s="371"/>
      <c r="E134" s="376" t="s">
        <v>308</v>
      </c>
      <c r="F134" s="371" t="s">
        <v>53</v>
      </c>
      <c r="G134" s="381" t="s">
        <v>62</v>
      </c>
      <c r="H134" s="386" t="s">
        <v>305</v>
      </c>
      <c r="I134" s="1022">
        <v>30000</v>
      </c>
      <c r="J134" s="1031">
        <v>121500</v>
      </c>
      <c r="K134" s="1032">
        <v>145000</v>
      </c>
      <c r="L134" s="1032">
        <v>135000</v>
      </c>
      <c r="M134" s="1032">
        <v>139050</v>
      </c>
      <c r="N134" s="1032">
        <v>143221.5</v>
      </c>
      <c r="O134" s="1032"/>
      <c r="P134" s="1033"/>
      <c r="Q134" s="787"/>
      <c r="R134" s="788"/>
      <c r="S134" s="789"/>
      <c r="T134" s="789"/>
    </row>
    <row r="135" spans="1:20" ht="12.9" thickBot="1" x14ac:dyDescent="0.5">
      <c r="A135" s="194">
        <f t="shared" si="1"/>
        <v>83</v>
      </c>
      <c r="B135" s="375" t="s">
        <v>306</v>
      </c>
      <c r="C135" s="377"/>
      <c r="D135" s="372" t="s">
        <v>309</v>
      </c>
      <c r="E135" s="377" t="s">
        <v>310</v>
      </c>
      <c r="F135" s="372" t="s">
        <v>57</v>
      </c>
      <c r="G135" s="369" t="s">
        <v>62</v>
      </c>
      <c r="H135" s="367" t="s">
        <v>219</v>
      </c>
      <c r="I135" s="1023">
        <v>27000</v>
      </c>
      <c r="J135" s="1019"/>
      <c r="K135" s="655"/>
      <c r="L135" s="655"/>
      <c r="M135" s="655">
        <v>27000</v>
      </c>
      <c r="N135" s="655"/>
      <c r="O135" s="655"/>
      <c r="P135" s="657"/>
      <c r="Q135" s="656"/>
      <c r="R135" s="657">
        <v>27000</v>
      </c>
      <c r="S135" s="345"/>
      <c r="T135" s="345"/>
    </row>
    <row r="136" spans="1:20" ht="12.9" thickBot="1" x14ac:dyDescent="0.5">
      <c r="A136" s="194">
        <f t="shared" si="1"/>
        <v>84</v>
      </c>
      <c r="B136" s="375" t="s">
        <v>306</v>
      </c>
      <c r="C136" s="377" t="s">
        <v>307</v>
      </c>
      <c r="D136" s="372"/>
      <c r="E136" s="377" t="s">
        <v>311</v>
      </c>
      <c r="F136" s="372" t="s">
        <v>53</v>
      </c>
      <c r="G136" s="369" t="s">
        <v>62</v>
      </c>
      <c r="H136" s="367" t="s">
        <v>672</v>
      </c>
      <c r="I136" s="1023">
        <v>35000</v>
      </c>
      <c r="J136" s="1034"/>
      <c r="K136" s="661">
        <v>0</v>
      </c>
      <c r="L136" s="661">
        <v>35000</v>
      </c>
      <c r="M136" s="661">
        <v>0</v>
      </c>
      <c r="N136" s="661">
        <v>0</v>
      </c>
      <c r="O136" s="661"/>
      <c r="P136" s="663"/>
      <c r="Q136" s="656">
        <v>35000</v>
      </c>
      <c r="R136" s="657"/>
      <c r="S136" s="345"/>
      <c r="T136" s="345"/>
    </row>
    <row r="137" spans="1:20" ht="12.9" thickBot="1" x14ac:dyDescent="0.5">
      <c r="A137" s="194">
        <f t="shared" si="1"/>
        <v>85</v>
      </c>
      <c r="B137" s="375" t="s">
        <v>306</v>
      </c>
      <c r="C137" s="377"/>
      <c r="D137" s="372"/>
      <c r="E137" s="377" t="s">
        <v>312</v>
      </c>
      <c r="F137" s="372" t="s">
        <v>53</v>
      </c>
      <c r="G137" s="369" t="s">
        <v>62</v>
      </c>
      <c r="H137" s="367" t="s">
        <v>313</v>
      </c>
      <c r="I137" s="1023">
        <v>100000</v>
      </c>
      <c r="J137" s="1093">
        <v>0</v>
      </c>
      <c r="K137" s="1094">
        <v>0</v>
      </c>
      <c r="L137" s="1094">
        <v>0</v>
      </c>
      <c r="M137" s="1094">
        <v>0</v>
      </c>
      <c r="N137" s="1094">
        <v>0</v>
      </c>
      <c r="O137" s="1094"/>
      <c r="P137" s="1095"/>
      <c r="Q137" s="662"/>
      <c r="R137" s="663"/>
      <c r="S137" s="663"/>
      <c r="T137" s="366"/>
    </row>
    <row r="138" spans="1:20" ht="12.9" thickBot="1" x14ac:dyDescent="0.5">
      <c r="A138" s="194">
        <f t="shared" ref="A138:A157" si="2">1+A137</f>
        <v>86</v>
      </c>
      <c r="B138" s="800" t="s">
        <v>314</v>
      </c>
      <c r="C138" s="664">
        <v>2021</v>
      </c>
      <c r="D138" s="640" t="s">
        <v>315</v>
      </c>
      <c r="E138" s="665" t="s">
        <v>316</v>
      </c>
      <c r="F138" s="666" t="s">
        <v>53</v>
      </c>
      <c r="G138" s="667" t="s">
        <v>317</v>
      </c>
      <c r="H138" s="642" t="s">
        <v>215</v>
      </c>
      <c r="I138" s="1038">
        <v>80000</v>
      </c>
      <c r="J138" s="1096">
        <v>0</v>
      </c>
      <c r="K138" s="1097">
        <v>0</v>
      </c>
      <c r="L138" s="1097">
        <v>0</v>
      </c>
      <c r="M138" s="1097">
        <v>0</v>
      </c>
      <c r="N138" s="1029">
        <v>0</v>
      </c>
      <c r="O138" s="1097"/>
      <c r="P138" s="1098"/>
      <c r="Q138" s="645"/>
      <c r="R138" s="646">
        <v>80000</v>
      </c>
      <c r="S138" s="646">
        <v>0</v>
      </c>
      <c r="T138" s="646">
        <v>0</v>
      </c>
    </row>
    <row r="139" spans="1:20" ht="12.9" thickBot="1" x14ac:dyDescent="0.5">
      <c r="A139" s="194">
        <v>85</v>
      </c>
      <c r="B139" s="801" t="s">
        <v>314</v>
      </c>
      <c r="C139" s="668">
        <v>2018</v>
      </c>
      <c r="D139" s="648" t="s">
        <v>244</v>
      </c>
      <c r="E139" s="669" t="s">
        <v>318</v>
      </c>
      <c r="F139" s="670" t="s">
        <v>53</v>
      </c>
      <c r="G139" s="671" t="s">
        <v>317</v>
      </c>
      <c r="H139" s="650" t="s">
        <v>212</v>
      </c>
      <c r="I139" s="1012">
        <v>80000</v>
      </c>
      <c r="J139" s="1017"/>
      <c r="K139" s="644"/>
      <c r="L139" s="644"/>
      <c r="M139" s="644"/>
      <c r="N139" s="1032"/>
      <c r="O139" s="644">
        <v>80000</v>
      </c>
      <c r="P139" s="646">
        <v>0</v>
      </c>
      <c r="Q139" s="652">
        <v>0</v>
      </c>
      <c r="R139" s="223"/>
      <c r="S139" s="223"/>
      <c r="T139" s="223"/>
    </row>
    <row r="140" spans="1:20" ht="12.9" thickBot="1" x14ac:dyDescent="0.5">
      <c r="A140" s="194">
        <f t="shared" si="2"/>
        <v>86</v>
      </c>
      <c r="B140" s="801" t="s">
        <v>314</v>
      </c>
      <c r="C140" s="668">
        <v>2018</v>
      </c>
      <c r="D140" s="648" t="s">
        <v>244</v>
      </c>
      <c r="E140" s="669" t="s">
        <v>319</v>
      </c>
      <c r="F140" s="670" t="s">
        <v>53</v>
      </c>
      <c r="G140" s="671" t="s">
        <v>317</v>
      </c>
      <c r="H140" s="650" t="s">
        <v>212</v>
      </c>
      <c r="I140" s="1012">
        <v>80000</v>
      </c>
      <c r="J140" s="1018"/>
      <c r="K140" s="651"/>
      <c r="L140" s="651"/>
      <c r="M140" s="651"/>
      <c r="N140" s="655"/>
      <c r="O140" s="651">
        <v>80000</v>
      </c>
      <c r="P140" s="223">
        <v>0</v>
      </c>
      <c r="Q140" s="652">
        <v>0</v>
      </c>
      <c r="R140" s="223">
        <v>0</v>
      </c>
      <c r="S140" s="223">
        <v>0</v>
      </c>
      <c r="T140" s="223">
        <v>0</v>
      </c>
    </row>
    <row r="141" spans="1:20" ht="12.9" thickBot="1" x14ac:dyDescent="0.5">
      <c r="A141" s="194">
        <f t="shared" si="2"/>
        <v>87</v>
      </c>
      <c r="B141" s="801" t="s">
        <v>314</v>
      </c>
      <c r="C141" s="668">
        <v>2021</v>
      </c>
      <c r="D141" s="648" t="s">
        <v>244</v>
      </c>
      <c r="E141" s="669" t="s">
        <v>320</v>
      </c>
      <c r="F141" s="670" t="s">
        <v>53</v>
      </c>
      <c r="G141" s="671" t="s">
        <v>317</v>
      </c>
      <c r="H141" s="650" t="s">
        <v>215</v>
      </c>
      <c r="I141" s="1012">
        <v>80000</v>
      </c>
      <c r="J141" s="1018"/>
      <c r="K141" s="651"/>
      <c r="L141" s="651"/>
      <c r="M141" s="651"/>
      <c r="N141" s="655"/>
      <c r="O141" s="651"/>
      <c r="P141" s="223"/>
      <c r="Q141" s="652"/>
      <c r="R141" s="223">
        <v>80000</v>
      </c>
      <c r="S141" s="223"/>
      <c r="T141" s="223"/>
    </row>
    <row r="142" spans="1:20" ht="12.9" thickBot="1" x14ac:dyDescent="0.5">
      <c r="A142" s="194">
        <v>87</v>
      </c>
      <c r="B142" s="801" t="s">
        <v>314</v>
      </c>
      <c r="C142" s="668">
        <v>2005</v>
      </c>
      <c r="D142" s="648" t="s">
        <v>273</v>
      </c>
      <c r="E142" s="669" t="s">
        <v>321</v>
      </c>
      <c r="F142" s="670" t="s">
        <v>53</v>
      </c>
      <c r="G142" s="671" t="s">
        <v>317</v>
      </c>
      <c r="H142" s="650" t="s">
        <v>209</v>
      </c>
      <c r="I142" s="1012">
        <v>150000</v>
      </c>
      <c r="J142" s="1018"/>
      <c r="K142" s="651"/>
      <c r="L142" s="651"/>
      <c r="M142" s="651">
        <v>150000</v>
      </c>
      <c r="N142" s="655"/>
      <c r="O142" s="651">
        <v>0</v>
      </c>
      <c r="P142" s="223">
        <v>0</v>
      </c>
      <c r="Q142" s="652">
        <v>0</v>
      </c>
      <c r="R142" s="223">
        <v>0</v>
      </c>
      <c r="S142" s="223">
        <v>0</v>
      </c>
      <c r="T142" s="223">
        <v>0</v>
      </c>
    </row>
    <row r="143" spans="1:20" ht="12.9" thickBot="1" x14ac:dyDescent="0.5">
      <c r="A143" s="194">
        <f t="shared" si="2"/>
        <v>88</v>
      </c>
      <c r="B143" s="801" t="s">
        <v>314</v>
      </c>
      <c r="C143" s="668">
        <v>2020</v>
      </c>
      <c r="D143" s="648" t="s">
        <v>273</v>
      </c>
      <c r="E143" s="669" t="s">
        <v>322</v>
      </c>
      <c r="F143" s="670" t="s">
        <v>53</v>
      </c>
      <c r="G143" s="671" t="s">
        <v>317</v>
      </c>
      <c r="H143" s="650" t="s">
        <v>605</v>
      </c>
      <c r="I143" s="1012">
        <v>150000</v>
      </c>
      <c r="J143" s="1018"/>
      <c r="K143" s="651"/>
      <c r="L143" s="651"/>
      <c r="M143" s="651"/>
      <c r="N143" s="655"/>
      <c r="O143" s="651">
        <v>0</v>
      </c>
      <c r="P143" s="223">
        <v>0</v>
      </c>
      <c r="Q143" s="652">
        <v>0</v>
      </c>
      <c r="R143" s="223">
        <v>0</v>
      </c>
      <c r="S143" s="223">
        <v>0</v>
      </c>
      <c r="T143" s="223">
        <v>0</v>
      </c>
    </row>
    <row r="144" spans="1:20" ht="12.9" thickBot="1" x14ac:dyDescent="0.5">
      <c r="A144" s="194">
        <f t="shared" si="2"/>
        <v>89</v>
      </c>
      <c r="B144" s="801" t="s">
        <v>314</v>
      </c>
      <c r="C144" s="668">
        <v>2020</v>
      </c>
      <c r="D144" s="648" t="s">
        <v>252</v>
      </c>
      <c r="E144" s="669" t="s">
        <v>323</v>
      </c>
      <c r="F144" s="670" t="s">
        <v>53</v>
      </c>
      <c r="G144" s="671" t="s">
        <v>317</v>
      </c>
      <c r="H144" s="650" t="s">
        <v>606</v>
      </c>
      <c r="I144" s="1012">
        <v>25000</v>
      </c>
      <c r="J144" s="1018">
        <v>0</v>
      </c>
      <c r="K144" s="651">
        <v>0</v>
      </c>
      <c r="L144" s="651">
        <v>0</v>
      </c>
      <c r="M144" s="651">
        <v>0</v>
      </c>
      <c r="N144" s="655">
        <v>0</v>
      </c>
      <c r="O144" s="651"/>
      <c r="P144" s="223"/>
      <c r="Q144" s="652"/>
      <c r="R144" s="223"/>
      <c r="S144" s="223"/>
      <c r="T144" s="223"/>
    </row>
    <row r="145" spans="1:20" ht="12.9" thickBot="1" x14ac:dyDescent="0.5">
      <c r="A145" s="194">
        <f t="shared" si="2"/>
        <v>90</v>
      </c>
      <c r="B145" s="801" t="s">
        <v>314</v>
      </c>
      <c r="C145" s="668">
        <v>2021</v>
      </c>
      <c r="D145" s="648" t="s">
        <v>241</v>
      </c>
      <c r="E145" s="669" t="s">
        <v>325</v>
      </c>
      <c r="F145" s="670" t="s">
        <v>53</v>
      </c>
      <c r="G145" s="671" t="s">
        <v>317</v>
      </c>
      <c r="H145" s="650" t="s">
        <v>603</v>
      </c>
      <c r="I145" s="1012">
        <v>300000</v>
      </c>
      <c r="J145" s="1018">
        <v>0</v>
      </c>
      <c r="K145" s="651">
        <v>0</v>
      </c>
      <c r="L145" s="651">
        <v>0</v>
      </c>
      <c r="M145" s="651">
        <v>0</v>
      </c>
      <c r="N145" s="655">
        <v>0</v>
      </c>
      <c r="O145" s="651"/>
      <c r="P145" s="223"/>
      <c r="Q145" s="652"/>
      <c r="R145" s="223"/>
      <c r="S145" s="223"/>
      <c r="T145" s="223">
        <v>300000</v>
      </c>
    </row>
    <row r="146" spans="1:20" ht="12.9" thickBot="1" x14ac:dyDescent="0.5">
      <c r="A146" s="194">
        <v>89</v>
      </c>
      <c r="B146" s="801" t="s">
        <v>314</v>
      </c>
      <c r="C146" s="668">
        <v>2013</v>
      </c>
      <c r="D146" s="648" t="s">
        <v>241</v>
      </c>
      <c r="E146" s="669" t="s">
        <v>324</v>
      </c>
      <c r="F146" s="670" t="s">
        <v>53</v>
      </c>
      <c r="G146" s="671" t="s">
        <v>317</v>
      </c>
      <c r="H146" s="650" t="s">
        <v>209</v>
      </c>
      <c r="I146" s="1012">
        <v>300000</v>
      </c>
      <c r="J146" s="1018">
        <v>0</v>
      </c>
      <c r="K146" s="651"/>
      <c r="L146" s="651">
        <v>300000</v>
      </c>
      <c r="M146" s="651"/>
      <c r="N146" s="655"/>
      <c r="O146" s="651"/>
      <c r="P146" s="223"/>
      <c r="Q146" s="652"/>
      <c r="R146" s="223"/>
      <c r="S146" s="223"/>
      <c r="T146" s="223"/>
    </row>
    <row r="147" spans="1:20" ht="12.9" thickBot="1" x14ac:dyDescent="0.5">
      <c r="A147" s="194">
        <f t="shared" si="2"/>
        <v>90</v>
      </c>
      <c r="B147" s="801" t="s">
        <v>314</v>
      </c>
      <c r="C147" s="668">
        <v>2019</v>
      </c>
      <c r="D147" s="648" t="s">
        <v>252</v>
      </c>
      <c r="E147" s="669" t="s">
        <v>326</v>
      </c>
      <c r="F147" s="670" t="s">
        <v>53</v>
      </c>
      <c r="G147" s="671" t="s">
        <v>317</v>
      </c>
      <c r="H147" s="650" t="s">
        <v>607</v>
      </c>
      <c r="I147" s="1012">
        <v>50000</v>
      </c>
      <c r="J147" s="1018">
        <v>0</v>
      </c>
      <c r="K147" s="651">
        <v>0</v>
      </c>
      <c r="L147" s="651">
        <v>0</v>
      </c>
      <c r="M147" s="651">
        <v>0</v>
      </c>
      <c r="N147" s="655"/>
      <c r="O147" s="651"/>
      <c r="P147" s="223"/>
      <c r="Q147" s="652"/>
      <c r="R147" s="223"/>
      <c r="S147" s="223"/>
      <c r="T147" s="223"/>
    </row>
    <row r="148" spans="1:20" ht="12.9" thickBot="1" x14ac:dyDescent="0.5">
      <c r="A148" s="194">
        <v>90</v>
      </c>
      <c r="B148" s="801" t="s">
        <v>314</v>
      </c>
      <c r="C148" s="668">
        <v>2012</v>
      </c>
      <c r="D148" s="648" t="s">
        <v>252</v>
      </c>
      <c r="E148" s="669" t="s">
        <v>327</v>
      </c>
      <c r="F148" s="670" t="s">
        <v>53</v>
      </c>
      <c r="G148" s="671" t="s">
        <v>317</v>
      </c>
      <c r="H148" s="650" t="s">
        <v>211</v>
      </c>
      <c r="I148" s="1012">
        <v>50000</v>
      </c>
      <c r="J148" s="1018"/>
      <c r="K148" s="651"/>
      <c r="L148" s="651"/>
      <c r="M148" s="651"/>
      <c r="N148" s="651">
        <v>50000</v>
      </c>
      <c r="O148" s="651"/>
      <c r="P148" s="223"/>
      <c r="Q148" s="652"/>
      <c r="R148" s="223"/>
      <c r="S148" s="223"/>
      <c r="T148" s="223"/>
    </row>
    <row r="149" spans="1:20" ht="12.9" thickBot="1" x14ac:dyDescent="0.5">
      <c r="A149" s="194">
        <f t="shared" si="2"/>
        <v>91</v>
      </c>
      <c r="B149" s="801" t="s">
        <v>314</v>
      </c>
      <c r="C149" s="668">
        <v>2016</v>
      </c>
      <c r="D149" s="648" t="s">
        <v>241</v>
      </c>
      <c r="E149" s="669" t="s">
        <v>328</v>
      </c>
      <c r="F149" s="670" t="s">
        <v>53</v>
      </c>
      <c r="G149" s="671" t="s">
        <v>317</v>
      </c>
      <c r="H149" s="650" t="s">
        <v>212</v>
      </c>
      <c r="I149" s="1012">
        <v>50000</v>
      </c>
      <c r="J149" s="1018"/>
      <c r="K149" s="651"/>
      <c r="L149" s="651"/>
      <c r="M149" s="651"/>
      <c r="N149" s="655"/>
      <c r="O149" s="651">
        <v>50000</v>
      </c>
      <c r="P149" s="223"/>
      <c r="Q149" s="652"/>
      <c r="R149" s="223"/>
      <c r="S149" s="223"/>
      <c r="T149" s="223"/>
    </row>
    <row r="150" spans="1:20" ht="12.9" thickBot="1" x14ac:dyDescent="0.5">
      <c r="A150" s="194">
        <f t="shared" si="2"/>
        <v>92</v>
      </c>
      <c r="B150" s="802" t="s">
        <v>314</v>
      </c>
      <c r="C150" s="672">
        <v>2010</v>
      </c>
      <c r="D150" s="659" t="s">
        <v>241</v>
      </c>
      <c r="E150" s="673" t="s">
        <v>608</v>
      </c>
      <c r="F150" s="674" t="s">
        <v>53</v>
      </c>
      <c r="G150" s="675" t="s">
        <v>317</v>
      </c>
      <c r="H150" s="676" t="s">
        <v>207</v>
      </c>
      <c r="I150" s="1039">
        <v>50000</v>
      </c>
      <c r="J150" s="1020">
        <v>40000</v>
      </c>
      <c r="K150" s="677"/>
      <c r="L150" s="677"/>
      <c r="M150" s="677"/>
      <c r="N150" s="661"/>
      <c r="O150" s="677"/>
      <c r="P150" s="679"/>
      <c r="Q150" s="678"/>
      <c r="R150" s="679"/>
      <c r="S150" s="679"/>
      <c r="T150" s="679"/>
    </row>
    <row r="151" spans="1:20" ht="12.9" thickBot="1" x14ac:dyDescent="0.5">
      <c r="A151" s="194">
        <f t="shared" si="2"/>
        <v>93</v>
      </c>
      <c r="B151" s="802" t="s">
        <v>314</v>
      </c>
      <c r="C151" s="672">
        <v>2004</v>
      </c>
      <c r="D151" s="659" t="s">
        <v>273</v>
      </c>
      <c r="E151" s="673" t="s">
        <v>580</v>
      </c>
      <c r="F151" s="674" t="s">
        <v>53</v>
      </c>
      <c r="G151" s="660" t="s">
        <v>62</v>
      </c>
      <c r="H151" s="680" t="s">
        <v>207</v>
      </c>
      <c r="I151" s="681">
        <v>100000</v>
      </c>
      <c r="J151" s="1048">
        <v>0</v>
      </c>
      <c r="K151" s="1049">
        <v>95000</v>
      </c>
      <c r="L151" s="1049"/>
      <c r="M151" s="1050"/>
      <c r="N151" s="1050"/>
      <c r="O151" s="1051"/>
      <c r="P151" s="1052"/>
      <c r="Q151" s="678"/>
      <c r="R151" s="679"/>
      <c r="S151" s="679"/>
      <c r="T151" s="679"/>
    </row>
    <row r="152" spans="1:20" ht="12.9" thickBot="1" x14ac:dyDescent="0.5">
      <c r="A152" s="194">
        <f t="shared" si="2"/>
        <v>94</v>
      </c>
      <c r="B152" s="335" t="s">
        <v>329</v>
      </c>
      <c r="C152" s="335"/>
      <c r="D152" s="336"/>
      <c r="E152" s="335" t="s">
        <v>696</v>
      </c>
      <c r="F152" s="336" t="s">
        <v>53</v>
      </c>
      <c r="G152" s="337" t="s">
        <v>832</v>
      </c>
      <c r="H152" s="338"/>
      <c r="I152" s="1040"/>
      <c r="J152" s="1043">
        <v>0</v>
      </c>
      <c r="K152" s="956">
        <v>23437</v>
      </c>
      <c r="L152" s="956">
        <v>16752</v>
      </c>
      <c r="M152" s="956">
        <v>16752</v>
      </c>
      <c r="N152" s="1032">
        <v>16752</v>
      </c>
      <c r="O152" s="1044">
        <v>75000</v>
      </c>
      <c r="P152" s="1045"/>
      <c r="Q152" s="656"/>
      <c r="R152" s="657"/>
      <c r="S152" s="345"/>
      <c r="T152" s="345"/>
    </row>
    <row r="153" spans="1:20" ht="12.9" thickBot="1" x14ac:dyDescent="0.5">
      <c r="A153" s="194">
        <f t="shared" si="2"/>
        <v>95</v>
      </c>
      <c r="B153" s="335" t="s">
        <v>329</v>
      </c>
      <c r="C153" s="335"/>
      <c r="D153" s="336"/>
      <c r="E153" s="669" t="s">
        <v>697</v>
      </c>
      <c r="F153" s="336" t="s">
        <v>53</v>
      </c>
      <c r="G153" s="337" t="s">
        <v>330</v>
      </c>
      <c r="H153" s="338"/>
      <c r="I153" s="1040"/>
      <c r="J153" s="1046"/>
      <c r="K153" s="344">
        <v>90000</v>
      </c>
      <c r="L153" s="344">
        <v>65000</v>
      </c>
      <c r="M153" s="344"/>
      <c r="N153" s="655"/>
      <c r="O153" s="344"/>
      <c r="P153" s="343"/>
      <c r="Q153" s="656"/>
      <c r="R153" s="657"/>
      <c r="S153" s="345"/>
      <c r="T153" s="345"/>
    </row>
    <row r="154" spans="1:20" ht="12.9" thickBot="1" x14ac:dyDescent="0.5">
      <c r="A154" s="194">
        <f t="shared" si="2"/>
        <v>96</v>
      </c>
      <c r="B154" s="335" t="s">
        <v>329</v>
      </c>
      <c r="C154" s="335"/>
      <c r="D154" s="336"/>
      <c r="E154" s="669" t="s">
        <v>698</v>
      </c>
      <c r="F154" s="336" t="s">
        <v>53</v>
      </c>
      <c r="G154" s="337" t="s">
        <v>330</v>
      </c>
      <c r="H154" s="338"/>
      <c r="I154" s="1040"/>
      <c r="J154" s="1046"/>
      <c r="K154" s="344"/>
      <c r="L154" s="344">
        <v>75000</v>
      </c>
      <c r="M154" s="344">
        <v>75000</v>
      </c>
      <c r="N154" s="651">
        <v>35000</v>
      </c>
      <c r="O154" s="344"/>
      <c r="P154" s="343"/>
      <c r="Q154" s="656"/>
      <c r="R154" s="657"/>
      <c r="S154" s="345"/>
      <c r="T154" s="345"/>
    </row>
    <row r="155" spans="1:20" ht="12.9" thickBot="1" x14ac:dyDescent="0.5">
      <c r="A155" s="194">
        <f t="shared" si="2"/>
        <v>97</v>
      </c>
      <c r="B155" s="335" t="s">
        <v>329</v>
      </c>
      <c r="C155" s="334"/>
      <c r="D155" s="340"/>
      <c r="E155" s="669" t="s">
        <v>446</v>
      </c>
      <c r="F155" s="340" t="s">
        <v>53</v>
      </c>
      <c r="G155" s="341" t="s">
        <v>330</v>
      </c>
      <c r="H155" s="342"/>
      <c r="I155" s="1041"/>
      <c r="J155" s="1046">
        <v>0</v>
      </c>
      <c r="K155" s="344">
        <v>0</v>
      </c>
      <c r="L155" s="344"/>
      <c r="M155" s="344">
        <v>10000</v>
      </c>
      <c r="N155" s="655"/>
      <c r="O155" s="344">
        <v>0</v>
      </c>
      <c r="P155" s="343"/>
      <c r="Q155" s="656"/>
      <c r="R155" s="657"/>
      <c r="S155" s="345"/>
      <c r="T155" s="345"/>
    </row>
    <row r="156" spans="1:20" ht="12.9" thickBot="1" x14ac:dyDescent="0.5">
      <c r="A156" s="194">
        <f t="shared" si="2"/>
        <v>98</v>
      </c>
      <c r="B156" s="335" t="s">
        <v>329</v>
      </c>
      <c r="C156" s="334"/>
      <c r="D156" s="340"/>
      <c r="E156" s="669" t="s">
        <v>449</v>
      </c>
      <c r="F156" s="340" t="s">
        <v>53</v>
      </c>
      <c r="G156" s="341" t="s">
        <v>833</v>
      </c>
      <c r="H156" s="342"/>
      <c r="I156" s="1041"/>
      <c r="J156" s="1046">
        <v>46000</v>
      </c>
      <c r="K156" s="346">
        <v>54400</v>
      </c>
      <c r="L156" s="346">
        <v>54400</v>
      </c>
      <c r="M156" s="346">
        <v>54400</v>
      </c>
      <c r="N156" s="655">
        <v>54400</v>
      </c>
      <c r="O156" s="346">
        <v>54400</v>
      </c>
      <c r="P156" s="345">
        <v>54400</v>
      </c>
      <c r="Q156" s="656"/>
      <c r="R156" s="657"/>
      <c r="S156" s="345"/>
      <c r="T156" s="345"/>
    </row>
    <row r="157" spans="1:20" ht="12.9" thickBot="1" x14ac:dyDescent="0.5">
      <c r="A157" s="194">
        <f t="shared" si="2"/>
        <v>99</v>
      </c>
      <c r="B157" s="865" t="s">
        <v>331</v>
      </c>
      <c r="C157" s="865"/>
      <c r="D157" s="866"/>
      <c r="E157" s="865" t="s">
        <v>332</v>
      </c>
      <c r="F157" s="866" t="s">
        <v>53</v>
      </c>
      <c r="G157" s="867" t="s">
        <v>330</v>
      </c>
      <c r="H157" s="868"/>
      <c r="I157" s="1042">
        <v>10000</v>
      </c>
      <c r="J157" s="1047">
        <v>0</v>
      </c>
      <c r="K157" s="869">
        <v>10000</v>
      </c>
      <c r="L157" s="869">
        <v>0</v>
      </c>
      <c r="M157" s="869">
        <v>0</v>
      </c>
      <c r="N157" s="661">
        <v>0</v>
      </c>
      <c r="O157" s="301">
        <v>10000</v>
      </c>
      <c r="P157" s="630"/>
      <c r="Q157" s="302"/>
      <c r="R157" s="303"/>
      <c r="S157" s="303"/>
      <c r="T157" s="303"/>
    </row>
    <row r="158" spans="1:20" s="181" customFormat="1" ht="15.6" customHeight="1" thickBot="1" x14ac:dyDescent="0.45">
      <c r="A158" s="857" t="s">
        <v>66</v>
      </c>
      <c r="B158" s="231"/>
      <c r="C158" s="858"/>
      <c r="D158" s="814"/>
      <c r="E158" s="859"/>
      <c r="F158" s="858"/>
      <c r="G158" s="860"/>
      <c r="H158" s="319"/>
      <c r="I158" s="861"/>
      <c r="J158" s="862">
        <f t="shared" ref="J158:T158" si="3">SUM(J7:J157)</f>
        <v>1865754</v>
      </c>
      <c r="K158" s="862">
        <f t="shared" si="3"/>
        <v>2092837</v>
      </c>
      <c r="L158" s="862">
        <f t="shared" si="3"/>
        <v>2594152</v>
      </c>
      <c r="M158" s="862">
        <f t="shared" si="3"/>
        <v>1612202</v>
      </c>
      <c r="N158" s="863">
        <f t="shared" si="3"/>
        <v>1709073.5</v>
      </c>
      <c r="O158" s="864">
        <f t="shared" si="3"/>
        <v>2493510</v>
      </c>
      <c r="P158" s="862">
        <f t="shared" si="3"/>
        <v>1187000</v>
      </c>
      <c r="Q158" s="862">
        <f t="shared" si="3"/>
        <v>1961000</v>
      </c>
      <c r="R158" s="862">
        <f t="shared" si="3"/>
        <v>392000</v>
      </c>
      <c r="S158" s="862">
        <f t="shared" si="3"/>
        <v>730000</v>
      </c>
      <c r="T158" s="862">
        <f t="shared" si="3"/>
        <v>2115000</v>
      </c>
    </row>
    <row r="159" spans="1:20" ht="12.9" thickBot="1" x14ac:dyDescent="0.5"/>
    <row r="160" spans="1:20" x14ac:dyDescent="0.45">
      <c r="A160" s="234">
        <v>1</v>
      </c>
      <c r="B160" s="235" t="s">
        <v>333</v>
      </c>
      <c r="C160" s="236">
        <v>2017</v>
      </c>
      <c r="D160" s="237" t="s">
        <v>334</v>
      </c>
      <c r="E160" s="238" t="s">
        <v>335</v>
      </c>
      <c r="F160" s="239" t="s">
        <v>53</v>
      </c>
      <c r="G160" s="258" t="s">
        <v>348</v>
      </c>
      <c r="H160" s="803"/>
      <c r="I160" s="240">
        <v>25000</v>
      </c>
      <c r="J160" s="1068">
        <v>25000</v>
      </c>
      <c r="K160" s="241">
        <v>25000</v>
      </c>
      <c r="L160" s="241">
        <v>25000</v>
      </c>
      <c r="M160" s="241">
        <v>25000</v>
      </c>
      <c r="N160" s="1069">
        <v>25000</v>
      </c>
      <c r="O160" s="1069">
        <v>25000</v>
      </c>
      <c r="P160" s="804">
        <v>25000</v>
      </c>
      <c r="Q160" s="1053">
        <v>25000</v>
      </c>
      <c r="R160" s="804">
        <v>25000</v>
      </c>
      <c r="S160" s="804">
        <v>25000</v>
      </c>
      <c r="T160" s="804">
        <v>25000</v>
      </c>
    </row>
    <row r="161" spans="1:20" x14ac:dyDescent="0.45">
      <c r="A161" s="242">
        <f>A160+1</f>
        <v>2</v>
      </c>
      <c r="B161" s="243" t="s">
        <v>333</v>
      </c>
      <c r="C161" s="244">
        <v>2017</v>
      </c>
      <c r="D161" s="228">
        <v>11</v>
      </c>
      <c r="E161" s="245" t="s">
        <v>337</v>
      </c>
      <c r="F161" s="203" t="s">
        <v>53</v>
      </c>
      <c r="G161" s="246" t="s">
        <v>336</v>
      </c>
      <c r="H161" s="805" t="s">
        <v>213</v>
      </c>
      <c r="I161" s="247">
        <v>100000</v>
      </c>
      <c r="J161" s="1070"/>
      <c r="K161" s="248"/>
      <c r="L161" s="229"/>
      <c r="M161" s="229"/>
      <c r="N161" s="251"/>
      <c r="O161" s="251">
        <v>100000</v>
      </c>
      <c r="P161" s="263"/>
      <c r="Q161" s="1054" t="s">
        <v>161</v>
      </c>
      <c r="R161" s="263"/>
      <c r="S161" s="263"/>
      <c r="T161" s="263"/>
    </row>
    <row r="162" spans="1:20" hidden="1" x14ac:dyDescent="0.45">
      <c r="A162" s="242">
        <f t="shared" ref="A162:A190" si="4">A161+1</f>
        <v>3</v>
      </c>
      <c r="B162" s="243" t="s">
        <v>333</v>
      </c>
      <c r="C162" s="244">
        <v>2017</v>
      </c>
      <c r="D162" s="228" t="s">
        <v>352</v>
      </c>
      <c r="E162" s="245" t="s">
        <v>772</v>
      </c>
      <c r="F162" s="203" t="s">
        <v>53</v>
      </c>
      <c r="G162" s="246" t="s">
        <v>343</v>
      </c>
      <c r="H162" s="805" t="s">
        <v>346</v>
      </c>
      <c r="I162" s="247">
        <v>65000</v>
      </c>
      <c r="J162" s="1070"/>
      <c r="K162" s="248"/>
      <c r="L162" s="229"/>
      <c r="M162" s="229"/>
      <c r="N162" s="251"/>
      <c r="O162" s="251"/>
      <c r="P162" s="263"/>
      <c r="Q162" s="309"/>
      <c r="R162" s="263"/>
      <c r="S162" s="263">
        <v>65000</v>
      </c>
      <c r="T162" s="263"/>
    </row>
    <row r="163" spans="1:20" x14ac:dyDescent="0.45">
      <c r="A163" s="242">
        <v>3</v>
      </c>
      <c r="B163" s="243" t="s">
        <v>333</v>
      </c>
      <c r="C163" s="244">
        <v>2017</v>
      </c>
      <c r="D163" s="228" t="s">
        <v>338</v>
      </c>
      <c r="E163" s="245" t="s">
        <v>339</v>
      </c>
      <c r="F163" s="203" t="s">
        <v>53</v>
      </c>
      <c r="G163" s="246" t="s">
        <v>336</v>
      </c>
      <c r="H163" s="805" t="s">
        <v>209</v>
      </c>
      <c r="I163" s="247">
        <v>50000</v>
      </c>
      <c r="J163" s="1070"/>
      <c r="K163" s="248"/>
      <c r="L163" s="248">
        <v>50000</v>
      </c>
      <c r="M163" s="229"/>
      <c r="N163" s="255" t="s">
        <v>161</v>
      </c>
      <c r="O163" s="255" t="s">
        <v>161</v>
      </c>
      <c r="P163" s="621" t="s">
        <v>161</v>
      </c>
      <c r="Q163" s="1054" t="s">
        <v>161</v>
      </c>
      <c r="R163" s="263"/>
      <c r="S163" s="263"/>
      <c r="T163" s="263"/>
    </row>
    <row r="164" spans="1:20" x14ac:dyDescent="0.45">
      <c r="A164" s="242">
        <f t="shared" si="4"/>
        <v>4</v>
      </c>
      <c r="B164" s="243" t="s">
        <v>333</v>
      </c>
      <c r="C164" s="244">
        <v>2017</v>
      </c>
      <c r="D164" s="228" t="s">
        <v>338</v>
      </c>
      <c r="E164" s="245" t="s">
        <v>339</v>
      </c>
      <c r="F164" s="203" t="s">
        <v>53</v>
      </c>
      <c r="G164" s="246" t="s">
        <v>336</v>
      </c>
      <c r="H164" s="805" t="s">
        <v>209</v>
      </c>
      <c r="I164" s="247">
        <v>50000</v>
      </c>
      <c r="J164" s="1070"/>
      <c r="K164" s="248"/>
      <c r="L164" s="248">
        <v>50000</v>
      </c>
      <c r="M164" s="229"/>
      <c r="N164" s="229"/>
      <c r="O164" s="229"/>
      <c r="P164" s="193"/>
      <c r="Q164" s="192"/>
      <c r="R164" s="193"/>
      <c r="S164" s="193"/>
      <c r="T164" s="193"/>
    </row>
    <row r="165" spans="1:20" hidden="1" x14ac:dyDescent="0.45">
      <c r="A165" s="242">
        <f t="shared" si="4"/>
        <v>5</v>
      </c>
      <c r="B165" s="243" t="s">
        <v>333</v>
      </c>
      <c r="C165" s="244">
        <v>2012</v>
      </c>
      <c r="D165" s="228">
        <v>20</v>
      </c>
      <c r="E165" s="245" t="s">
        <v>340</v>
      </c>
      <c r="F165" s="219" t="s">
        <v>53</v>
      </c>
      <c r="G165" s="246" t="s">
        <v>336</v>
      </c>
      <c r="H165" s="805" t="s">
        <v>346</v>
      </c>
      <c r="I165" s="247">
        <v>90000</v>
      </c>
      <c r="J165" s="306"/>
      <c r="K165" s="229"/>
      <c r="L165" s="229"/>
      <c r="M165" s="229"/>
      <c r="N165" s="229"/>
      <c r="O165" s="229"/>
      <c r="P165" s="193"/>
      <c r="Q165" s="192"/>
      <c r="R165" s="193"/>
      <c r="S165" s="263">
        <v>90000</v>
      </c>
      <c r="T165" s="193"/>
    </row>
    <row r="166" spans="1:20" hidden="1" x14ac:dyDescent="0.45">
      <c r="A166" s="242">
        <f t="shared" si="4"/>
        <v>6</v>
      </c>
      <c r="B166" s="243" t="s">
        <v>333</v>
      </c>
      <c r="C166" s="244">
        <v>2019</v>
      </c>
      <c r="D166" s="228" t="s">
        <v>341</v>
      </c>
      <c r="E166" s="245" t="s">
        <v>572</v>
      </c>
      <c r="F166" s="219" t="s">
        <v>53</v>
      </c>
      <c r="G166" s="246" t="s">
        <v>336</v>
      </c>
      <c r="H166" s="805" t="s">
        <v>773</v>
      </c>
      <c r="I166" s="247">
        <v>305000</v>
      </c>
      <c r="J166" s="306"/>
      <c r="K166" s="229"/>
      <c r="L166" s="229"/>
      <c r="M166" s="229"/>
      <c r="N166" s="229"/>
      <c r="O166" s="229"/>
      <c r="P166" s="193"/>
      <c r="Q166" s="192"/>
      <c r="R166" s="193"/>
      <c r="S166" s="193"/>
      <c r="T166" s="193"/>
    </row>
    <row r="167" spans="1:20" hidden="1" x14ac:dyDescent="0.45">
      <c r="A167" s="242">
        <f t="shared" si="4"/>
        <v>7</v>
      </c>
      <c r="B167" s="243" t="s">
        <v>333</v>
      </c>
      <c r="C167" s="244">
        <v>2021</v>
      </c>
      <c r="D167" s="228" t="s">
        <v>352</v>
      </c>
      <c r="E167" s="249" t="s">
        <v>570</v>
      </c>
      <c r="F167" s="219" t="s">
        <v>53</v>
      </c>
      <c r="G167" s="246" t="s">
        <v>336</v>
      </c>
      <c r="H167" s="805" t="s">
        <v>288</v>
      </c>
      <c r="I167" s="250">
        <v>500000</v>
      </c>
      <c r="J167" s="1070"/>
      <c r="K167" s="248"/>
      <c r="L167" s="248"/>
      <c r="M167" s="229"/>
      <c r="N167" s="229"/>
      <c r="O167" s="229"/>
      <c r="P167" s="193"/>
      <c r="Q167" s="192"/>
      <c r="R167" s="193"/>
      <c r="S167" s="193"/>
      <c r="T167" s="193"/>
    </row>
    <row r="168" spans="1:20" x14ac:dyDescent="0.45">
      <c r="A168" s="242">
        <v>5</v>
      </c>
      <c r="B168" s="243" t="s">
        <v>333</v>
      </c>
      <c r="C168" s="253">
        <v>2008</v>
      </c>
      <c r="D168" s="228">
        <v>15</v>
      </c>
      <c r="E168" s="249" t="s">
        <v>344</v>
      </c>
      <c r="F168" s="219" t="s">
        <v>53</v>
      </c>
      <c r="G168" s="246" t="s">
        <v>336</v>
      </c>
      <c r="H168" s="805" t="s">
        <v>603</v>
      </c>
      <c r="I168" s="250">
        <v>30000</v>
      </c>
      <c r="J168" s="1071">
        <v>30000</v>
      </c>
      <c r="K168" s="229"/>
      <c r="L168" s="229"/>
      <c r="M168" s="229"/>
      <c r="N168" s="229"/>
      <c r="O168" s="229"/>
      <c r="P168" s="193"/>
      <c r="Q168" s="192"/>
      <c r="R168" s="193"/>
      <c r="S168" s="193">
        <v>0</v>
      </c>
      <c r="T168" s="193">
        <v>0</v>
      </c>
    </row>
    <row r="169" spans="1:20" x14ac:dyDescent="0.45">
      <c r="A169" s="242">
        <f t="shared" si="4"/>
        <v>6</v>
      </c>
      <c r="B169" s="243" t="s">
        <v>333</v>
      </c>
      <c r="C169" s="253">
        <v>2014</v>
      </c>
      <c r="D169" s="228" t="s">
        <v>342</v>
      </c>
      <c r="E169" s="249" t="s">
        <v>573</v>
      </c>
      <c r="F169" s="219" t="s">
        <v>53</v>
      </c>
      <c r="G169" s="246" t="s">
        <v>119</v>
      </c>
      <c r="H169" s="805" t="s">
        <v>208</v>
      </c>
      <c r="I169" s="250">
        <v>280000</v>
      </c>
      <c r="J169" s="1072" t="s">
        <v>161</v>
      </c>
      <c r="K169" s="1063"/>
      <c r="L169" s="229"/>
      <c r="M169" s="248"/>
      <c r="N169" s="255">
        <v>280000</v>
      </c>
      <c r="O169" s="229"/>
      <c r="P169" s="193"/>
      <c r="Q169" s="192"/>
      <c r="R169" s="193"/>
      <c r="S169" s="193"/>
      <c r="T169" s="193"/>
    </row>
    <row r="170" spans="1:20" x14ac:dyDescent="0.45">
      <c r="A170" s="242">
        <f t="shared" si="4"/>
        <v>7</v>
      </c>
      <c r="B170" s="252" t="s">
        <v>333</v>
      </c>
      <c r="C170" s="253">
        <v>2015</v>
      </c>
      <c r="D170" s="228" t="s">
        <v>342</v>
      </c>
      <c r="E170" s="249" t="s">
        <v>574</v>
      </c>
      <c r="F170" s="219" t="s">
        <v>53</v>
      </c>
      <c r="G170" s="246" t="s">
        <v>119</v>
      </c>
      <c r="H170" s="805" t="s">
        <v>209</v>
      </c>
      <c r="I170" s="250">
        <v>280000</v>
      </c>
      <c r="J170" s="306"/>
      <c r="K170" s="255"/>
      <c r="L170" s="229"/>
      <c r="M170" s="248"/>
      <c r="N170" s="251"/>
      <c r="O170" s="255">
        <v>280000</v>
      </c>
      <c r="P170" s="193"/>
      <c r="Q170" s="192"/>
      <c r="R170" s="193"/>
      <c r="S170" s="193"/>
      <c r="T170" s="193"/>
    </row>
    <row r="171" spans="1:20" x14ac:dyDescent="0.45">
      <c r="A171" s="242">
        <f t="shared" si="4"/>
        <v>8</v>
      </c>
      <c r="B171" s="252" t="s">
        <v>333</v>
      </c>
      <c r="C171" s="253">
        <v>2006</v>
      </c>
      <c r="D171" s="228">
        <v>10</v>
      </c>
      <c r="E171" s="249" t="s">
        <v>345</v>
      </c>
      <c r="F171" s="219" t="s">
        <v>53</v>
      </c>
      <c r="G171" s="246" t="s">
        <v>119</v>
      </c>
      <c r="H171" s="805" t="s">
        <v>302</v>
      </c>
      <c r="I171" s="250">
        <v>250000</v>
      </c>
      <c r="J171" s="306"/>
      <c r="K171" s="248">
        <v>250000</v>
      </c>
      <c r="L171" s="229"/>
      <c r="M171" s="251"/>
      <c r="N171" s="251"/>
      <c r="O171" s="229"/>
      <c r="P171" s="193"/>
      <c r="Q171" s="192"/>
      <c r="R171" s="193"/>
      <c r="S171" s="193"/>
      <c r="T171" s="193"/>
    </row>
    <row r="172" spans="1:20" x14ac:dyDescent="0.45">
      <c r="A172" s="242">
        <f t="shared" si="4"/>
        <v>9</v>
      </c>
      <c r="B172" s="252" t="s">
        <v>333</v>
      </c>
      <c r="C172" s="259">
        <v>2020</v>
      </c>
      <c r="D172" s="228" t="s">
        <v>352</v>
      </c>
      <c r="E172" s="245" t="s">
        <v>613</v>
      </c>
      <c r="F172" s="203" t="s">
        <v>53</v>
      </c>
      <c r="G172" s="260" t="s">
        <v>343</v>
      </c>
      <c r="H172" s="806" t="s">
        <v>606</v>
      </c>
      <c r="I172" s="261">
        <v>150000</v>
      </c>
      <c r="J172" s="1073"/>
      <c r="K172" s="251"/>
      <c r="L172" s="251"/>
      <c r="M172" s="251"/>
      <c r="N172" s="251"/>
      <c r="O172" s="229"/>
      <c r="P172" s="193"/>
      <c r="Q172" s="192"/>
      <c r="R172" s="193"/>
      <c r="S172" s="193"/>
      <c r="T172" s="193"/>
    </row>
    <row r="173" spans="1:20" x14ac:dyDescent="0.45">
      <c r="A173" s="242">
        <f t="shared" si="4"/>
        <v>10</v>
      </c>
      <c r="B173" s="252" t="s">
        <v>333</v>
      </c>
      <c r="C173" s="253">
        <v>2009</v>
      </c>
      <c r="D173" s="228">
        <v>15</v>
      </c>
      <c r="E173" s="256" t="s">
        <v>609</v>
      </c>
      <c r="F173" s="219" t="s">
        <v>53</v>
      </c>
      <c r="G173" s="246" t="s">
        <v>336</v>
      </c>
      <c r="H173" s="807" t="s">
        <v>208</v>
      </c>
      <c r="I173" s="250">
        <v>28000</v>
      </c>
      <c r="J173" s="306"/>
      <c r="K173" s="248">
        <v>28000</v>
      </c>
      <c r="L173" s="229"/>
      <c r="M173" s="251"/>
      <c r="N173" s="251"/>
      <c r="O173" s="1064"/>
      <c r="P173" s="257"/>
      <c r="Q173" s="1055"/>
      <c r="R173" s="257"/>
      <c r="S173" s="193"/>
      <c r="T173" s="193"/>
    </row>
    <row r="174" spans="1:20" ht="24.9" hidden="1" x14ac:dyDescent="0.45">
      <c r="A174" s="242">
        <f t="shared" si="4"/>
        <v>11</v>
      </c>
      <c r="B174" s="252" t="s">
        <v>333</v>
      </c>
      <c r="C174" s="253">
        <v>2012</v>
      </c>
      <c r="D174" s="228">
        <v>20</v>
      </c>
      <c r="E174" s="249" t="s">
        <v>575</v>
      </c>
      <c r="F174" s="219" t="s">
        <v>53</v>
      </c>
      <c r="G174" s="246" t="s">
        <v>336</v>
      </c>
      <c r="H174" s="807" t="s">
        <v>346</v>
      </c>
      <c r="I174" s="250">
        <v>200000</v>
      </c>
      <c r="J174" s="306"/>
      <c r="K174" s="248"/>
      <c r="L174" s="229"/>
      <c r="M174" s="251"/>
      <c r="N174" s="251"/>
      <c r="O174" s="262"/>
      <c r="P174" s="310"/>
      <c r="Q174" s="1056"/>
      <c r="R174" s="309"/>
      <c r="S174" s="263">
        <v>200000</v>
      </c>
      <c r="T174" s="193"/>
    </row>
    <row r="175" spans="1:20" x14ac:dyDescent="0.45">
      <c r="A175" s="242">
        <v>11</v>
      </c>
      <c r="B175" s="252" t="s">
        <v>333</v>
      </c>
      <c r="C175" s="253">
        <v>2014</v>
      </c>
      <c r="D175" s="228">
        <v>11</v>
      </c>
      <c r="E175" s="249" t="s">
        <v>774</v>
      </c>
      <c r="F175" s="219" t="s">
        <v>53</v>
      </c>
      <c r="G175" s="246" t="s">
        <v>336</v>
      </c>
      <c r="H175" s="807" t="s">
        <v>209</v>
      </c>
      <c r="I175" s="250">
        <v>50000</v>
      </c>
      <c r="J175" s="1070"/>
      <c r="K175" s="248"/>
      <c r="L175" s="255">
        <v>50000</v>
      </c>
      <c r="M175" s="251"/>
      <c r="N175" s="255"/>
      <c r="O175" s="262"/>
      <c r="P175" s="310"/>
      <c r="Q175" s="1056"/>
      <c r="R175" s="310"/>
      <c r="S175" s="257"/>
      <c r="T175" s="257"/>
    </row>
    <row r="176" spans="1:20" x14ac:dyDescent="0.45">
      <c r="A176" s="242">
        <f t="shared" si="4"/>
        <v>12</v>
      </c>
      <c r="B176" s="252" t="s">
        <v>333</v>
      </c>
      <c r="C176" s="253">
        <v>2010</v>
      </c>
      <c r="D176" s="228">
        <v>10</v>
      </c>
      <c r="E176" s="249" t="s">
        <v>347</v>
      </c>
      <c r="F176" s="219" t="s">
        <v>53</v>
      </c>
      <c r="G176" s="246" t="s">
        <v>348</v>
      </c>
      <c r="H176" s="807" t="s">
        <v>243</v>
      </c>
      <c r="I176" s="250">
        <v>15000</v>
      </c>
      <c r="J176" s="306"/>
      <c r="K176" s="248"/>
      <c r="L176" s="254"/>
      <c r="M176" s="251">
        <v>15000</v>
      </c>
      <c r="N176" s="262"/>
      <c r="O176" s="262"/>
      <c r="P176" s="310"/>
      <c r="Q176" s="1056"/>
      <c r="R176" s="310"/>
      <c r="S176" s="257"/>
      <c r="T176" s="257"/>
    </row>
    <row r="177" spans="1:20" x14ac:dyDescent="0.45">
      <c r="A177" s="242">
        <f t="shared" si="4"/>
        <v>13</v>
      </c>
      <c r="B177" s="252" t="s">
        <v>333</v>
      </c>
      <c r="C177" s="253">
        <v>2013</v>
      </c>
      <c r="D177" s="228" t="s">
        <v>349</v>
      </c>
      <c r="E177" s="245" t="s">
        <v>350</v>
      </c>
      <c r="F177" s="203" t="s">
        <v>53</v>
      </c>
      <c r="G177" s="258" t="s">
        <v>348</v>
      </c>
      <c r="H177" s="805" t="s">
        <v>210</v>
      </c>
      <c r="I177" s="247">
        <v>7500</v>
      </c>
      <c r="J177" s="1074"/>
      <c r="K177" s="254"/>
      <c r="L177" s="254"/>
      <c r="M177" s="255">
        <v>7500</v>
      </c>
      <c r="N177" s="251"/>
      <c r="O177" s="251"/>
      <c r="P177" s="263"/>
      <c r="Q177" s="309"/>
      <c r="R177" s="263"/>
      <c r="S177" s="257"/>
      <c r="T177" s="257"/>
    </row>
    <row r="178" spans="1:20" x14ac:dyDescent="0.45">
      <c r="A178" s="242">
        <f t="shared" si="4"/>
        <v>14</v>
      </c>
      <c r="B178" s="252" t="s">
        <v>333</v>
      </c>
      <c r="C178" s="259">
        <v>2017</v>
      </c>
      <c r="D178" s="228" t="s">
        <v>342</v>
      </c>
      <c r="E178" s="245" t="s">
        <v>775</v>
      </c>
      <c r="F178" s="203" t="s">
        <v>53</v>
      </c>
      <c r="G178" s="260" t="s">
        <v>351</v>
      </c>
      <c r="H178" s="806" t="s">
        <v>211</v>
      </c>
      <c r="I178" s="261">
        <v>8000</v>
      </c>
      <c r="J178" s="1073"/>
      <c r="K178" s="251"/>
      <c r="L178" s="251"/>
      <c r="M178" s="251"/>
      <c r="N178" s="251">
        <v>8000</v>
      </c>
      <c r="O178" s="251"/>
      <c r="P178" s="263"/>
      <c r="Q178" s="309"/>
      <c r="R178" s="263"/>
      <c r="S178" s="257"/>
      <c r="T178" s="257"/>
    </row>
    <row r="179" spans="1:20" x14ac:dyDescent="0.45">
      <c r="A179" s="242">
        <f t="shared" si="4"/>
        <v>15</v>
      </c>
      <c r="B179" s="252" t="s">
        <v>333</v>
      </c>
      <c r="C179" s="259">
        <v>2017</v>
      </c>
      <c r="D179" s="228" t="s">
        <v>342</v>
      </c>
      <c r="E179" s="245" t="s">
        <v>776</v>
      </c>
      <c r="F179" s="203" t="s">
        <v>53</v>
      </c>
      <c r="G179" s="260" t="s">
        <v>348</v>
      </c>
      <c r="H179" s="806" t="s">
        <v>211</v>
      </c>
      <c r="I179" s="261">
        <v>8000</v>
      </c>
      <c r="J179" s="1073"/>
      <c r="K179" s="251"/>
      <c r="L179" s="251"/>
      <c r="M179" s="251"/>
      <c r="N179" s="251">
        <v>8000</v>
      </c>
      <c r="O179" s="251"/>
      <c r="P179" s="263"/>
      <c r="Q179" s="309"/>
      <c r="R179" s="263"/>
      <c r="S179" s="257"/>
      <c r="T179" s="257"/>
    </row>
    <row r="180" spans="1:20" x14ac:dyDescent="0.45">
      <c r="A180" s="242">
        <f t="shared" si="4"/>
        <v>16</v>
      </c>
      <c r="B180" s="252" t="s">
        <v>333</v>
      </c>
      <c r="C180" s="259">
        <v>1996</v>
      </c>
      <c r="D180" s="228" t="s">
        <v>352</v>
      </c>
      <c r="E180" s="264" t="s">
        <v>610</v>
      </c>
      <c r="F180" s="203" t="s">
        <v>53</v>
      </c>
      <c r="G180" s="260" t="s">
        <v>336</v>
      </c>
      <c r="H180" s="806" t="s">
        <v>777</v>
      </c>
      <c r="I180" s="261">
        <v>20000</v>
      </c>
      <c r="J180" s="1075" t="s">
        <v>161</v>
      </c>
      <c r="K180" s="251"/>
      <c r="L180" s="251"/>
      <c r="M180" s="251"/>
      <c r="N180" s="251"/>
      <c r="O180" s="251"/>
      <c r="P180" s="263">
        <v>20000</v>
      </c>
      <c r="Q180" s="309"/>
      <c r="R180" s="263"/>
      <c r="S180" s="257"/>
      <c r="T180" s="257"/>
    </row>
    <row r="181" spans="1:20" x14ac:dyDescent="0.45">
      <c r="A181" s="242">
        <f t="shared" si="4"/>
        <v>17</v>
      </c>
      <c r="B181" s="252" t="s">
        <v>333</v>
      </c>
      <c r="C181" s="259">
        <v>2005</v>
      </c>
      <c r="D181" s="228" t="s">
        <v>341</v>
      </c>
      <c r="E181" s="245" t="s">
        <v>353</v>
      </c>
      <c r="F181" s="203" t="s">
        <v>53</v>
      </c>
      <c r="G181" s="260" t="s">
        <v>336</v>
      </c>
      <c r="H181" s="806" t="s">
        <v>209</v>
      </c>
      <c r="I181" s="261">
        <v>100000</v>
      </c>
      <c r="J181" s="1073"/>
      <c r="K181" s="251"/>
      <c r="L181" s="251">
        <v>100000</v>
      </c>
      <c r="M181" s="251"/>
      <c r="N181" s="251"/>
      <c r="O181" s="251"/>
      <c r="P181" s="263"/>
      <c r="Q181" s="309"/>
      <c r="R181" s="263"/>
      <c r="S181" s="193"/>
      <c r="T181" s="193"/>
    </row>
    <row r="182" spans="1:20" x14ac:dyDescent="0.45">
      <c r="A182" s="242">
        <f t="shared" si="4"/>
        <v>18</v>
      </c>
      <c r="B182" s="252" t="s">
        <v>333</v>
      </c>
      <c r="C182" s="259" t="s">
        <v>604</v>
      </c>
      <c r="D182" s="228" t="s">
        <v>341</v>
      </c>
      <c r="E182" s="245" t="s">
        <v>778</v>
      </c>
      <c r="F182" s="203" t="s">
        <v>222</v>
      </c>
      <c r="G182" s="260" t="s">
        <v>336</v>
      </c>
      <c r="H182" s="806" t="s">
        <v>209</v>
      </c>
      <c r="I182" s="261">
        <v>45000</v>
      </c>
      <c r="J182" s="1073"/>
      <c r="K182" s="251"/>
      <c r="L182" s="251">
        <v>45000</v>
      </c>
      <c r="M182" s="251"/>
      <c r="N182" s="251"/>
      <c r="O182" s="251"/>
      <c r="P182" s="263"/>
      <c r="Q182" s="309"/>
      <c r="R182" s="263"/>
      <c r="S182" s="192"/>
      <c r="T182" s="192"/>
    </row>
    <row r="183" spans="1:20" ht="24.9" hidden="1" x14ac:dyDescent="0.45">
      <c r="A183" s="242">
        <f t="shared" si="4"/>
        <v>19</v>
      </c>
      <c r="B183" s="252" t="s">
        <v>333</v>
      </c>
      <c r="C183" s="259">
        <v>2012</v>
      </c>
      <c r="D183" s="228" t="s">
        <v>342</v>
      </c>
      <c r="E183" s="264" t="s">
        <v>611</v>
      </c>
      <c r="F183" s="203" t="s">
        <v>612</v>
      </c>
      <c r="G183" s="260" t="s">
        <v>336</v>
      </c>
      <c r="H183" s="806" t="s">
        <v>206</v>
      </c>
      <c r="I183" s="261">
        <v>40000</v>
      </c>
      <c r="J183" s="1076"/>
      <c r="K183" s="251"/>
      <c r="L183" s="251"/>
      <c r="M183" s="251"/>
      <c r="N183" s="251"/>
      <c r="O183" s="251"/>
      <c r="P183" s="263"/>
      <c r="Q183" s="309"/>
      <c r="R183" s="263"/>
      <c r="S183" s="192"/>
      <c r="T183" s="192"/>
    </row>
    <row r="184" spans="1:20" hidden="1" x14ac:dyDescent="0.45">
      <c r="A184" s="242">
        <f t="shared" si="4"/>
        <v>20</v>
      </c>
      <c r="B184" s="252" t="s">
        <v>333</v>
      </c>
      <c r="C184" s="259">
        <v>2020</v>
      </c>
      <c r="D184" s="228" t="s">
        <v>779</v>
      </c>
      <c r="E184" s="264" t="s">
        <v>576</v>
      </c>
      <c r="F184" s="203" t="s">
        <v>53</v>
      </c>
      <c r="G184" s="260" t="s">
        <v>336</v>
      </c>
      <c r="H184" s="806" t="s">
        <v>215</v>
      </c>
      <c r="I184" s="261">
        <v>50000</v>
      </c>
      <c r="J184" s="1076"/>
      <c r="K184" s="251"/>
      <c r="L184" s="251"/>
      <c r="M184" s="251"/>
      <c r="N184" s="251"/>
      <c r="O184" s="251"/>
      <c r="P184" s="263"/>
      <c r="Q184" s="309"/>
      <c r="R184" s="263">
        <v>50000</v>
      </c>
      <c r="S184" s="192"/>
      <c r="T184" s="192"/>
    </row>
    <row r="185" spans="1:20" x14ac:dyDescent="0.45">
      <c r="A185" s="242">
        <v>19</v>
      </c>
      <c r="B185" s="252" t="s">
        <v>333</v>
      </c>
      <c r="C185" s="259">
        <v>2016</v>
      </c>
      <c r="D185" s="228" t="s">
        <v>779</v>
      </c>
      <c r="E185" s="245" t="s">
        <v>354</v>
      </c>
      <c r="F185" s="203" t="s">
        <v>53</v>
      </c>
      <c r="G185" s="260" t="s">
        <v>336</v>
      </c>
      <c r="H185" s="806" t="s">
        <v>211</v>
      </c>
      <c r="I185" s="261">
        <v>50000</v>
      </c>
      <c r="J185" s="1073"/>
      <c r="K185" s="251"/>
      <c r="L185" s="255" t="s">
        <v>161</v>
      </c>
      <c r="M185" s="251"/>
      <c r="N185" s="251">
        <v>50000</v>
      </c>
      <c r="O185" s="251"/>
      <c r="P185" s="263"/>
      <c r="Q185" s="309"/>
      <c r="R185" s="263"/>
      <c r="S185" s="193"/>
      <c r="T185" s="193"/>
    </row>
    <row r="186" spans="1:20" hidden="1" x14ac:dyDescent="0.45">
      <c r="A186" s="242">
        <f t="shared" si="4"/>
        <v>20</v>
      </c>
      <c r="B186" s="252" t="s">
        <v>333</v>
      </c>
      <c r="C186" s="265">
        <v>2011</v>
      </c>
      <c r="D186" s="228">
        <v>10</v>
      </c>
      <c r="E186" s="245" t="s">
        <v>355</v>
      </c>
      <c r="F186" s="203" t="s">
        <v>53</v>
      </c>
      <c r="G186" s="258" t="s">
        <v>336</v>
      </c>
      <c r="H186" s="808" t="s">
        <v>205</v>
      </c>
      <c r="I186" s="247">
        <v>40000</v>
      </c>
      <c r="J186" s="1070"/>
      <c r="K186" s="248"/>
      <c r="L186" s="229"/>
      <c r="M186" s="251"/>
      <c r="N186" s="251"/>
      <c r="O186" s="229"/>
      <c r="P186" s="193"/>
      <c r="Q186" s="192"/>
      <c r="R186" s="193"/>
      <c r="S186" s="193"/>
      <c r="T186" s="263">
        <v>40000</v>
      </c>
    </row>
    <row r="187" spans="1:20" x14ac:dyDescent="0.45">
      <c r="A187" s="242">
        <v>20</v>
      </c>
      <c r="B187" s="252" t="s">
        <v>333</v>
      </c>
      <c r="C187" s="266">
        <v>1988</v>
      </c>
      <c r="D187" s="230">
        <v>15</v>
      </c>
      <c r="E187" s="268" t="s">
        <v>614</v>
      </c>
      <c r="F187" s="267" t="s">
        <v>53</v>
      </c>
      <c r="G187" s="258" t="s">
        <v>343</v>
      </c>
      <c r="H187" s="806" t="s">
        <v>780</v>
      </c>
      <c r="I187" s="247">
        <v>125000</v>
      </c>
      <c r="J187" s="1072">
        <v>125000</v>
      </c>
      <c r="K187" s="254" t="s">
        <v>161</v>
      </c>
      <c r="L187" s="251"/>
      <c r="M187" s="1065"/>
      <c r="N187" s="251"/>
      <c r="O187" s="229"/>
      <c r="P187" s="193"/>
      <c r="Q187" s="192"/>
      <c r="R187" s="192"/>
      <c r="S187" s="193"/>
      <c r="T187" s="193"/>
    </row>
    <row r="188" spans="1:20" x14ac:dyDescent="0.45">
      <c r="A188" s="242">
        <f t="shared" si="4"/>
        <v>21</v>
      </c>
      <c r="B188" s="252" t="s">
        <v>333</v>
      </c>
      <c r="C188" s="266" t="s">
        <v>781</v>
      </c>
      <c r="D188" s="230">
        <v>25</v>
      </c>
      <c r="E188" s="268" t="s">
        <v>782</v>
      </c>
      <c r="F188" s="267"/>
      <c r="G188" s="258" t="s">
        <v>348</v>
      </c>
      <c r="H188" s="809" t="s">
        <v>208</v>
      </c>
      <c r="I188" s="247">
        <v>7500</v>
      </c>
      <c r="J188" s="1072"/>
      <c r="K188" s="254">
        <v>7500</v>
      </c>
      <c r="L188" s="251"/>
      <c r="M188" s="1065"/>
      <c r="N188" s="251"/>
      <c r="O188" s="229"/>
      <c r="P188" s="193"/>
      <c r="Q188" s="192"/>
      <c r="R188" s="192"/>
      <c r="S188" s="193"/>
      <c r="T188" s="193"/>
    </row>
    <row r="189" spans="1:20" ht="15" x14ac:dyDescent="0.85">
      <c r="A189" s="242">
        <f t="shared" si="4"/>
        <v>22</v>
      </c>
      <c r="B189" s="252" t="s">
        <v>333</v>
      </c>
      <c r="C189" s="265">
        <v>2019</v>
      </c>
      <c r="D189" s="203" t="s">
        <v>356</v>
      </c>
      <c r="E189" s="622" t="s">
        <v>357</v>
      </c>
      <c r="F189" s="623" t="s">
        <v>222</v>
      </c>
      <c r="G189" s="258" t="s">
        <v>348</v>
      </c>
      <c r="H189" s="810"/>
      <c r="I189" s="247">
        <v>12500</v>
      </c>
      <c r="J189" s="1070">
        <v>12500</v>
      </c>
      <c r="K189" s="248">
        <v>12500</v>
      </c>
      <c r="L189" s="251">
        <v>12500</v>
      </c>
      <c r="M189" s="1066"/>
      <c r="N189" s="229"/>
      <c r="O189" s="229"/>
      <c r="P189" s="193"/>
      <c r="Q189" s="192"/>
      <c r="R189" s="193"/>
      <c r="S189" s="193"/>
      <c r="T189" s="193"/>
    </row>
    <row r="190" spans="1:20" ht="25.2" thickBot="1" x14ac:dyDescent="0.5">
      <c r="A190" s="242">
        <f t="shared" si="4"/>
        <v>23</v>
      </c>
      <c r="B190" s="252" t="s">
        <v>333</v>
      </c>
      <c r="C190" s="624">
        <v>2022</v>
      </c>
      <c r="D190" s="625" t="s">
        <v>356</v>
      </c>
      <c r="E190" s="626" t="s">
        <v>577</v>
      </c>
      <c r="F190" s="627" t="s">
        <v>222</v>
      </c>
      <c r="G190" s="258" t="s">
        <v>348</v>
      </c>
      <c r="H190" s="811"/>
      <c r="I190" s="1067">
        <v>33000</v>
      </c>
      <c r="J190" s="308">
        <v>27000</v>
      </c>
      <c r="K190" s="281">
        <v>33000</v>
      </c>
      <c r="L190" s="281">
        <v>33000</v>
      </c>
      <c r="M190" s="281">
        <v>33000</v>
      </c>
      <c r="N190" s="281">
        <v>33000</v>
      </c>
      <c r="O190" s="979"/>
      <c r="P190" s="1077"/>
      <c r="Q190" s="1057"/>
      <c r="R190" s="628"/>
      <c r="S190" s="193"/>
      <c r="T190" s="193"/>
    </row>
    <row r="191" spans="1:20" ht="15.6" thickTop="1" thickBot="1" x14ac:dyDescent="0.9">
      <c r="A191" s="242"/>
      <c r="B191" s="252"/>
      <c r="C191" s="265"/>
      <c r="D191" s="203"/>
      <c r="E191" s="269"/>
      <c r="F191" s="270"/>
      <c r="G191" s="258"/>
      <c r="H191" s="271"/>
      <c r="I191" s="272"/>
      <c r="J191" s="1058"/>
      <c r="K191" s="1059"/>
      <c r="L191" s="1059"/>
      <c r="M191" s="1060"/>
      <c r="N191" s="1060"/>
      <c r="O191" s="1061"/>
      <c r="P191" s="1062"/>
      <c r="Q191" s="307"/>
      <c r="R191" s="307"/>
      <c r="S191" s="307"/>
      <c r="T191" s="307"/>
    </row>
    <row r="192" spans="1:20" ht="13.2" thickTop="1" thickBot="1" x14ac:dyDescent="0.5">
      <c r="A192" s="273" t="s">
        <v>69</v>
      </c>
      <c r="B192" s="274"/>
      <c r="C192" s="275"/>
      <c r="D192" s="210"/>
      <c r="E192" s="276"/>
      <c r="F192" s="277"/>
      <c r="G192" s="278"/>
      <c r="H192" s="279"/>
      <c r="I192" s="280"/>
      <c r="J192" s="308">
        <f>SUM(J160:J191)</f>
        <v>219500</v>
      </c>
      <c r="K192" s="281">
        <f t="shared" ref="K192:T192" si="5">SUM(K160:K191)</f>
        <v>356000</v>
      </c>
      <c r="L192" s="281">
        <f t="shared" si="5"/>
        <v>365500</v>
      </c>
      <c r="M192" s="281">
        <f t="shared" si="5"/>
        <v>80500</v>
      </c>
      <c r="N192" s="281">
        <f t="shared" si="5"/>
        <v>404000</v>
      </c>
      <c r="O192" s="281">
        <f t="shared" si="5"/>
        <v>405000</v>
      </c>
      <c r="P192" s="282">
        <f t="shared" si="5"/>
        <v>45000</v>
      </c>
      <c r="Q192" s="282">
        <f t="shared" si="5"/>
        <v>25000</v>
      </c>
      <c r="R192" s="282">
        <f t="shared" si="5"/>
        <v>75000</v>
      </c>
      <c r="S192" s="282">
        <f t="shared" si="5"/>
        <v>380000</v>
      </c>
      <c r="T192" s="282">
        <f t="shared" si="5"/>
        <v>65000</v>
      </c>
    </row>
    <row r="193" spans="1:20" ht="12.9" thickBot="1" x14ac:dyDescent="0.5"/>
    <row r="194" spans="1:20" s="181" customFormat="1" x14ac:dyDescent="0.4">
      <c r="A194" s="194">
        <v>1</v>
      </c>
      <c r="B194" s="404" t="s">
        <v>358</v>
      </c>
      <c r="C194" s="397"/>
      <c r="D194" s="400"/>
      <c r="E194" s="404" t="s">
        <v>359</v>
      </c>
      <c r="F194" s="394" t="s">
        <v>435</v>
      </c>
      <c r="G194" s="391" t="s">
        <v>436</v>
      </c>
      <c r="H194" s="388"/>
      <c r="I194" s="362"/>
      <c r="J194" s="1087">
        <v>0</v>
      </c>
      <c r="K194" s="1088">
        <v>0</v>
      </c>
      <c r="L194" s="1088">
        <v>0</v>
      </c>
      <c r="M194" s="1088">
        <v>0</v>
      </c>
      <c r="N194" s="1088">
        <v>80000</v>
      </c>
      <c r="O194" s="1088">
        <v>0</v>
      </c>
      <c r="P194" s="283">
        <v>0</v>
      </c>
      <c r="Q194" s="1079">
        <v>0</v>
      </c>
      <c r="R194" s="283">
        <v>0</v>
      </c>
    </row>
    <row r="195" spans="1:20" s="181" customFormat="1" x14ac:dyDescent="0.4">
      <c r="A195" s="365">
        <f>A194+1</f>
        <v>2</v>
      </c>
      <c r="B195" s="405" t="s">
        <v>358</v>
      </c>
      <c r="C195" s="398"/>
      <c r="D195" s="401"/>
      <c r="E195" s="405" t="s">
        <v>361</v>
      </c>
      <c r="F195" s="395" t="s">
        <v>435</v>
      </c>
      <c r="G195" s="392" t="s">
        <v>436</v>
      </c>
      <c r="H195" s="389"/>
      <c r="I195" s="361"/>
      <c r="J195" s="1089">
        <v>0</v>
      </c>
      <c r="K195" s="1085">
        <v>0</v>
      </c>
      <c r="L195" s="1085">
        <v>0</v>
      </c>
      <c r="M195" s="1085">
        <v>0</v>
      </c>
      <c r="N195" s="1085">
        <v>0</v>
      </c>
      <c r="O195" s="1085">
        <v>25000</v>
      </c>
      <c r="P195" s="193">
        <v>0</v>
      </c>
      <c r="Q195" s="192">
        <v>0</v>
      </c>
      <c r="R195" s="193">
        <v>0</v>
      </c>
    </row>
    <row r="196" spans="1:20" s="181" customFormat="1" x14ac:dyDescent="0.45">
      <c r="A196" s="365">
        <f t="shared" ref="A196:A204" si="6">A195+1</f>
        <v>3</v>
      </c>
      <c r="B196" s="405" t="s">
        <v>358</v>
      </c>
      <c r="C196" s="398"/>
      <c r="D196" s="401"/>
      <c r="E196" s="405" t="s">
        <v>362</v>
      </c>
      <c r="F196" s="395" t="s">
        <v>435</v>
      </c>
      <c r="G196" s="392" t="s">
        <v>436</v>
      </c>
      <c r="H196" s="389"/>
      <c r="I196" s="361"/>
      <c r="J196" s="1089">
        <v>5000</v>
      </c>
      <c r="K196" s="1085">
        <v>5000</v>
      </c>
      <c r="L196" s="1085">
        <v>5000</v>
      </c>
      <c r="M196" s="1085">
        <v>5000</v>
      </c>
      <c r="N196" s="1085">
        <v>5000</v>
      </c>
      <c r="O196" s="1085">
        <v>5000</v>
      </c>
      <c r="P196" s="629">
        <v>5000</v>
      </c>
      <c r="Q196" s="1080">
        <v>0</v>
      </c>
      <c r="R196" s="629">
        <v>0</v>
      </c>
      <c r="S196" s="180"/>
      <c r="T196" s="180"/>
    </row>
    <row r="197" spans="1:20" s="181" customFormat="1" x14ac:dyDescent="0.4">
      <c r="A197" s="365">
        <f t="shared" si="6"/>
        <v>4</v>
      </c>
      <c r="B197" s="405" t="s">
        <v>358</v>
      </c>
      <c r="C197" s="398"/>
      <c r="D197" s="401"/>
      <c r="E197" s="405" t="s">
        <v>363</v>
      </c>
      <c r="F197" s="395" t="s">
        <v>437</v>
      </c>
      <c r="G197" s="392" t="s">
        <v>436</v>
      </c>
      <c r="H197" s="389"/>
      <c r="I197" s="361"/>
      <c r="J197" s="1089">
        <v>0</v>
      </c>
      <c r="K197" s="1085">
        <v>40000</v>
      </c>
      <c r="L197" s="1086">
        <v>0</v>
      </c>
      <c r="M197" s="1085">
        <v>0</v>
      </c>
      <c r="N197" s="1085">
        <v>0</v>
      </c>
      <c r="O197" s="1085">
        <v>0</v>
      </c>
      <c r="P197" s="193">
        <v>0</v>
      </c>
      <c r="Q197" s="192">
        <v>0</v>
      </c>
      <c r="R197" s="193">
        <v>0</v>
      </c>
      <c r="S197" s="180"/>
      <c r="T197" s="180"/>
    </row>
    <row r="198" spans="1:20" s="181" customFormat="1" x14ac:dyDescent="0.45">
      <c r="A198" s="365">
        <f t="shared" si="6"/>
        <v>5</v>
      </c>
      <c r="B198" s="405" t="s">
        <v>358</v>
      </c>
      <c r="C198" s="398"/>
      <c r="D198" s="401"/>
      <c r="E198" s="405" t="s">
        <v>364</v>
      </c>
      <c r="F198" s="395" t="s">
        <v>435</v>
      </c>
      <c r="G198" s="392" t="s">
        <v>436</v>
      </c>
      <c r="H198" s="389"/>
      <c r="I198" s="361"/>
      <c r="J198" s="1089">
        <v>20000</v>
      </c>
      <c r="K198" s="1085">
        <v>0</v>
      </c>
      <c r="L198" s="1085">
        <v>0</v>
      </c>
      <c r="M198" s="1085">
        <v>0</v>
      </c>
      <c r="N198" s="1085">
        <v>0</v>
      </c>
      <c r="O198" s="1085">
        <v>0</v>
      </c>
      <c r="P198" s="629">
        <v>20000</v>
      </c>
      <c r="Q198" s="192">
        <v>0</v>
      </c>
      <c r="R198" s="193">
        <v>0</v>
      </c>
      <c r="S198" s="180"/>
      <c r="T198" s="180"/>
    </row>
    <row r="199" spans="1:20" s="181" customFormat="1" x14ac:dyDescent="0.45">
      <c r="A199" s="365">
        <f t="shared" ref="A199" si="7">A198+1</f>
        <v>6</v>
      </c>
      <c r="B199" s="405" t="s">
        <v>358</v>
      </c>
      <c r="C199" s="398"/>
      <c r="D199" s="401"/>
      <c r="E199" s="405" t="s">
        <v>365</v>
      </c>
      <c r="F199" s="395" t="s">
        <v>435</v>
      </c>
      <c r="G199" s="392" t="s">
        <v>436</v>
      </c>
      <c r="H199" s="389"/>
      <c r="I199" s="361"/>
      <c r="J199" s="1089">
        <v>10000</v>
      </c>
      <c r="K199" s="1085"/>
      <c r="L199" s="1085"/>
      <c r="M199" s="1085"/>
      <c r="N199" s="1085"/>
      <c r="O199" s="1085"/>
      <c r="P199" s="629">
        <v>10000</v>
      </c>
      <c r="Q199" s="192"/>
      <c r="R199" s="193"/>
      <c r="S199" s="180"/>
      <c r="T199" s="180"/>
    </row>
    <row r="200" spans="1:20" s="181" customFormat="1" x14ac:dyDescent="0.4">
      <c r="A200" s="365">
        <v>7</v>
      </c>
      <c r="B200" s="405" t="s">
        <v>358</v>
      </c>
      <c r="C200" s="398"/>
      <c r="D200" s="401"/>
      <c r="E200" s="405" t="s">
        <v>366</v>
      </c>
      <c r="F200" s="395" t="s">
        <v>435</v>
      </c>
      <c r="G200" s="392" t="s">
        <v>436</v>
      </c>
      <c r="H200" s="389"/>
      <c r="I200" s="361"/>
      <c r="J200" s="1089">
        <v>0</v>
      </c>
      <c r="K200" s="1085">
        <v>0</v>
      </c>
      <c r="L200" s="1085">
        <v>0</v>
      </c>
      <c r="M200" s="1085">
        <v>0</v>
      </c>
      <c r="N200" s="1085">
        <v>0</v>
      </c>
      <c r="O200" s="1085">
        <v>15000</v>
      </c>
      <c r="P200" s="193">
        <v>0</v>
      </c>
      <c r="Q200" s="192">
        <v>0</v>
      </c>
      <c r="R200" s="193">
        <v>0</v>
      </c>
      <c r="S200" s="180"/>
      <c r="T200" s="180"/>
    </row>
    <row r="201" spans="1:20" s="181" customFormat="1" x14ac:dyDescent="0.45">
      <c r="A201" s="365">
        <f t="shared" si="6"/>
        <v>8</v>
      </c>
      <c r="B201" s="405" t="s">
        <v>358</v>
      </c>
      <c r="C201" s="398"/>
      <c r="D201" s="401"/>
      <c r="E201" s="405" t="s">
        <v>367</v>
      </c>
      <c r="F201" s="395" t="s">
        <v>435</v>
      </c>
      <c r="G201" s="392" t="s">
        <v>436</v>
      </c>
      <c r="H201" s="389"/>
      <c r="I201" s="361"/>
      <c r="J201" s="1089">
        <v>10000</v>
      </c>
      <c r="K201" s="1085">
        <v>0</v>
      </c>
      <c r="L201" s="1085">
        <v>0</v>
      </c>
      <c r="M201" s="1085">
        <v>0</v>
      </c>
      <c r="N201" s="1085">
        <v>0</v>
      </c>
      <c r="O201" s="1085">
        <v>0</v>
      </c>
      <c r="P201" s="629">
        <v>10000</v>
      </c>
      <c r="Q201" s="192">
        <v>0</v>
      </c>
      <c r="R201" s="193">
        <v>0</v>
      </c>
      <c r="S201" s="180"/>
      <c r="T201" s="180"/>
    </row>
    <row r="202" spans="1:20" s="181" customFormat="1" x14ac:dyDescent="0.4">
      <c r="A202" s="365">
        <f t="shared" si="6"/>
        <v>9</v>
      </c>
      <c r="B202" s="405" t="s">
        <v>358</v>
      </c>
      <c r="C202" s="398"/>
      <c r="D202" s="401"/>
      <c r="E202" s="405" t="s">
        <v>598</v>
      </c>
      <c r="F202" s="395" t="s">
        <v>57</v>
      </c>
      <c r="G202" s="392" t="s">
        <v>436</v>
      </c>
      <c r="H202" s="389"/>
      <c r="I202" s="361"/>
      <c r="J202" s="1089">
        <v>0</v>
      </c>
      <c r="K202" s="1085">
        <v>0</v>
      </c>
      <c r="L202" s="1085">
        <v>0</v>
      </c>
      <c r="M202" s="1085">
        <v>40000</v>
      </c>
      <c r="N202" s="1085">
        <v>0</v>
      </c>
      <c r="O202" s="1085">
        <v>0</v>
      </c>
      <c r="P202" s="193">
        <v>0</v>
      </c>
      <c r="Q202" s="192">
        <v>0</v>
      </c>
      <c r="R202" s="193">
        <v>0</v>
      </c>
      <c r="S202" s="180"/>
      <c r="T202" s="180"/>
    </row>
    <row r="203" spans="1:20" s="181" customFormat="1" x14ac:dyDescent="0.4">
      <c r="A203" s="365">
        <f t="shared" si="6"/>
        <v>10</v>
      </c>
      <c r="B203" s="405" t="s">
        <v>358</v>
      </c>
      <c r="C203" s="399"/>
      <c r="D203" s="401"/>
      <c r="E203" s="405" t="s">
        <v>599</v>
      </c>
      <c r="F203" s="395" t="s">
        <v>53</v>
      </c>
      <c r="G203" s="392" t="s">
        <v>436</v>
      </c>
      <c r="H203" s="389"/>
      <c r="I203" s="361"/>
      <c r="J203" s="1089">
        <v>0</v>
      </c>
      <c r="K203" s="1085">
        <v>0</v>
      </c>
      <c r="L203" s="1085">
        <v>40000</v>
      </c>
      <c r="M203" s="1085">
        <v>0</v>
      </c>
      <c r="N203" s="1085">
        <v>0</v>
      </c>
      <c r="O203" s="1085">
        <v>0</v>
      </c>
      <c r="P203" s="193">
        <v>0</v>
      </c>
      <c r="Q203" s="192">
        <v>0</v>
      </c>
      <c r="R203" s="193">
        <v>0</v>
      </c>
      <c r="S203" s="180"/>
      <c r="T203" s="180"/>
    </row>
    <row r="204" spans="1:20" s="181" customFormat="1" ht="12.9" thickBot="1" x14ac:dyDescent="0.45">
      <c r="A204" s="365">
        <f t="shared" si="6"/>
        <v>11</v>
      </c>
      <c r="B204" s="406" t="s">
        <v>358</v>
      </c>
      <c r="C204" s="403"/>
      <c r="D204" s="402"/>
      <c r="E204" s="406" t="s">
        <v>600</v>
      </c>
      <c r="F204" s="396" t="s">
        <v>435</v>
      </c>
      <c r="G204" s="393" t="s">
        <v>436</v>
      </c>
      <c r="H204" s="390"/>
      <c r="I204" s="1078"/>
      <c r="J204" s="1090">
        <v>10000</v>
      </c>
      <c r="K204" s="1091">
        <v>10000</v>
      </c>
      <c r="L204" s="1091">
        <v>10000</v>
      </c>
      <c r="M204" s="1091">
        <v>10000</v>
      </c>
      <c r="N204" s="1091">
        <v>10000</v>
      </c>
      <c r="O204" s="1091">
        <v>10000</v>
      </c>
      <c r="P204" s="1092">
        <v>10000</v>
      </c>
      <c r="Q204" s="1081">
        <v>0</v>
      </c>
      <c r="R204" s="387">
        <v>0</v>
      </c>
      <c r="S204" s="180"/>
      <c r="T204" s="180"/>
    </row>
    <row r="205" spans="1:20" s="181" customFormat="1" thickBot="1" x14ac:dyDescent="0.45">
      <c r="A205" s="284"/>
      <c r="B205" s="903" t="s">
        <v>368</v>
      </c>
      <c r="C205" s="904"/>
      <c r="D205" s="905"/>
      <c r="E205" s="904"/>
      <c r="F205" s="906"/>
      <c r="G205" s="906"/>
      <c r="H205" s="907"/>
      <c r="I205" s="908"/>
      <c r="J205" s="1082">
        <f t="shared" ref="J205:R205" si="8">SUM(J194:J204)</f>
        <v>55000</v>
      </c>
      <c r="K205" s="1083">
        <f t="shared" si="8"/>
        <v>55000</v>
      </c>
      <c r="L205" s="1083">
        <f t="shared" si="8"/>
        <v>55000</v>
      </c>
      <c r="M205" s="1083">
        <f t="shared" si="8"/>
        <v>55000</v>
      </c>
      <c r="N205" s="1083">
        <f t="shared" si="8"/>
        <v>95000</v>
      </c>
      <c r="O205" s="1083">
        <f t="shared" si="8"/>
        <v>55000</v>
      </c>
      <c r="P205" s="1084">
        <f t="shared" si="8"/>
        <v>55000</v>
      </c>
      <c r="Q205" s="363">
        <f t="shared" si="8"/>
        <v>0</v>
      </c>
      <c r="R205" s="364">
        <f t="shared" si="8"/>
        <v>0</v>
      </c>
      <c r="S205" s="180"/>
      <c r="T205" s="180"/>
    </row>
    <row r="206" spans="1:20" s="181" customFormat="1" ht="12.3" x14ac:dyDescent="0.4">
      <c r="A206" s="16"/>
      <c r="B206" s="16"/>
      <c r="C206" s="183"/>
      <c r="D206" s="183"/>
      <c r="E206" s="184"/>
      <c r="F206" s="183"/>
      <c r="G206" s="185"/>
      <c r="H206" s="185"/>
      <c r="I206" s="186"/>
      <c r="J206" s="186"/>
      <c r="K206" s="186"/>
      <c r="L206" s="186"/>
      <c r="M206" s="186"/>
      <c r="N206" s="186"/>
      <c r="O206" s="186"/>
      <c r="P206" s="186"/>
      <c r="Q206" s="180"/>
      <c r="R206" s="180"/>
      <c r="S206" s="180"/>
      <c r="T206" s="180"/>
    </row>
    <row r="207" spans="1:20" s="181" customFormat="1" ht="12.3" x14ac:dyDescent="0.4">
      <c r="A207" s="16"/>
      <c r="B207" s="16"/>
      <c r="C207" s="183"/>
      <c r="D207" s="183"/>
      <c r="E207" s="184"/>
      <c r="F207" s="183"/>
      <c r="G207" s="185"/>
      <c r="H207" s="185"/>
      <c r="I207" s="186"/>
      <c r="J207" s="186">
        <f t="shared" ref="J207:T207" si="9">+J205+J192+J158</f>
        <v>2140254</v>
      </c>
      <c r="K207" s="186">
        <f t="shared" si="9"/>
        <v>2503837</v>
      </c>
      <c r="L207" s="186">
        <f t="shared" si="9"/>
        <v>3014652</v>
      </c>
      <c r="M207" s="186">
        <f t="shared" si="9"/>
        <v>1747702</v>
      </c>
      <c r="N207" s="186">
        <f t="shared" si="9"/>
        <v>2208073.5</v>
      </c>
      <c r="O207" s="186">
        <f t="shared" si="9"/>
        <v>2953510</v>
      </c>
      <c r="P207" s="186">
        <f t="shared" si="9"/>
        <v>1287000</v>
      </c>
      <c r="Q207" s="186">
        <f t="shared" si="9"/>
        <v>1986000</v>
      </c>
      <c r="R207" s="186">
        <f t="shared" si="9"/>
        <v>467000</v>
      </c>
      <c r="S207" s="186">
        <f t="shared" si="9"/>
        <v>1110000</v>
      </c>
      <c r="T207" s="186">
        <f t="shared" si="9"/>
        <v>2180000</v>
      </c>
    </row>
    <row r="208" spans="1:20" s="181" customFormat="1" ht="12.3" x14ac:dyDescent="0.4">
      <c r="C208" s="285"/>
      <c r="D208" s="285"/>
      <c r="E208" s="286"/>
      <c r="F208" s="183"/>
      <c r="G208" s="287"/>
      <c r="H208" s="287"/>
      <c r="I208" s="180"/>
      <c r="J208" s="180"/>
      <c r="K208" s="180"/>
      <c r="L208" s="180"/>
      <c r="M208" s="180"/>
      <c r="N208" s="180"/>
      <c r="O208" s="180"/>
      <c r="P208" s="180"/>
      <c r="Q208" s="180"/>
      <c r="R208" s="180"/>
      <c r="S208" s="180"/>
      <c r="T208" s="180"/>
    </row>
    <row r="209" spans="3:20" s="181" customFormat="1" ht="12.3" x14ac:dyDescent="0.4">
      <c r="C209" s="285"/>
      <c r="D209" s="285"/>
      <c r="E209" s="286"/>
      <c r="F209" s="183"/>
      <c r="G209" s="288" t="s">
        <v>70</v>
      </c>
      <c r="H209" s="1251" t="s">
        <v>369</v>
      </c>
      <c r="I209" s="1251"/>
      <c r="J209" s="289">
        <f>+SUM(J138:J150)+SUM(J64:J115)+J62+SUM(J34:J60)+SUM(J23:J32)+SUM(J14:J16)+J8+J128+J156+J157+J153+J154+J155+J126+SUM(J18:J21)-J109-J108-J101-J92-J20</f>
        <v>934000</v>
      </c>
      <c r="K209" s="289">
        <f>+SUM(K138:K150)+SUM(K64:K115)+K62+SUM(K34:K60)+SUM(K23:K32)+SUM(K14:K16)+K8+K128+K157+K153+K154+K155+K126+SUM(K18:K21)-K109-K108-K101-K92-K20</f>
        <v>1241000</v>
      </c>
      <c r="L209" s="289">
        <f t="shared" ref="L209:M209" si="10">+SUM(L138:L150)+SUM(L64:L115)+L62+SUM(L34:L60)+SUM(L23:L32)+SUM(L14:L16)+L8+L128+L157+L153+L154+L155+L126+SUM(L18:L21)-L109-L108-L101-L92-L20</f>
        <v>1972000</v>
      </c>
      <c r="M209" s="289">
        <f t="shared" si="10"/>
        <v>1140000</v>
      </c>
      <c r="N209" s="289">
        <f>+SUM(N138:N150)+SUM(N64:N115)+N62+SUM(N34:N60)+SUM(N23:N32)+SUM(N14:N16)+N8+N128+N157+N153+N154+N155+N126+SUM(N18:N21)-N109-N108-N101-N92-N20+N17</f>
        <v>1249700</v>
      </c>
      <c r="O209" s="289">
        <f>+SUM(O138:O150)+SUM(O64:O115)+O62+SUM(O34:O60)+SUM(O23:O32)+SUM(O14:O16)+O8+O128+O157+O153+O154+O155+O126+SUM(O18:O21)-O109-O108-O101-O92-O20+O17+O152+O116+O117+O118</f>
        <v>2351110</v>
      </c>
      <c r="P209" s="289">
        <f>+SUM(P138:P150)+SUM(P64:P115)+P62+SUM(P34:P60)+SUM(P23:P32)+SUM(P14:P16)+P8+P128+P157+P153+P154+P155+P126+SUM(P18:P21)-P109-P108-P101-P92-P20+P17+P152+P116+P117+P118+P122</f>
        <v>1117600</v>
      </c>
      <c r="Q209" s="289">
        <f>+SUM(Q138:Q150)+SUM(Q64:Q115)+Q62+SUM(Q34:Q60)+SUM(Q23:Q32)+SUM(Q14:Q16)+Q8+Q128+Q157+Q153+Q154+Q155+Q126+SUM(Q18:Q21)-Q109-Q108-Q101-Q92-Q20+Q17+Q152+Q116+Q117+Q118+Q122+28000</f>
        <v>1911000</v>
      </c>
      <c r="R209" s="289">
        <f t="shared" ref="O209:S209" si="11">+SUM(R138:R150)+SUM(R64:R115)+R62+SUM(R34:R60)+SUM(R23:R32)+SUM(R14:R16)+R8+R128+R156+R157+R153+R154+R155+R126+SUM(R18:R21)-R109-R108-R101-R92-R20+R17</f>
        <v>320000</v>
      </c>
      <c r="S209" s="289">
        <f t="shared" si="11"/>
        <v>715000</v>
      </c>
      <c r="T209" s="289">
        <f t="shared" ref="N209:T209" si="12">+SUM(T138:T150)+SUM(T64:T115)+T62+SUM(T34:T60)+SUM(T23:T32)+SUM(T14:T16)+T8+T128+T157+T152+T153+T154+T155+T126+SUM(T18:T21)</f>
        <v>2100000</v>
      </c>
    </row>
    <row r="210" spans="3:20" s="181" customFormat="1" ht="12.3" x14ac:dyDescent="0.4">
      <c r="C210" s="285"/>
      <c r="D210" s="285"/>
      <c r="E210" s="286"/>
      <c r="F210" s="183"/>
      <c r="G210" s="305" t="s">
        <v>71</v>
      </c>
      <c r="H210" s="1252" t="s">
        <v>71</v>
      </c>
      <c r="I210" s="1252"/>
      <c r="J210" s="290">
        <f>+SUM(J129:J137)+J127+SUM(J124:J125)+J63+J61+J20+J13+J12+J11+J10+J9+J123+J151+J7+J152+J109+J108+J101+J92</f>
        <v>931754</v>
      </c>
      <c r="K210" s="290">
        <f>+SUM(K129:K137)+K127+SUM(K124:K125)+K63+K61+K20+K13+K12+K11+K10+K9+K123+K151+K7+K152+K109+K108+K101+K92+K156</f>
        <v>851837</v>
      </c>
      <c r="L210" s="290">
        <f t="shared" ref="L210:M210" si="13">+SUM(L129:L137)+L127+SUM(L124:L125)+L63+L61+L20+L13+L12+L11+L10+L9+L123+L151+L7+L152+L109+L108+L101+L92+L156</f>
        <v>622152</v>
      </c>
      <c r="M210" s="290">
        <f t="shared" si="13"/>
        <v>472202</v>
      </c>
      <c r="N210" s="290">
        <f>+SUM(N129:N137)+N127+SUM(N124:N125)+N63+N61+N20+N13+N12+N11+N10+N9+N123+N151+N7+N152+N109+N108+N101+N92+N156</f>
        <v>364373.5</v>
      </c>
      <c r="O210" s="290">
        <f>+SUM(O129:O137)+O127+SUM(O124:O125)+O63+O61+O20+O13+O12+O11+O10+O9+O123+O151+O7+O109+O108+O101+O92+O156</f>
        <v>142400</v>
      </c>
      <c r="P210" s="290">
        <f>+SUM(P129:P137)+P127+SUM(P124:P125)+P63+P61+P20+P13+P12+P11+P10+P9+P123+P151+P7+P109+P108+P101+P92+P156</f>
        <v>69400</v>
      </c>
      <c r="Q210" s="290">
        <f t="shared" ref="P210:Q210" si="14">+SUM(Q129:Q137)+Q127+SUM(Q124:Q125)+Q63+Q61+Q20+Q13+Q12+Q11+Q10+Q9+Q123+Q151+Q7+Q109+Q108+Q101+Q92+Q156</f>
        <v>50000</v>
      </c>
      <c r="R210" s="290">
        <f t="shared" ref="L210:S210" si="15">+SUM(R129:R137)+R127+SUM(R124:R125)+R63+R61+R20+R13+R12+R11+R10+R9+R123+R151+R7+R152+R109+R108+R101+R92+R156</f>
        <v>72000</v>
      </c>
      <c r="S210" s="290">
        <f t="shared" si="15"/>
        <v>15000</v>
      </c>
      <c r="T210" s="290">
        <f t="shared" ref="M210:T210" si="16">+SUM(T129:T137)+T127+SUM(T124:T125)+SUM(T116:T122)+T63+T61+T17+T13+T12+T11+T10+T9+T123+T151+T7+T156</f>
        <v>15000</v>
      </c>
    </row>
    <row r="211" spans="3:20" s="181" customFormat="1" ht="12.3" x14ac:dyDescent="0.4">
      <c r="C211" s="285"/>
      <c r="D211" s="285"/>
      <c r="E211" s="286"/>
      <c r="F211" s="183"/>
      <c r="G211" s="15" t="s">
        <v>72</v>
      </c>
      <c r="H211" s="15" t="s">
        <v>72</v>
      </c>
      <c r="I211" s="410"/>
      <c r="J211" s="682">
        <f t="shared" ref="J211:T211" si="17">+J33</f>
        <v>0</v>
      </c>
      <c r="K211" s="682">
        <f t="shared" si="17"/>
        <v>0</v>
      </c>
      <c r="L211" s="682">
        <f t="shared" ref="L211:M211" si="18">+L33</f>
        <v>0</v>
      </c>
      <c r="M211" s="682">
        <f t="shared" si="18"/>
        <v>0</v>
      </c>
      <c r="N211" s="682">
        <f t="shared" si="17"/>
        <v>0</v>
      </c>
      <c r="O211" s="682">
        <f t="shared" si="17"/>
        <v>0</v>
      </c>
      <c r="P211" s="682">
        <f t="shared" si="17"/>
        <v>0</v>
      </c>
      <c r="Q211" s="682">
        <f t="shared" si="17"/>
        <v>0</v>
      </c>
      <c r="R211" s="682">
        <f t="shared" si="17"/>
        <v>0</v>
      </c>
      <c r="S211" s="682">
        <f t="shared" si="17"/>
        <v>0</v>
      </c>
      <c r="T211" s="682">
        <f t="shared" si="17"/>
        <v>0</v>
      </c>
    </row>
    <row r="212" spans="3:20" s="181" customFormat="1" ht="12.3" x14ac:dyDescent="0.4">
      <c r="C212" s="285"/>
      <c r="D212" s="285"/>
      <c r="E212" s="286"/>
      <c r="F212" s="183"/>
      <c r="G212" s="291" t="s">
        <v>827</v>
      </c>
      <c r="H212" s="1253" t="s">
        <v>370</v>
      </c>
      <c r="I212" s="1253"/>
      <c r="J212" s="292">
        <f t="shared" ref="J212:T212" si="19">+J192</f>
        <v>219500</v>
      </c>
      <c r="K212" s="292">
        <f t="shared" si="19"/>
        <v>356000</v>
      </c>
      <c r="L212" s="292">
        <f t="shared" si="19"/>
        <v>365500</v>
      </c>
      <c r="M212" s="292">
        <f t="shared" si="19"/>
        <v>80500</v>
      </c>
      <c r="N212" s="292">
        <f t="shared" si="19"/>
        <v>404000</v>
      </c>
      <c r="O212" s="292">
        <f t="shared" si="19"/>
        <v>405000</v>
      </c>
      <c r="P212" s="292">
        <f t="shared" si="19"/>
        <v>45000</v>
      </c>
      <c r="Q212" s="292">
        <f t="shared" si="19"/>
        <v>25000</v>
      </c>
      <c r="R212" s="292">
        <f t="shared" si="19"/>
        <v>75000</v>
      </c>
      <c r="S212" s="292">
        <f t="shared" si="19"/>
        <v>380000</v>
      </c>
      <c r="T212" s="292">
        <f t="shared" si="19"/>
        <v>65000</v>
      </c>
    </row>
    <row r="213" spans="3:20" s="181" customFormat="1" ht="12.3" x14ac:dyDescent="0.4">
      <c r="C213" s="285"/>
      <c r="D213" s="285"/>
      <c r="E213" s="286"/>
      <c r="F213" s="183"/>
      <c r="G213" s="728" t="s">
        <v>56</v>
      </c>
      <c r="H213" s="320"/>
      <c r="I213" s="320"/>
      <c r="J213" s="408">
        <f t="shared" ref="J213:T213" si="20">+J22</f>
        <v>0</v>
      </c>
      <c r="K213" s="408">
        <f t="shared" si="20"/>
        <v>0</v>
      </c>
      <c r="L213" s="408">
        <f t="shared" si="20"/>
        <v>0</v>
      </c>
      <c r="M213" s="408">
        <f t="shared" si="20"/>
        <v>0</v>
      </c>
      <c r="N213" s="408">
        <f t="shared" si="20"/>
        <v>95000</v>
      </c>
      <c r="O213" s="408">
        <f t="shared" si="20"/>
        <v>0</v>
      </c>
      <c r="P213" s="408">
        <f t="shared" si="20"/>
        <v>0</v>
      </c>
      <c r="Q213" s="408">
        <f t="shared" si="20"/>
        <v>0</v>
      </c>
      <c r="R213" s="408">
        <f t="shared" si="20"/>
        <v>0</v>
      </c>
      <c r="S213" s="408">
        <f t="shared" si="20"/>
        <v>0</v>
      </c>
      <c r="T213" s="408">
        <f t="shared" si="20"/>
        <v>0</v>
      </c>
    </row>
    <row r="214" spans="3:20" s="181" customFormat="1" ht="12.3" x14ac:dyDescent="0.4">
      <c r="C214" s="285"/>
      <c r="D214" s="285"/>
      <c r="E214" s="286"/>
      <c r="F214" s="183"/>
      <c r="G214" s="293" t="s">
        <v>371</v>
      </c>
      <c r="H214" s="1246" t="s">
        <v>360</v>
      </c>
      <c r="I214" s="1246"/>
      <c r="J214" s="233">
        <f t="shared" ref="J214:K214" si="21">+J205</f>
        <v>55000</v>
      </c>
      <c r="K214" s="233">
        <f t="shared" si="21"/>
        <v>55000</v>
      </c>
      <c r="L214" s="233">
        <f t="shared" ref="L214" si="22">+L205</f>
        <v>55000</v>
      </c>
      <c r="M214" s="233">
        <f t="shared" ref="M214:T214" si="23">+M205</f>
        <v>55000</v>
      </c>
      <c r="N214" s="233">
        <f t="shared" si="23"/>
        <v>95000</v>
      </c>
      <c r="O214" s="233">
        <f t="shared" si="23"/>
        <v>55000</v>
      </c>
      <c r="P214" s="233">
        <f t="shared" si="23"/>
        <v>55000</v>
      </c>
      <c r="Q214" s="233">
        <f t="shared" si="23"/>
        <v>0</v>
      </c>
      <c r="R214" s="233">
        <f t="shared" si="23"/>
        <v>0</v>
      </c>
      <c r="S214" s="233">
        <f t="shared" si="23"/>
        <v>0</v>
      </c>
      <c r="T214" s="233">
        <f t="shared" si="23"/>
        <v>0</v>
      </c>
    </row>
    <row r="215" spans="3:20" s="181" customFormat="1" ht="12.3" x14ac:dyDescent="0.4">
      <c r="C215" s="285"/>
      <c r="D215" s="285"/>
      <c r="E215" s="286"/>
      <c r="F215" s="183"/>
      <c r="G215" s="287"/>
      <c r="H215" s="287"/>
      <c r="I215" s="180"/>
      <c r="J215" s="180">
        <f t="shared" ref="J215:P215" si="24">SUM(J209:J214)</f>
        <v>2140254</v>
      </c>
      <c r="K215" s="180">
        <f t="shared" si="24"/>
        <v>2503837</v>
      </c>
      <c r="L215" s="180">
        <f t="shared" si="24"/>
        <v>3014652</v>
      </c>
      <c r="M215" s="180">
        <f t="shared" si="24"/>
        <v>1747702</v>
      </c>
      <c r="N215" s="180">
        <f t="shared" si="24"/>
        <v>2208073.5</v>
      </c>
      <c r="O215" s="180">
        <f>SUM(O209:O214)</f>
        <v>2953510</v>
      </c>
      <c r="P215" s="180">
        <f t="shared" si="24"/>
        <v>1287000</v>
      </c>
      <c r="Q215" s="180">
        <f t="shared" ref="Q215:T215" si="25">SUM(Q209:Q214)</f>
        <v>1986000</v>
      </c>
      <c r="R215" s="180">
        <f t="shared" si="25"/>
        <v>467000</v>
      </c>
      <c r="S215" s="180">
        <f t="shared" si="25"/>
        <v>1110000</v>
      </c>
      <c r="T215" s="180">
        <f t="shared" si="25"/>
        <v>2180000</v>
      </c>
    </row>
    <row r="216" spans="3:20" s="181" customFormat="1" ht="12.3" x14ac:dyDescent="0.4">
      <c r="C216" s="285"/>
      <c r="D216" s="285"/>
      <c r="E216" s="286"/>
      <c r="F216" s="183"/>
      <c r="G216" s="287"/>
      <c r="H216" s="287"/>
      <c r="I216" s="180"/>
      <c r="J216" s="180"/>
      <c r="K216" s="180"/>
      <c r="L216" s="180"/>
      <c r="M216" s="180"/>
      <c r="N216" s="180"/>
      <c r="O216" s="180"/>
      <c r="P216" s="180"/>
      <c r="Q216" s="180"/>
      <c r="R216" s="180"/>
      <c r="S216" s="180"/>
      <c r="T216" s="180"/>
    </row>
    <row r="217" spans="3:20" s="181" customFormat="1" ht="12.3" x14ac:dyDescent="0.4">
      <c r="C217" s="285"/>
      <c r="D217" s="285"/>
      <c r="E217" s="286"/>
      <c r="F217" s="183"/>
      <c r="G217" s="287"/>
      <c r="H217" s="287"/>
      <c r="I217" s="180"/>
      <c r="J217" s="180">
        <f t="shared" ref="J217:T217" si="26">+J215-J207</f>
        <v>0</v>
      </c>
      <c r="K217" s="180">
        <f t="shared" si="26"/>
        <v>0</v>
      </c>
      <c r="L217" s="180">
        <f t="shared" si="26"/>
        <v>0</v>
      </c>
      <c r="M217" s="180">
        <f t="shared" si="26"/>
        <v>0</v>
      </c>
      <c r="N217" s="180">
        <f t="shared" si="26"/>
        <v>0</v>
      </c>
      <c r="O217" s="180">
        <f>+O215-O207</f>
        <v>0</v>
      </c>
      <c r="P217" s="180">
        <f t="shared" si="26"/>
        <v>0</v>
      </c>
      <c r="Q217" s="180">
        <f t="shared" si="26"/>
        <v>0</v>
      </c>
      <c r="R217" s="180">
        <f t="shared" si="26"/>
        <v>0</v>
      </c>
      <c r="S217" s="180">
        <f t="shared" si="26"/>
        <v>0</v>
      </c>
      <c r="T217" s="180">
        <f t="shared" si="26"/>
        <v>0</v>
      </c>
    </row>
    <row r="218" spans="3:20" s="181" customFormat="1" ht="12.3" x14ac:dyDescent="0.4">
      <c r="C218" s="285"/>
      <c r="D218" s="285"/>
      <c r="E218" s="286"/>
      <c r="F218" s="183"/>
      <c r="G218" s="287"/>
      <c r="H218" s="287"/>
      <c r="I218" s="180"/>
      <c r="J218" s="180"/>
      <c r="K218" s="180"/>
      <c r="L218" s="180"/>
      <c r="M218" s="180"/>
      <c r="N218" s="180"/>
      <c r="O218" s="180"/>
      <c r="P218" s="180"/>
      <c r="Q218" s="180"/>
      <c r="R218" s="180"/>
      <c r="S218" s="180"/>
      <c r="T218" s="180"/>
    </row>
    <row r="220" spans="3:20" x14ac:dyDescent="0.45">
      <c r="I220" s="707" t="s">
        <v>668</v>
      </c>
      <c r="J220" s="708">
        <f>J209+'Major with comments funding'!F79</f>
        <v>2383021.2000000002</v>
      </c>
      <c r="K220" s="708">
        <f>K209+'Major with comments funding'!G79</f>
        <v>3277071.6</v>
      </c>
      <c r="L220" s="708">
        <f>L209+'Major with comments funding'!H79</f>
        <v>3586667</v>
      </c>
      <c r="M220" s="708">
        <f>M209+'Major with comments funding'!I79</f>
        <v>2553000</v>
      </c>
      <c r="N220" s="708">
        <f>N209+'Major with comments funding'!J79</f>
        <v>2559700</v>
      </c>
      <c r="O220" s="708">
        <f>O209+'Major with comments funding'!K79</f>
        <v>3401110</v>
      </c>
      <c r="P220" s="708">
        <f>P209+'Major with comments funding'!L79</f>
        <v>4195879.4000000004</v>
      </c>
      <c r="Q220" s="708">
        <f>Q209+'Major with comments funding'!M79</f>
        <v>1911000</v>
      </c>
      <c r="R220" s="708">
        <f>R209+'Major with comments funding'!N79</f>
        <v>320000</v>
      </c>
      <c r="S220" s="708">
        <f>S209+'Major with comments funding'!O79</f>
        <v>715000</v>
      </c>
      <c r="T220" s="708">
        <f>T209+'Major with comments funding'!P79</f>
        <v>2100000</v>
      </c>
    </row>
    <row r="221" spans="3:20" x14ac:dyDescent="0.45">
      <c r="I221" s="707" t="s">
        <v>669</v>
      </c>
    </row>
  </sheetData>
  <sortState ref="C65:T122">
    <sortCondition descending="1" ref="J65:J122"/>
    <sortCondition descending="1" ref="K65:K122"/>
    <sortCondition descending="1" ref="L65:L122"/>
    <sortCondition descending="1" ref="M65:M122"/>
    <sortCondition descending="1" ref="N65:N122"/>
    <sortCondition descending="1" ref="O65:O122"/>
    <sortCondition descending="1" ref="P65:P122"/>
  </sortState>
  <mergeCells count="16">
    <mergeCell ref="F5:F6"/>
    <mergeCell ref="G5:G6"/>
    <mergeCell ref="A1:P1"/>
    <mergeCell ref="A2:P2"/>
    <mergeCell ref="A3:P3"/>
    <mergeCell ref="A5:A6"/>
    <mergeCell ref="B5:B6"/>
    <mergeCell ref="C5:C6"/>
    <mergeCell ref="D5:D6"/>
    <mergeCell ref="E5:E6"/>
    <mergeCell ref="H214:I214"/>
    <mergeCell ref="H5:H6"/>
    <mergeCell ref="I5:I6"/>
    <mergeCell ref="H209:I209"/>
    <mergeCell ref="H210:I210"/>
    <mergeCell ref="H212:I212"/>
  </mergeCells>
  <pageMargins left="0.2" right="0" top="0" bottom="0" header="0.3" footer="0.3"/>
  <pageSetup paperSize="3" scale="80" orientation="landscape" r:id="rId1"/>
  <rowBreaks count="1" manualBreakCount="1">
    <brk id="158" max="16"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2" zoomScaleNormal="100" workbookViewId="0">
      <selection activeCell="B41" sqref="B41"/>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ht="15.6" thickBot="1" x14ac:dyDescent="0.6">
      <c r="A2" s="1281" t="s">
        <v>1</v>
      </c>
      <c r="B2" s="1282"/>
    </row>
    <row r="3" spans="1:2" ht="12.75" customHeight="1" thickBot="1" x14ac:dyDescent="0.6">
      <c r="A3" s="157"/>
      <c r="B3" s="158"/>
    </row>
    <row r="4" spans="1:2" s="37" customFormat="1" ht="17.25" customHeight="1" x14ac:dyDescent="0.55000000000000004">
      <c r="A4" s="1283" t="s">
        <v>178</v>
      </c>
      <c r="B4" s="1284"/>
    </row>
    <row r="5" spans="1:2" ht="12.75" customHeight="1" thickBot="1" x14ac:dyDescent="0.6">
      <c r="A5" s="151"/>
      <c r="B5" s="152"/>
    </row>
    <row r="6" spans="1:2" x14ac:dyDescent="0.55000000000000004">
      <c r="A6" s="1285" t="s">
        <v>27</v>
      </c>
      <c r="B6" s="1284"/>
    </row>
    <row r="7" spans="1:2" x14ac:dyDescent="0.55000000000000004">
      <c r="A7" s="565" t="s">
        <v>30</v>
      </c>
      <c r="B7" s="133"/>
    </row>
    <row r="8" spans="1:2" x14ac:dyDescent="0.55000000000000004">
      <c r="A8" s="1285" t="s">
        <v>76</v>
      </c>
      <c r="B8" s="1284"/>
    </row>
    <row r="9" spans="1:2" ht="15.6" thickBot="1" x14ac:dyDescent="0.6">
      <c r="A9" s="1374"/>
      <c r="B9" s="1375"/>
    </row>
    <row r="10" spans="1:2" ht="12.75" customHeight="1" x14ac:dyDescent="0.55000000000000004">
      <c r="A10" s="149"/>
      <c r="B10" s="150"/>
    </row>
    <row r="11" spans="1:2" ht="43.5" customHeight="1" thickBot="1" x14ac:dyDescent="0.6">
      <c r="A11" s="1372" t="s">
        <v>162</v>
      </c>
      <c r="B11" s="1373"/>
    </row>
    <row r="12" spans="1:2" ht="12.75" customHeight="1" thickBot="1" x14ac:dyDescent="0.6">
      <c r="A12" s="151"/>
      <c r="B12" s="152"/>
    </row>
    <row r="13" spans="1:2" ht="15.6" thickBot="1" x14ac:dyDescent="0.6">
      <c r="A13" s="85" t="s">
        <v>163</v>
      </c>
      <c r="B13" s="159" t="s">
        <v>2</v>
      </c>
    </row>
    <row r="14" spans="1:2" ht="15.6" thickBot="1" x14ac:dyDescent="0.6">
      <c r="A14" s="160" t="s">
        <v>3</v>
      </c>
      <c r="B14" s="159">
        <v>50000</v>
      </c>
    </row>
    <row r="15" spans="1:2" ht="15.6" thickBot="1" x14ac:dyDescent="0.6">
      <c r="A15" s="160"/>
      <c r="B15" s="159"/>
    </row>
    <row r="16" spans="1:2" ht="15.6" thickBot="1" x14ac:dyDescent="0.6">
      <c r="A16" s="160" t="s">
        <v>5</v>
      </c>
      <c r="B16" s="159">
        <v>500000</v>
      </c>
    </row>
    <row r="17" spans="1:4" ht="15.6" thickBot="1" x14ac:dyDescent="0.6">
      <c r="A17" s="160" t="s">
        <v>26</v>
      </c>
      <c r="B17" s="161"/>
    </row>
    <row r="18" spans="1:4" ht="15.6" thickBot="1" x14ac:dyDescent="0.6">
      <c r="A18" s="160" t="s">
        <v>6</v>
      </c>
      <c r="B18" s="162"/>
      <c r="D18" s="37"/>
    </row>
    <row r="19" spans="1:4" s="45" customFormat="1" thickBot="1" x14ac:dyDescent="0.55000000000000004">
      <c r="A19" s="85" t="s">
        <v>7</v>
      </c>
      <c r="B19" s="87">
        <f>SUM(B13:B17)-(B18)</f>
        <v>550000</v>
      </c>
    </row>
    <row r="20" spans="1:4" ht="12.75" customHeight="1" thickBot="1" x14ac:dyDescent="0.6">
      <c r="A20" s="151"/>
      <c r="B20" s="163"/>
    </row>
    <row r="21" spans="1:4" ht="15.6" thickBot="1" x14ac:dyDescent="0.6">
      <c r="A21" s="85" t="s">
        <v>17</v>
      </c>
      <c r="B21" s="159"/>
    </row>
    <row r="22" spans="1:4" ht="15.6" thickBot="1" x14ac:dyDescent="0.6">
      <c r="A22" s="160" t="s">
        <v>101</v>
      </c>
      <c r="B22" s="159"/>
    </row>
    <row r="23" spans="1:4" ht="16.5" customHeight="1" thickBot="1" x14ac:dyDescent="0.6">
      <c r="A23" s="160" t="s">
        <v>22</v>
      </c>
      <c r="B23" s="159"/>
    </row>
    <row r="24" spans="1:4" ht="15.6" thickBot="1" x14ac:dyDescent="0.6">
      <c r="A24" s="160" t="s">
        <v>20</v>
      </c>
      <c r="B24" s="159">
        <v>500000</v>
      </c>
    </row>
    <row r="25" spans="1:4" ht="15.6" thickBot="1" x14ac:dyDescent="0.6">
      <c r="A25" s="160" t="s">
        <v>8</v>
      </c>
      <c r="B25" s="159"/>
    </row>
    <row r="26" spans="1:4" ht="15.6" thickBot="1" x14ac:dyDescent="0.6">
      <c r="A26" s="160" t="s">
        <v>102</v>
      </c>
      <c r="B26" s="159">
        <v>50000</v>
      </c>
    </row>
    <row r="27" spans="1:4" ht="15.6" thickBot="1" x14ac:dyDescent="0.6">
      <c r="A27" s="160" t="s">
        <v>9</v>
      </c>
      <c r="B27" s="159"/>
    </row>
    <row r="28" spans="1:4" ht="15.6" thickBot="1" x14ac:dyDescent="0.6">
      <c r="A28" s="160" t="s">
        <v>10</v>
      </c>
      <c r="B28" s="159"/>
    </row>
    <row r="29" spans="1:4" s="45" customFormat="1" thickBot="1" x14ac:dyDescent="0.55000000000000004">
      <c r="A29" s="85" t="s">
        <v>11</v>
      </c>
      <c r="B29" s="87">
        <f>SUM(B22:B28)</f>
        <v>550000</v>
      </c>
    </row>
    <row r="30" spans="1:4" ht="12.75" customHeight="1" thickBot="1" x14ac:dyDescent="0.6">
      <c r="A30" s="151"/>
      <c r="B30" s="163"/>
    </row>
    <row r="31" spans="1:4" ht="15.6" thickBot="1" x14ac:dyDescent="0.6">
      <c r="A31" s="85" t="s">
        <v>18</v>
      </c>
      <c r="B31" s="159" t="s">
        <v>4</v>
      </c>
    </row>
    <row r="32" spans="1:4" ht="15.6" thickBot="1" x14ac:dyDescent="0.6">
      <c r="A32" s="160" t="s">
        <v>12</v>
      </c>
      <c r="B32" s="159"/>
    </row>
    <row r="33" spans="1:2" ht="15.6" thickBot="1" x14ac:dyDescent="0.6">
      <c r="A33" s="160" t="s">
        <v>13</v>
      </c>
      <c r="B33" s="159"/>
    </row>
    <row r="34" spans="1:2" ht="15.6" thickBot="1" x14ac:dyDescent="0.6">
      <c r="A34" s="160" t="s">
        <v>14</v>
      </c>
      <c r="B34" s="159"/>
    </row>
    <row r="35" spans="1:2" ht="15.6" thickBot="1" x14ac:dyDescent="0.6">
      <c r="A35" s="160" t="s">
        <v>15</v>
      </c>
      <c r="B35" s="159"/>
    </row>
    <row r="36" spans="1:2" s="45" customFormat="1" thickBot="1" x14ac:dyDescent="0.55000000000000004">
      <c r="A36" s="85" t="s">
        <v>7</v>
      </c>
      <c r="B36" s="87">
        <f>SUM(B31:B35)</f>
        <v>0</v>
      </c>
    </row>
    <row r="37" spans="1:2" ht="12.75" customHeight="1" thickBot="1" x14ac:dyDescent="0.6">
      <c r="A37" s="151"/>
      <c r="B37" s="163"/>
    </row>
    <row r="38" spans="1:2" ht="15" customHeight="1" x14ac:dyDescent="0.55000000000000004">
      <c r="A38" s="125" t="s">
        <v>19</v>
      </c>
      <c r="B38" s="126"/>
    </row>
    <row r="39" spans="1:2" x14ac:dyDescent="0.55000000000000004">
      <c r="A39" s="507" t="s">
        <v>107</v>
      </c>
      <c r="B39" s="84">
        <v>50000</v>
      </c>
    </row>
    <row r="40" spans="1:2" x14ac:dyDescent="0.55000000000000004">
      <c r="A40" s="507" t="s">
        <v>123</v>
      </c>
      <c r="B40" s="84">
        <v>500000</v>
      </c>
    </row>
    <row r="41" spans="1:2" x14ac:dyDescent="0.55000000000000004">
      <c r="A41" s="507" t="s">
        <v>140</v>
      </c>
      <c r="B41" s="84"/>
    </row>
    <row r="42" spans="1:2" x14ac:dyDescent="0.55000000000000004">
      <c r="A42" s="507" t="s">
        <v>154</v>
      </c>
      <c r="B42" s="84"/>
    </row>
    <row r="43" spans="1:2" x14ac:dyDescent="0.55000000000000004">
      <c r="A43" s="507" t="s">
        <v>184</v>
      </c>
      <c r="B43" s="84"/>
    </row>
    <row r="44" spans="1:2" x14ac:dyDescent="0.55000000000000004">
      <c r="A44" s="507" t="s">
        <v>554</v>
      </c>
      <c r="B44" s="84"/>
    </row>
    <row r="45" spans="1:2" ht="15.6" thickBot="1" x14ac:dyDescent="0.6">
      <c r="A45" s="508" t="s">
        <v>694</v>
      </c>
      <c r="B45" s="560"/>
    </row>
    <row r="46" spans="1:2" ht="15.9" thickTop="1" thickBot="1" x14ac:dyDescent="0.6">
      <c r="A46" s="118" t="s">
        <v>11</v>
      </c>
      <c r="B46" s="119">
        <f>SUM(B39:B45)</f>
        <v>550000</v>
      </c>
    </row>
  </sheetData>
  <mergeCells count="7">
    <mergeCell ref="A11:B11"/>
    <mergeCell ref="A1:B1"/>
    <mergeCell ref="A2:B2"/>
    <mergeCell ref="A4:B4"/>
    <mergeCell ref="A6:B6"/>
    <mergeCell ref="A8:B8"/>
    <mergeCell ref="A9:B9"/>
  </mergeCells>
  <pageMargins left="0.7" right="0.7" top="0.25" bottom="0" header="0.3" footer="0.3"/>
  <pageSetup scale="9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election activeCell="B17" sqref="B17"/>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ht="15.6" thickBot="1" x14ac:dyDescent="0.6">
      <c r="A2" s="1378" t="s">
        <v>1</v>
      </c>
      <c r="B2" s="1379"/>
    </row>
    <row r="3" spans="1:2" ht="12.75" customHeight="1" thickBot="1" x14ac:dyDescent="0.6">
      <c r="A3" s="1110"/>
      <c r="B3" s="1111"/>
    </row>
    <row r="4" spans="1:2" s="37" customFormat="1" ht="17.25" customHeight="1" thickBot="1" x14ac:dyDescent="0.6">
      <c r="A4" s="1380" t="s">
        <v>841</v>
      </c>
      <c r="B4" s="1381"/>
    </row>
    <row r="5" spans="1:2" ht="12.75" customHeight="1" thickBot="1" x14ac:dyDescent="0.6">
      <c r="A5" s="793"/>
      <c r="B5" s="794"/>
    </row>
    <row r="6" spans="1:2" x14ac:dyDescent="0.55000000000000004">
      <c r="A6" s="1285" t="s">
        <v>27</v>
      </c>
      <c r="B6" s="1284"/>
    </row>
    <row r="7" spans="1:2" x14ac:dyDescent="0.55000000000000004">
      <c r="A7" s="965" t="s">
        <v>30</v>
      </c>
      <c r="B7" s="133"/>
    </row>
    <row r="8" spans="1:2" x14ac:dyDescent="0.55000000000000004">
      <c r="A8" s="1285" t="s">
        <v>76</v>
      </c>
      <c r="B8" s="1284"/>
    </row>
    <row r="9" spans="1:2" ht="15.6" thickBot="1" x14ac:dyDescent="0.6">
      <c r="A9" s="1382"/>
      <c r="B9" s="1381"/>
    </row>
    <row r="10" spans="1:2" ht="12.75" customHeight="1" x14ac:dyDescent="0.55000000000000004">
      <c r="A10" s="149"/>
      <c r="B10" s="150"/>
    </row>
    <row r="11" spans="1:2" ht="64.5" customHeight="1" thickBot="1" x14ac:dyDescent="0.6">
      <c r="A11" s="1376" t="s">
        <v>842</v>
      </c>
      <c r="B11" s="1377"/>
    </row>
    <row r="12" spans="1:2" ht="12.75" customHeight="1" thickBot="1" x14ac:dyDescent="0.6">
      <c r="A12" s="793"/>
      <c r="B12" s="794"/>
    </row>
    <row r="13" spans="1:2" ht="15.6" thickBot="1" x14ac:dyDescent="0.6">
      <c r="A13" s="764" t="s">
        <v>163</v>
      </c>
      <c r="B13" s="1112" t="s">
        <v>2</v>
      </c>
    </row>
    <row r="14" spans="1:2" ht="15.6" thickBot="1" x14ac:dyDescent="0.6">
      <c r="A14" s="1113" t="s">
        <v>3</v>
      </c>
      <c r="B14" s="1114" t="s">
        <v>161</v>
      </c>
    </row>
    <row r="15" spans="1:2" ht="15.6" thickBot="1" x14ac:dyDescent="0.6">
      <c r="A15" s="1113"/>
      <c r="B15" s="1112"/>
    </row>
    <row r="16" spans="1:2" ht="15.6" thickBot="1" x14ac:dyDescent="0.6">
      <c r="A16" s="1113" t="s">
        <v>5</v>
      </c>
      <c r="B16" s="1114"/>
    </row>
    <row r="17" spans="1:4" ht="15.6" thickBot="1" x14ac:dyDescent="0.6">
      <c r="A17" s="153" t="s">
        <v>26</v>
      </c>
      <c r="B17" s="154">
        <v>100000</v>
      </c>
    </row>
    <row r="18" spans="1:4" ht="15.9" thickTop="1" thickBot="1" x14ac:dyDescent="0.6">
      <c r="A18" s="1113" t="s">
        <v>6</v>
      </c>
      <c r="B18" s="1115"/>
      <c r="D18" s="37"/>
    </row>
    <row r="19" spans="1:4" s="45" customFormat="1" thickBot="1" x14ac:dyDescent="0.55000000000000004">
      <c r="A19" s="764" t="s">
        <v>7</v>
      </c>
      <c r="B19" s="768">
        <f>SUM(B13:B17)-(B18)</f>
        <v>100000</v>
      </c>
    </row>
    <row r="20" spans="1:4" ht="12.75" customHeight="1" x14ac:dyDescent="0.55000000000000004">
      <c r="A20" s="146"/>
      <c r="B20" s="147"/>
    </row>
    <row r="21" spans="1:4" ht="15.6" thickBot="1" x14ac:dyDescent="0.6">
      <c r="A21" s="764" t="s">
        <v>17</v>
      </c>
      <c r="B21" s="1112"/>
    </row>
    <row r="22" spans="1:4" ht="15.6" thickBot="1" x14ac:dyDescent="0.6">
      <c r="A22" s="1113" t="s">
        <v>101</v>
      </c>
      <c r="B22" s="1112"/>
    </row>
    <row r="23" spans="1:4" ht="16.5" customHeight="1" thickBot="1" x14ac:dyDescent="0.6">
      <c r="A23" s="1113" t="s">
        <v>22</v>
      </c>
      <c r="B23" s="1112"/>
    </row>
    <row r="24" spans="1:4" ht="15.6" thickBot="1" x14ac:dyDescent="0.6">
      <c r="A24" s="1113" t="s">
        <v>20</v>
      </c>
      <c r="B24" s="1112"/>
    </row>
    <row r="25" spans="1:4" ht="15.6" thickBot="1" x14ac:dyDescent="0.6">
      <c r="A25" s="1113" t="s">
        <v>8</v>
      </c>
      <c r="B25" s="1112"/>
    </row>
    <row r="26" spans="1:4" ht="15.6" thickBot="1" x14ac:dyDescent="0.6">
      <c r="A26" s="1113" t="s">
        <v>102</v>
      </c>
      <c r="B26" s="1112">
        <v>100000</v>
      </c>
    </row>
    <row r="27" spans="1:4" ht="15.6" thickBot="1" x14ac:dyDescent="0.6">
      <c r="A27" s="1116" t="s">
        <v>165</v>
      </c>
      <c r="B27" s="1117"/>
    </row>
    <row r="28" spans="1:4" ht="15.6" thickBot="1" x14ac:dyDescent="0.6">
      <c r="A28" s="1113" t="s">
        <v>9</v>
      </c>
      <c r="B28" s="1112"/>
    </row>
    <row r="29" spans="1:4" ht="15.6" thickBot="1" x14ac:dyDescent="0.6">
      <c r="A29" s="153" t="s">
        <v>10</v>
      </c>
      <c r="B29" s="101"/>
    </row>
    <row r="30" spans="1:4" s="45" customFormat="1" ht="15.6" thickTop="1" thickBot="1" x14ac:dyDescent="0.55000000000000004">
      <c r="A30" s="155" t="s">
        <v>11</v>
      </c>
      <c r="B30" s="86">
        <f>SUM(B22:B29)</f>
        <v>100000</v>
      </c>
    </row>
    <row r="31" spans="1:4" ht="12.75" customHeight="1" x14ac:dyDescent="0.55000000000000004">
      <c r="A31" s="146"/>
      <c r="B31" s="147"/>
    </row>
    <row r="32" spans="1:4" ht="15.6" thickBot="1" x14ac:dyDescent="0.6">
      <c r="A32" s="764" t="s">
        <v>18</v>
      </c>
      <c r="B32" s="1112" t="s">
        <v>4</v>
      </c>
    </row>
    <row r="33" spans="1:2" ht="15.6" thickBot="1" x14ac:dyDescent="0.6">
      <c r="A33" s="1113" t="s">
        <v>12</v>
      </c>
      <c r="B33" s="1112"/>
    </row>
    <row r="34" spans="1:2" ht="15.6" thickBot="1" x14ac:dyDescent="0.6">
      <c r="A34" s="1113" t="s">
        <v>13</v>
      </c>
      <c r="B34" s="1112"/>
    </row>
    <row r="35" spans="1:2" ht="15.6" thickBot="1" x14ac:dyDescent="0.6">
      <c r="A35" s="1113" t="s">
        <v>14</v>
      </c>
      <c r="B35" s="1112"/>
    </row>
    <row r="36" spans="1:2" ht="15.6" thickBot="1" x14ac:dyDescent="0.6">
      <c r="A36" s="1113" t="s">
        <v>15</v>
      </c>
      <c r="B36" s="1112"/>
    </row>
    <row r="37" spans="1:2" s="45" customFormat="1" thickBot="1" x14ac:dyDescent="0.55000000000000004">
      <c r="A37" s="764" t="s">
        <v>7</v>
      </c>
      <c r="B37" s="768">
        <f>SUM(B32:B36)</f>
        <v>0</v>
      </c>
    </row>
    <row r="38" spans="1:2" ht="12.75" customHeight="1" thickBot="1" x14ac:dyDescent="0.6">
      <c r="A38" s="793"/>
      <c r="B38" s="1118"/>
    </row>
    <row r="39" spans="1:2" ht="15" customHeight="1" thickBot="1" x14ac:dyDescent="0.6">
      <c r="A39" s="125" t="s">
        <v>19</v>
      </c>
      <c r="B39" s="1112"/>
    </row>
    <row r="40" spans="1:2" ht="15.6" thickBot="1" x14ac:dyDescent="0.6">
      <c r="A40" s="507" t="s">
        <v>107</v>
      </c>
      <c r="B40" s="913" t="s">
        <v>161</v>
      </c>
    </row>
    <row r="41" spans="1:2" ht="15.6" thickBot="1" x14ac:dyDescent="0.6">
      <c r="A41" s="507" t="s">
        <v>123</v>
      </c>
      <c r="B41" s="1119" t="s">
        <v>161</v>
      </c>
    </row>
    <row r="42" spans="1:2" ht="15.6" thickBot="1" x14ac:dyDescent="0.6">
      <c r="A42" s="507" t="s">
        <v>140</v>
      </c>
      <c r="B42" s="1119">
        <v>100000</v>
      </c>
    </row>
    <row r="43" spans="1:2" ht="15.6" thickBot="1" x14ac:dyDescent="0.6">
      <c r="A43" s="507" t="s">
        <v>154</v>
      </c>
      <c r="B43" s="1119"/>
    </row>
    <row r="44" spans="1:2" ht="15.6" thickBot="1" x14ac:dyDescent="0.6">
      <c r="A44" s="507" t="s">
        <v>184</v>
      </c>
      <c r="B44" s="913"/>
    </row>
    <row r="45" spans="1:2" ht="15.6" thickBot="1" x14ac:dyDescent="0.6">
      <c r="A45" s="507" t="s">
        <v>554</v>
      </c>
      <c r="B45" s="913"/>
    </row>
    <row r="46" spans="1:2" ht="15.6" thickBot="1" x14ac:dyDescent="0.6">
      <c r="A46" s="508" t="s">
        <v>694</v>
      </c>
      <c r="B46" s="612"/>
    </row>
    <row r="47" spans="1:2" ht="15.9" thickTop="1" thickBot="1" x14ac:dyDescent="0.6">
      <c r="A47" s="770" t="s">
        <v>11</v>
      </c>
      <c r="B47" s="768">
        <f>SUM(B40:B46)</f>
        <v>100000</v>
      </c>
    </row>
  </sheetData>
  <mergeCells count="7">
    <mergeCell ref="A11:B11"/>
    <mergeCell ref="A1:B1"/>
    <mergeCell ref="A2:B2"/>
    <mergeCell ref="A4:B4"/>
    <mergeCell ref="A6:B6"/>
    <mergeCell ref="A8:B8"/>
    <mergeCell ref="A9:B9"/>
  </mergeCells>
  <pageMargins left="0.7" right="0.7" top="0.25" bottom="0.25" header="0.3" footer="0.3"/>
  <pageSetup scale="9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22" zoomScaleNormal="100" workbookViewId="0">
      <selection activeCell="B43" sqref="B43"/>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ht="15.6" thickBot="1" x14ac:dyDescent="0.6">
      <c r="A2" s="1383" t="s">
        <v>1</v>
      </c>
      <c r="B2" s="1384"/>
    </row>
    <row r="3" spans="1:2" ht="12.75" customHeight="1" thickBot="1" x14ac:dyDescent="0.6">
      <c r="A3" s="169"/>
      <c r="B3" s="170"/>
    </row>
    <row r="4" spans="1:2" s="37" customFormat="1" ht="17.25" customHeight="1" thickBot="1" x14ac:dyDescent="0.6">
      <c r="A4" s="1385" t="s">
        <v>179</v>
      </c>
      <c r="B4" s="1375"/>
    </row>
    <row r="5" spans="1:2" ht="12.75" customHeight="1" thickBot="1" x14ac:dyDescent="0.6">
      <c r="A5" s="151"/>
      <c r="B5" s="152"/>
    </row>
    <row r="6" spans="1:2" x14ac:dyDescent="0.55000000000000004">
      <c r="A6" s="1285" t="s">
        <v>27</v>
      </c>
      <c r="B6" s="1284"/>
    </row>
    <row r="7" spans="1:2" x14ac:dyDescent="0.55000000000000004">
      <c r="A7" s="565" t="s">
        <v>30</v>
      </c>
      <c r="B7" s="133"/>
    </row>
    <row r="8" spans="1:2" x14ac:dyDescent="0.55000000000000004">
      <c r="A8" s="1285" t="s">
        <v>76</v>
      </c>
      <c r="B8" s="1284"/>
    </row>
    <row r="9" spans="1:2" ht="15.6" thickBot="1" x14ac:dyDescent="0.6">
      <c r="A9" s="1374"/>
      <c r="B9" s="1375"/>
    </row>
    <row r="10" spans="1:2" ht="12.75" customHeight="1" x14ac:dyDescent="0.55000000000000004">
      <c r="A10" s="149"/>
      <c r="B10" s="150"/>
    </row>
    <row r="11" spans="1:2" ht="64.5" customHeight="1" thickBot="1" x14ac:dyDescent="0.6">
      <c r="A11" s="1372" t="s">
        <v>164</v>
      </c>
      <c r="B11" s="1373"/>
    </row>
    <row r="12" spans="1:2" ht="12.75" customHeight="1" thickBot="1" x14ac:dyDescent="0.6">
      <c r="A12" s="151"/>
      <c r="B12" s="152"/>
    </row>
    <row r="13" spans="1:2" ht="15.6" thickBot="1" x14ac:dyDescent="0.6">
      <c r="A13" s="85" t="s">
        <v>163</v>
      </c>
      <c r="B13" s="159" t="s">
        <v>2</v>
      </c>
    </row>
    <row r="14" spans="1:2" ht="15.6" thickBot="1" x14ac:dyDescent="0.6">
      <c r="A14" s="160" t="s">
        <v>3</v>
      </c>
      <c r="B14" s="168" t="s">
        <v>161</v>
      </c>
    </row>
    <row r="15" spans="1:2" ht="15.6" thickBot="1" x14ac:dyDescent="0.6">
      <c r="A15" s="160"/>
      <c r="B15" s="159"/>
    </row>
    <row r="16" spans="1:2" ht="15.6" thickBot="1" x14ac:dyDescent="0.6">
      <c r="A16" s="160" t="s">
        <v>5</v>
      </c>
      <c r="B16" s="168">
        <v>125000</v>
      </c>
    </row>
    <row r="17" spans="1:4" ht="15.6" thickBot="1" x14ac:dyDescent="0.6">
      <c r="A17" s="153" t="s">
        <v>26</v>
      </c>
      <c r="B17" s="154">
        <v>125000</v>
      </c>
    </row>
    <row r="18" spans="1:4" ht="15.9" thickTop="1" thickBot="1" x14ac:dyDescent="0.6">
      <c r="A18" s="160" t="s">
        <v>6</v>
      </c>
      <c r="B18" s="162"/>
      <c r="D18" s="37"/>
    </row>
    <row r="19" spans="1:4" s="45" customFormat="1" thickBot="1" x14ac:dyDescent="0.55000000000000004">
      <c r="A19" s="85" t="s">
        <v>7</v>
      </c>
      <c r="B19" s="87">
        <f>SUM(B13:B17)-(B18)</f>
        <v>250000</v>
      </c>
    </row>
    <row r="20" spans="1:4" ht="12.75" customHeight="1" x14ac:dyDescent="0.55000000000000004">
      <c r="A20" s="146"/>
      <c r="B20" s="147"/>
    </row>
    <row r="21" spans="1:4" ht="15.6" thickBot="1" x14ac:dyDescent="0.6">
      <c r="A21" s="85" t="s">
        <v>17</v>
      </c>
      <c r="B21" s="159"/>
    </row>
    <row r="22" spans="1:4" ht="15.6" thickBot="1" x14ac:dyDescent="0.6">
      <c r="A22" s="160" t="s">
        <v>101</v>
      </c>
      <c r="B22" s="159"/>
    </row>
    <row r="23" spans="1:4" ht="16.5" customHeight="1" thickBot="1" x14ac:dyDescent="0.6">
      <c r="A23" s="160" t="s">
        <v>22</v>
      </c>
      <c r="B23" s="159"/>
    </row>
    <row r="24" spans="1:4" ht="15.6" thickBot="1" x14ac:dyDescent="0.6">
      <c r="A24" s="160" t="s">
        <v>20</v>
      </c>
      <c r="B24" s="159"/>
    </row>
    <row r="25" spans="1:4" ht="15.6" thickBot="1" x14ac:dyDescent="0.6">
      <c r="A25" s="160" t="s">
        <v>8</v>
      </c>
      <c r="B25" s="159"/>
    </row>
    <row r="26" spans="1:4" ht="15.6" thickBot="1" x14ac:dyDescent="0.6">
      <c r="A26" s="160" t="s">
        <v>102</v>
      </c>
      <c r="B26" s="159">
        <v>25000</v>
      </c>
    </row>
    <row r="27" spans="1:4" ht="15.6" thickBot="1" x14ac:dyDescent="0.6">
      <c r="A27" s="166" t="s">
        <v>165</v>
      </c>
      <c r="B27" s="167">
        <v>225000</v>
      </c>
    </row>
    <row r="28" spans="1:4" ht="15.6" thickBot="1" x14ac:dyDescent="0.6">
      <c r="A28" s="160" t="s">
        <v>9</v>
      </c>
      <c r="B28" s="159"/>
    </row>
    <row r="29" spans="1:4" ht="15.6" thickBot="1" x14ac:dyDescent="0.6">
      <c r="A29" s="153" t="s">
        <v>10</v>
      </c>
      <c r="B29" s="101"/>
    </row>
    <row r="30" spans="1:4" s="45" customFormat="1" ht="15.6" thickTop="1" thickBot="1" x14ac:dyDescent="0.55000000000000004">
      <c r="A30" s="155" t="s">
        <v>11</v>
      </c>
      <c r="B30" s="86">
        <f>SUM(B22:B29)</f>
        <v>250000</v>
      </c>
    </row>
    <row r="31" spans="1:4" ht="12.75" customHeight="1" x14ac:dyDescent="0.55000000000000004">
      <c r="A31" s="146"/>
      <c r="B31" s="147"/>
    </row>
    <row r="32" spans="1:4" ht="15.6" thickBot="1" x14ac:dyDescent="0.6">
      <c r="A32" s="85" t="s">
        <v>18</v>
      </c>
      <c r="B32" s="159" t="s">
        <v>4</v>
      </c>
    </row>
    <row r="33" spans="1:2" ht="15.6" thickBot="1" x14ac:dyDescent="0.6">
      <c r="A33" s="160" t="s">
        <v>12</v>
      </c>
      <c r="B33" s="159"/>
    </row>
    <row r="34" spans="1:2" ht="15.6" thickBot="1" x14ac:dyDescent="0.6">
      <c r="A34" s="160" t="s">
        <v>13</v>
      </c>
      <c r="B34" s="159"/>
    </row>
    <row r="35" spans="1:2" ht="15.6" thickBot="1" x14ac:dyDescent="0.6">
      <c r="A35" s="160" t="s">
        <v>14</v>
      </c>
      <c r="B35" s="159"/>
    </row>
    <row r="36" spans="1:2" ht="15.6" thickBot="1" x14ac:dyDescent="0.6">
      <c r="A36" s="160" t="s">
        <v>15</v>
      </c>
      <c r="B36" s="159"/>
    </row>
    <row r="37" spans="1:2" s="45" customFormat="1" thickBot="1" x14ac:dyDescent="0.55000000000000004">
      <c r="A37" s="85" t="s">
        <v>7</v>
      </c>
      <c r="B37" s="87">
        <f>SUM(B32:B36)</f>
        <v>0</v>
      </c>
    </row>
    <row r="38" spans="1:2" ht="12.75" customHeight="1" thickBot="1" x14ac:dyDescent="0.6">
      <c r="A38" s="151"/>
      <c r="B38" s="163"/>
    </row>
    <row r="39" spans="1:2" ht="15" customHeight="1" thickBot="1" x14ac:dyDescent="0.6">
      <c r="A39" s="125" t="s">
        <v>19</v>
      </c>
      <c r="B39" s="159"/>
    </row>
    <row r="40" spans="1:2" ht="15.6" thickBot="1" x14ac:dyDescent="0.6">
      <c r="A40" s="507" t="s">
        <v>107</v>
      </c>
      <c r="B40" s="164" t="s">
        <v>161</v>
      </c>
    </row>
    <row r="41" spans="1:2" ht="15.6" thickBot="1" x14ac:dyDescent="0.6">
      <c r="A41" s="507" t="s">
        <v>123</v>
      </c>
      <c r="B41" s="165" t="s">
        <v>161</v>
      </c>
    </row>
    <row r="42" spans="1:2" ht="15.6" thickBot="1" x14ac:dyDescent="0.6">
      <c r="A42" s="507" t="s">
        <v>140</v>
      </c>
      <c r="B42" s="165">
        <v>250000</v>
      </c>
    </row>
    <row r="43" spans="1:2" ht="15.6" thickBot="1" x14ac:dyDescent="0.6">
      <c r="A43" s="507" t="s">
        <v>154</v>
      </c>
      <c r="B43" s="165"/>
    </row>
    <row r="44" spans="1:2" ht="15.6" thickBot="1" x14ac:dyDescent="0.6">
      <c r="A44" s="507" t="s">
        <v>184</v>
      </c>
      <c r="B44" s="164"/>
    </row>
    <row r="45" spans="1:2" ht="15.6" thickBot="1" x14ac:dyDescent="0.6">
      <c r="A45" s="507" t="s">
        <v>554</v>
      </c>
      <c r="B45" s="164"/>
    </row>
    <row r="46" spans="1:2" ht="15.6" thickBot="1" x14ac:dyDescent="0.6">
      <c r="A46" s="508" t="s">
        <v>694</v>
      </c>
      <c r="B46" s="612"/>
    </row>
    <row r="47" spans="1:2" ht="15.9" thickTop="1" thickBot="1" x14ac:dyDescent="0.6">
      <c r="A47" s="118" t="s">
        <v>11</v>
      </c>
      <c r="B47" s="87">
        <f>SUM(B40:B46)</f>
        <v>250000</v>
      </c>
    </row>
  </sheetData>
  <mergeCells count="7">
    <mergeCell ref="A11:B11"/>
    <mergeCell ref="A1:B1"/>
    <mergeCell ref="A2:B2"/>
    <mergeCell ref="A4:B4"/>
    <mergeCell ref="A6:B6"/>
    <mergeCell ref="A8:B8"/>
    <mergeCell ref="A9:B9"/>
  </mergeCells>
  <pageMargins left="0.7" right="0.7" top="0.25" bottom="0.25" header="0.3" footer="0.3"/>
  <pageSetup scale="9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2" zoomScaleNormal="100" workbookViewId="0">
      <selection activeCell="B40" sqref="B40"/>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ht="15.6" thickBot="1" x14ac:dyDescent="0.6">
      <c r="A2" s="1281" t="s">
        <v>1</v>
      </c>
      <c r="B2" s="1282"/>
    </row>
    <row r="3" spans="1:2" ht="15.6" thickBot="1" x14ac:dyDescent="0.6">
      <c r="A3" s="157"/>
      <c r="B3" s="158"/>
    </row>
    <row r="4" spans="1:2" s="37" customFormat="1" x14ac:dyDescent="0.55000000000000004">
      <c r="A4" s="1283" t="s">
        <v>447</v>
      </c>
      <c r="B4" s="1284"/>
    </row>
    <row r="5" spans="1:2" ht="15.6" thickBot="1" x14ac:dyDescent="0.6">
      <c r="A5" s="151"/>
      <c r="B5" s="152"/>
    </row>
    <row r="6" spans="1:2" x14ac:dyDescent="0.55000000000000004">
      <c r="A6" s="1285" t="s">
        <v>29</v>
      </c>
      <c r="B6" s="1284"/>
    </row>
    <row r="7" spans="1:2" x14ac:dyDescent="0.55000000000000004">
      <c r="A7" s="565" t="s">
        <v>30</v>
      </c>
      <c r="B7" s="133"/>
    </row>
    <row r="8" spans="1:2" x14ac:dyDescent="0.55000000000000004">
      <c r="A8" s="1285" t="s">
        <v>809</v>
      </c>
      <c r="B8" s="1284"/>
    </row>
    <row r="9" spans="1:2" ht="15.6" thickBot="1" x14ac:dyDescent="0.6">
      <c r="A9" s="1374"/>
      <c r="B9" s="1375"/>
    </row>
    <row r="10" spans="1:2" ht="15.75" customHeight="1" x14ac:dyDescent="0.55000000000000004">
      <c r="A10" s="149"/>
      <c r="B10" s="150"/>
    </row>
    <row r="11" spans="1:2" ht="47.25" customHeight="1" thickBot="1" x14ac:dyDescent="0.6">
      <c r="A11" s="1372" t="s">
        <v>448</v>
      </c>
      <c r="B11" s="1373"/>
    </row>
    <row r="12" spans="1:2" ht="15.6" thickBot="1" x14ac:dyDescent="0.6">
      <c r="A12" s="151"/>
      <c r="B12" s="152"/>
    </row>
    <row r="13" spans="1:2" ht="15.6" thickBot="1" x14ac:dyDescent="0.6">
      <c r="A13" s="85" t="s">
        <v>163</v>
      </c>
      <c r="B13" s="159" t="s">
        <v>2</v>
      </c>
    </row>
    <row r="14" spans="1:2" ht="15.6" thickBot="1" x14ac:dyDescent="0.6">
      <c r="A14" s="160" t="s">
        <v>3</v>
      </c>
      <c r="B14" s="159">
        <v>25000</v>
      </c>
    </row>
    <row r="15" spans="1:2" ht="15.6" thickBot="1" x14ac:dyDescent="0.6">
      <c r="A15" s="160"/>
      <c r="B15" s="159"/>
    </row>
    <row r="16" spans="1:2" ht="15.6" thickBot="1" x14ac:dyDescent="0.6">
      <c r="A16" s="160" t="s">
        <v>5</v>
      </c>
      <c r="B16" s="159">
        <v>125000</v>
      </c>
    </row>
    <row r="17" spans="1:4" ht="15.6" thickBot="1" x14ac:dyDescent="0.6">
      <c r="A17" s="160" t="s">
        <v>26</v>
      </c>
      <c r="B17" s="161">
        <v>100000</v>
      </c>
    </row>
    <row r="18" spans="1:4" ht="15.6" thickBot="1" x14ac:dyDescent="0.6">
      <c r="A18" s="160" t="s">
        <v>6</v>
      </c>
      <c r="B18" s="162"/>
      <c r="D18" s="37"/>
    </row>
    <row r="19" spans="1:4" s="45" customFormat="1" thickBot="1" x14ac:dyDescent="0.55000000000000004">
      <c r="A19" s="85" t="s">
        <v>7</v>
      </c>
      <c r="B19" s="87">
        <f>SUM(B13:B17)-(B18)</f>
        <v>250000</v>
      </c>
    </row>
    <row r="20" spans="1:4" ht="15.6" thickBot="1" x14ac:dyDescent="0.6">
      <c r="A20" s="151"/>
      <c r="B20" s="163"/>
    </row>
    <row r="21" spans="1:4" ht="15.6" thickBot="1" x14ac:dyDescent="0.6">
      <c r="A21" s="85" t="s">
        <v>17</v>
      </c>
      <c r="B21" s="159"/>
    </row>
    <row r="22" spans="1:4" ht="15.6" thickBot="1" x14ac:dyDescent="0.6">
      <c r="A22" s="160" t="s">
        <v>101</v>
      </c>
      <c r="B22" s="159"/>
    </row>
    <row r="23" spans="1:4" ht="15.6" thickBot="1" x14ac:dyDescent="0.6">
      <c r="A23" s="160" t="s">
        <v>22</v>
      </c>
      <c r="B23" s="159"/>
    </row>
    <row r="24" spans="1:4" ht="15.6" thickBot="1" x14ac:dyDescent="0.6">
      <c r="A24" s="160" t="s">
        <v>20</v>
      </c>
      <c r="B24" s="159">
        <v>250000</v>
      </c>
    </row>
    <row r="25" spans="1:4" ht="15.6" thickBot="1" x14ac:dyDescent="0.6">
      <c r="A25" s="160" t="s">
        <v>8</v>
      </c>
      <c r="B25" s="159"/>
    </row>
    <row r="26" spans="1:4" ht="15.6" thickBot="1" x14ac:dyDescent="0.6">
      <c r="A26" s="160" t="s">
        <v>102</v>
      </c>
      <c r="B26" s="159"/>
    </row>
    <row r="27" spans="1:4" ht="15.6" thickBot="1" x14ac:dyDescent="0.6">
      <c r="A27" s="160" t="s">
        <v>9</v>
      </c>
      <c r="B27" s="159"/>
    </row>
    <row r="28" spans="1:4" ht="15.6" thickBot="1" x14ac:dyDescent="0.6">
      <c r="A28" s="160" t="s">
        <v>10</v>
      </c>
      <c r="B28" s="159"/>
    </row>
    <row r="29" spans="1:4" s="45" customFormat="1" thickBot="1" x14ac:dyDescent="0.55000000000000004">
      <c r="A29" s="85" t="s">
        <v>11</v>
      </c>
      <c r="B29" s="87">
        <f>SUM(B22:B28)</f>
        <v>250000</v>
      </c>
    </row>
    <row r="30" spans="1:4" ht="15.6" thickBot="1" x14ac:dyDescent="0.6">
      <c r="A30" s="151"/>
      <c r="B30" s="163"/>
    </row>
    <row r="31" spans="1:4" ht="15.6" thickBot="1" x14ac:dyDescent="0.6">
      <c r="A31" s="85" t="s">
        <v>18</v>
      </c>
      <c r="B31" s="159" t="s">
        <v>4</v>
      </c>
    </row>
    <row r="32" spans="1:4" ht="15.6" thickBot="1" x14ac:dyDescent="0.6">
      <c r="A32" s="160" t="s">
        <v>12</v>
      </c>
      <c r="B32" s="159"/>
    </row>
    <row r="33" spans="1:2" ht="15.6" thickBot="1" x14ac:dyDescent="0.6">
      <c r="A33" s="160" t="s">
        <v>13</v>
      </c>
      <c r="B33" s="159"/>
    </row>
    <row r="34" spans="1:2" ht="15.6" thickBot="1" x14ac:dyDescent="0.6">
      <c r="A34" s="160" t="s">
        <v>14</v>
      </c>
      <c r="B34" s="159"/>
    </row>
    <row r="35" spans="1:2" ht="15.6" thickBot="1" x14ac:dyDescent="0.6">
      <c r="A35" s="160" t="s">
        <v>15</v>
      </c>
      <c r="B35" s="159"/>
    </row>
    <row r="36" spans="1:2" s="45" customFormat="1" thickBot="1" x14ac:dyDescent="0.55000000000000004">
      <c r="A36" s="85" t="s">
        <v>7</v>
      </c>
      <c r="B36" s="87">
        <f>SUM(B31:B35)</f>
        <v>0</v>
      </c>
    </row>
    <row r="37" spans="1:2" x14ac:dyDescent="0.55000000000000004">
      <c r="A37" s="543"/>
      <c r="B37" s="544"/>
    </row>
    <row r="38" spans="1:2" x14ac:dyDescent="0.55000000000000004">
      <c r="A38" s="617" t="s">
        <v>19</v>
      </c>
      <c r="B38" s="84"/>
    </row>
    <row r="39" spans="1:2" x14ac:dyDescent="0.55000000000000004">
      <c r="A39" s="102" t="s">
        <v>107</v>
      </c>
      <c r="B39" s="618">
        <v>250000</v>
      </c>
    </row>
    <row r="40" spans="1:2" x14ac:dyDescent="0.55000000000000004">
      <c r="A40" s="102" t="s">
        <v>123</v>
      </c>
      <c r="B40" s="618"/>
    </row>
    <row r="41" spans="1:2" x14ac:dyDescent="0.55000000000000004">
      <c r="A41" s="102" t="s">
        <v>140</v>
      </c>
      <c r="B41" s="84"/>
    </row>
    <row r="42" spans="1:2" x14ac:dyDescent="0.55000000000000004">
      <c r="A42" s="102" t="s">
        <v>154</v>
      </c>
      <c r="B42" s="618"/>
    </row>
    <row r="43" spans="1:2" x14ac:dyDescent="0.55000000000000004">
      <c r="A43" s="102" t="s">
        <v>184</v>
      </c>
      <c r="B43" s="84"/>
    </row>
    <row r="44" spans="1:2" x14ac:dyDescent="0.55000000000000004">
      <c r="A44" s="102" t="s">
        <v>554</v>
      </c>
      <c r="B44" s="84"/>
    </row>
    <row r="45" spans="1:2" ht="15.6" thickBot="1" x14ac:dyDescent="0.6">
      <c r="A45" s="559" t="s">
        <v>554</v>
      </c>
      <c r="B45" s="607"/>
    </row>
    <row r="46" spans="1:2" ht="15.9" thickTop="1" thickBot="1" x14ac:dyDescent="0.6">
      <c r="A46" s="770" t="s">
        <v>11</v>
      </c>
      <c r="B46" s="768">
        <f>SUM(B39:B45)</f>
        <v>250000</v>
      </c>
    </row>
  </sheetData>
  <mergeCells count="7">
    <mergeCell ref="A11:B11"/>
    <mergeCell ref="A1:B1"/>
    <mergeCell ref="A2:B2"/>
    <mergeCell ref="A4:B4"/>
    <mergeCell ref="A6:B6"/>
    <mergeCell ref="A8:B8"/>
    <mergeCell ref="A9:B9"/>
  </mergeCells>
  <pageMargins left="0.7" right="0.7" top="0.75" bottom="0.75" header="0.3" footer="0.3"/>
  <pageSetup scale="9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Normal="100" workbookViewId="0">
      <selection activeCell="G39" sqref="G39"/>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ht="15.6" thickBot="1" x14ac:dyDescent="0.6">
      <c r="A2" s="1383" t="s">
        <v>1</v>
      </c>
      <c r="B2" s="1384"/>
    </row>
    <row r="3" spans="1:2" ht="12.75" customHeight="1" thickBot="1" x14ac:dyDescent="0.6">
      <c r="A3" s="169"/>
      <c r="B3" s="170"/>
    </row>
    <row r="4" spans="1:2" s="37" customFormat="1" ht="17.25" customHeight="1" thickBot="1" x14ac:dyDescent="0.6">
      <c r="A4" s="1385" t="s">
        <v>176</v>
      </c>
      <c r="B4" s="1375"/>
    </row>
    <row r="5" spans="1:2" ht="12.75" customHeight="1" thickBot="1" x14ac:dyDescent="0.6">
      <c r="A5" s="151"/>
      <c r="B5" s="152"/>
    </row>
    <row r="6" spans="1:2" x14ac:dyDescent="0.55000000000000004">
      <c r="A6" s="1285" t="s">
        <v>29</v>
      </c>
      <c r="B6" s="1284"/>
    </row>
    <row r="7" spans="1:2" x14ac:dyDescent="0.55000000000000004">
      <c r="A7" s="565" t="s">
        <v>30</v>
      </c>
      <c r="B7" s="133"/>
    </row>
    <row r="8" spans="1:2" x14ac:dyDescent="0.55000000000000004">
      <c r="A8" s="1285" t="s">
        <v>637</v>
      </c>
      <c r="B8" s="1284"/>
    </row>
    <row r="9" spans="1:2" x14ac:dyDescent="0.55000000000000004">
      <c r="A9" s="1285"/>
      <c r="B9" s="1284"/>
    </row>
    <row r="10" spans="1:2" ht="12.75" customHeight="1" thickBot="1" x14ac:dyDescent="0.6">
      <c r="A10" s="173"/>
      <c r="B10" s="174"/>
    </row>
    <row r="11" spans="1:2" ht="64.5" customHeight="1" thickBot="1" x14ac:dyDescent="0.6">
      <c r="A11" s="1372" t="s">
        <v>166</v>
      </c>
      <c r="B11" s="1373"/>
    </row>
    <row r="12" spans="1:2" ht="12.75" customHeight="1" thickBot="1" x14ac:dyDescent="0.6">
      <c r="A12" s="151"/>
      <c r="B12" s="152"/>
    </row>
    <row r="13" spans="1:2" ht="15.6" thickBot="1" x14ac:dyDescent="0.6">
      <c r="A13" s="85" t="s">
        <v>163</v>
      </c>
      <c r="B13" s="159" t="s">
        <v>2</v>
      </c>
    </row>
    <row r="14" spans="1:2" ht="15.6" thickBot="1" x14ac:dyDescent="0.6">
      <c r="A14" s="160" t="s">
        <v>3</v>
      </c>
      <c r="B14" s="168" t="s">
        <v>161</v>
      </c>
    </row>
    <row r="15" spans="1:2" ht="15.6" thickBot="1" x14ac:dyDescent="0.6">
      <c r="A15" s="160"/>
      <c r="B15" s="159"/>
    </row>
    <row r="16" spans="1:2" ht="15.6" thickBot="1" x14ac:dyDescent="0.6">
      <c r="A16" s="160" t="s">
        <v>5</v>
      </c>
      <c r="B16" s="168">
        <v>100000</v>
      </c>
    </row>
    <row r="17" spans="1:4" ht="15.6" thickBot="1" x14ac:dyDescent="0.6">
      <c r="A17" s="160" t="s">
        <v>26</v>
      </c>
      <c r="B17" s="161">
        <v>100000</v>
      </c>
    </row>
    <row r="18" spans="1:4" ht="15.6" thickBot="1" x14ac:dyDescent="0.6">
      <c r="A18" s="160" t="s">
        <v>6</v>
      </c>
      <c r="B18" s="162"/>
      <c r="D18" s="37"/>
    </row>
    <row r="19" spans="1:4" s="45" customFormat="1" thickBot="1" x14ac:dyDescent="0.55000000000000004">
      <c r="A19" s="85" t="s">
        <v>7</v>
      </c>
      <c r="B19" s="87">
        <f>SUM(B13:B17)-(B18)</f>
        <v>200000</v>
      </c>
    </row>
    <row r="20" spans="1:4" ht="12.75" customHeight="1" x14ac:dyDescent="0.55000000000000004">
      <c r="A20" s="146"/>
      <c r="B20" s="147"/>
    </row>
    <row r="21" spans="1:4" ht="15.6" thickBot="1" x14ac:dyDescent="0.6">
      <c r="A21" s="85" t="s">
        <v>17</v>
      </c>
      <c r="B21" s="159"/>
    </row>
    <row r="22" spans="1:4" ht="15.6" thickBot="1" x14ac:dyDescent="0.6">
      <c r="A22" s="160" t="s">
        <v>101</v>
      </c>
      <c r="B22" s="159"/>
    </row>
    <row r="23" spans="1:4" ht="16.5" customHeight="1" thickBot="1" x14ac:dyDescent="0.6">
      <c r="A23" s="160" t="s">
        <v>22</v>
      </c>
      <c r="B23" s="159"/>
    </row>
    <row r="24" spans="1:4" ht="15.6" thickBot="1" x14ac:dyDescent="0.6">
      <c r="A24" s="160" t="s">
        <v>20</v>
      </c>
      <c r="B24" s="159"/>
    </row>
    <row r="25" spans="1:4" ht="15.6" thickBot="1" x14ac:dyDescent="0.6">
      <c r="A25" s="160" t="s">
        <v>8</v>
      </c>
      <c r="B25" s="159"/>
    </row>
    <row r="26" spans="1:4" ht="15.6" thickBot="1" x14ac:dyDescent="0.6">
      <c r="A26" s="160" t="s">
        <v>102</v>
      </c>
      <c r="B26" s="159">
        <v>200000</v>
      </c>
    </row>
    <row r="27" spans="1:4" ht="15.6" thickBot="1" x14ac:dyDescent="0.6">
      <c r="A27" s="160" t="s">
        <v>9</v>
      </c>
      <c r="B27" s="159"/>
    </row>
    <row r="28" spans="1:4" ht="15.6" thickBot="1" x14ac:dyDescent="0.6">
      <c r="A28" s="153" t="s">
        <v>10</v>
      </c>
      <c r="B28" s="101"/>
    </row>
    <row r="29" spans="1:4" s="45" customFormat="1" ht="15.6" thickTop="1" thickBot="1" x14ac:dyDescent="0.55000000000000004">
      <c r="A29" s="155" t="s">
        <v>11</v>
      </c>
      <c r="B29" s="86">
        <f>SUM(B22:B28)</f>
        <v>200000</v>
      </c>
    </row>
    <row r="30" spans="1:4" ht="12.75" customHeight="1" x14ac:dyDescent="0.55000000000000004">
      <c r="A30" s="146"/>
      <c r="B30" s="147"/>
    </row>
    <row r="31" spans="1:4" ht="15.6" thickBot="1" x14ac:dyDescent="0.6">
      <c r="A31" s="85" t="s">
        <v>18</v>
      </c>
      <c r="B31" s="159" t="s">
        <v>4</v>
      </c>
    </row>
    <row r="32" spans="1:4" ht="15.6" thickBot="1" x14ac:dyDescent="0.6">
      <c r="A32" s="160" t="s">
        <v>12</v>
      </c>
      <c r="B32" s="159"/>
    </row>
    <row r="33" spans="1:2" ht="15.6" thickBot="1" x14ac:dyDescent="0.6">
      <c r="A33" s="160" t="s">
        <v>13</v>
      </c>
      <c r="B33" s="159"/>
    </row>
    <row r="34" spans="1:2" ht="15.6" thickBot="1" x14ac:dyDescent="0.6">
      <c r="A34" s="160" t="s">
        <v>14</v>
      </c>
      <c r="B34" s="159"/>
    </row>
    <row r="35" spans="1:2" ht="15.6" thickBot="1" x14ac:dyDescent="0.6">
      <c r="A35" s="153" t="s">
        <v>15</v>
      </c>
      <c r="B35" s="101"/>
    </row>
    <row r="36" spans="1:2" s="45" customFormat="1" ht="15.6" thickTop="1" thickBot="1" x14ac:dyDescent="0.55000000000000004">
      <c r="A36" s="155" t="s">
        <v>7</v>
      </c>
      <c r="B36" s="86">
        <f>SUM(B31:B35)</f>
        <v>0</v>
      </c>
    </row>
    <row r="37" spans="1:2" ht="12.75" customHeight="1" thickBot="1" x14ac:dyDescent="0.6">
      <c r="A37" s="151"/>
      <c r="B37" s="163"/>
    </row>
    <row r="38" spans="1:2" ht="15" customHeight="1" x14ac:dyDescent="0.55000000000000004">
      <c r="A38" s="617" t="s">
        <v>19</v>
      </c>
      <c r="B38" s="84"/>
    </row>
    <row r="39" spans="1:2" x14ac:dyDescent="0.55000000000000004">
      <c r="A39" s="102" t="s">
        <v>107</v>
      </c>
      <c r="B39" s="84"/>
    </row>
    <row r="40" spans="1:2" x14ac:dyDescent="0.55000000000000004">
      <c r="A40" s="102" t="s">
        <v>123</v>
      </c>
      <c r="B40" s="618"/>
    </row>
    <row r="41" spans="1:2" x14ac:dyDescent="0.55000000000000004">
      <c r="A41" s="102" t="s">
        <v>140</v>
      </c>
      <c r="B41" s="84"/>
    </row>
    <row r="42" spans="1:2" x14ac:dyDescent="0.55000000000000004">
      <c r="A42" s="102" t="s">
        <v>154</v>
      </c>
      <c r="B42" s="84">
        <v>200000</v>
      </c>
    </row>
    <row r="43" spans="1:2" x14ac:dyDescent="0.55000000000000004">
      <c r="A43" s="102" t="s">
        <v>184</v>
      </c>
      <c r="B43" s="84"/>
    </row>
    <row r="44" spans="1:2" x14ac:dyDescent="0.55000000000000004">
      <c r="A44" s="102" t="s">
        <v>554</v>
      </c>
      <c r="B44" s="84"/>
    </row>
    <row r="45" spans="1:2" ht="15.6" thickBot="1" x14ac:dyDescent="0.6">
      <c r="A45" s="559" t="s">
        <v>694</v>
      </c>
      <c r="B45" s="607"/>
    </row>
    <row r="46" spans="1:2" ht="15.9" thickTop="1" thickBot="1" x14ac:dyDescent="0.6">
      <c r="A46" s="770" t="s">
        <v>11</v>
      </c>
      <c r="B46" s="768">
        <f>SUM(B39:B45)</f>
        <v>200000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scale="9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9" zoomScaleNormal="100" workbookViewId="0">
      <selection activeCell="B45" sqref="B45"/>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10" ht="15.6" thickBot="1" x14ac:dyDescent="0.6">
      <c r="A1" s="1279" t="s">
        <v>1</v>
      </c>
      <c r="B1" s="1280"/>
    </row>
    <row r="2" spans="1:10" ht="15.6" thickBot="1" x14ac:dyDescent="0.6">
      <c r="A2" s="157"/>
      <c r="B2" s="158"/>
    </row>
    <row r="3" spans="1:10" x14ac:dyDescent="0.55000000000000004">
      <c r="A3" s="1283" t="s">
        <v>537</v>
      </c>
      <c r="B3" s="1284"/>
    </row>
    <row r="4" spans="1:10" s="37" customFormat="1" ht="15.6" thickBot="1" x14ac:dyDescent="0.6">
      <c r="A4" s="151"/>
      <c r="B4" s="152"/>
      <c r="E4" s="474"/>
    </row>
    <row r="5" spans="1:10" x14ac:dyDescent="0.55000000000000004">
      <c r="A5" s="1285" t="s">
        <v>27</v>
      </c>
      <c r="B5" s="1284"/>
    </row>
    <row r="6" spans="1:10" x14ac:dyDescent="0.55000000000000004">
      <c r="A6" s="565" t="s">
        <v>30</v>
      </c>
      <c r="B6" s="133"/>
    </row>
    <row r="7" spans="1:10" x14ac:dyDescent="0.55000000000000004">
      <c r="A7" s="1285" t="s">
        <v>76</v>
      </c>
      <c r="B7" s="1284"/>
    </row>
    <row r="8" spans="1:10" ht="15.6" thickBot="1" x14ac:dyDescent="0.6">
      <c r="A8" s="1374"/>
      <c r="B8" s="1375"/>
    </row>
    <row r="9" spans="1:10" x14ac:dyDescent="0.55000000000000004">
      <c r="A9" s="149"/>
      <c r="B9" s="150"/>
    </row>
    <row r="10" spans="1:10" ht="16.5" customHeight="1" thickBot="1" x14ac:dyDescent="0.6">
      <c r="A10" s="1372" t="s">
        <v>448</v>
      </c>
      <c r="B10" s="1373"/>
    </row>
    <row r="11" spans="1:10" ht="15.4" customHeight="1" thickBot="1" x14ac:dyDescent="0.6">
      <c r="A11" s="151"/>
      <c r="B11" s="152"/>
    </row>
    <row r="12" spans="1:10" ht="15.6" thickBot="1" x14ac:dyDescent="0.6">
      <c r="A12" s="85" t="s">
        <v>163</v>
      </c>
      <c r="B12" s="159" t="s">
        <v>2</v>
      </c>
    </row>
    <row r="13" spans="1:10" ht="15.6" thickBot="1" x14ac:dyDescent="0.6">
      <c r="A13" s="160" t="s">
        <v>3</v>
      </c>
      <c r="B13" s="159"/>
    </row>
    <row r="14" spans="1:10" ht="15.6" thickBot="1" x14ac:dyDescent="0.6">
      <c r="A14" s="160"/>
      <c r="B14" s="159"/>
    </row>
    <row r="15" spans="1:10" ht="15.6" thickBot="1" x14ac:dyDescent="0.6">
      <c r="A15" s="160" t="s">
        <v>5</v>
      </c>
      <c r="B15" s="159"/>
      <c r="J15" s="56"/>
    </row>
    <row r="16" spans="1:10" ht="15.6" thickBot="1" x14ac:dyDescent="0.6">
      <c r="A16" s="160" t="s">
        <v>26</v>
      </c>
      <c r="B16" s="161">
        <v>25000</v>
      </c>
    </row>
    <row r="17" spans="1:4" ht="15.6" thickBot="1" x14ac:dyDescent="0.6">
      <c r="A17" s="160" t="s">
        <v>6</v>
      </c>
      <c r="B17" s="162"/>
    </row>
    <row r="18" spans="1:4" ht="15.6" thickBot="1" x14ac:dyDescent="0.6">
      <c r="A18" s="85" t="s">
        <v>7</v>
      </c>
      <c r="B18" s="87">
        <f>SUM(B12:B16)-(B17)</f>
        <v>25000</v>
      </c>
      <c r="D18" s="37"/>
    </row>
    <row r="19" spans="1:4" s="45" customFormat="1" ht="15.6" thickBot="1" x14ac:dyDescent="0.6">
      <c r="A19" s="151"/>
      <c r="B19" s="163"/>
    </row>
    <row r="20" spans="1:4" ht="15.6" thickBot="1" x14ac:dyDescent="0.6">
      <c r="A20" s="85" t="s">
        <v>17</v>
      </c>
      <c r="B20" s="159"/>
    </row>
    <row r="21" spans="1:4" ht="15.6" thickBot="1" x14ac:dyDescent="0.6">
      <c r="A21" s="160" t="s">
        <v>101</v>
      </c>
      <c r="B21" s="159"/>
    </row>
    <row r="22" spans="1:4" ht="15.6" thickBot="1" x14ac:dyDescent="0.6">
      <c r="A22" s="160" t="s">
        <v>22</v>
      </c>
      <c r="B22" s="159"/>
    </row>
    <row r="23" spans="1:4" ht="15.6" thickBot="1" x14ac:dyDescent="0.6">
      <c r="A23" s="160" t="s">
        <v>20</v>
      </c>
      <c r="B23" s="159"/>
    </row>
    <row r="24" spans="1:4" ht="15.6" thickBot="1" x14ac:dyDescent="0.6">
      <c r="A24" s="160" t="s">
        <v>8</v>
      </c>
      <c r="B24" s="159"/>
    </row>
    <row r="25" spans="1:4" ht="15.6" thickBot="1" x14ac:dyDescent="0.6">
      <c r="A25" s="160" t="s">
        <v>102</v>
      </c>
      <c r="B25" s="159">
        <v>25000</v>
      </c>
    </row>
    <row r="26" spans="1:4" ht="15.6" thickBot="1" x14ac:dyDescent="0.6">
      <c r="A26" s="160" t="s">
        <v>9</v>
      </c>
      <c r="B26" s="159"/>
    </row>
    <row r="27" spans="1:4" ht="15.6" thickBot="1" x14ac:dyDescent="0.6">
      <c r="A27" s="160" t="s">
        <v>10</v>
      </c>
      <c r="B27" s="159"/>
    </row>
    <row r="28" spans="1:4" ht="15.6" thickBot="1" x14ac:dyDescent="0.6">
      <c r="A28" s="85" t="s">
        <v>11</v>
      </c>
      <c r="B28" s="87">
        <f>SUM(B21:B27)</f>
        <v>25000</v>
      </c>
    </row>
    <row r="29" spans="1:4" s="45" customFormat="1" ht="15.6" thickBot="1" x14ac:dyDescent="0.6">
      <c r="A29" s="151"/>
      <c r="B29" s="163"/>
    </row>
    <row r="30" spans="1:4" ht="15.6" thickBot="1" x14ac:dyDescent="0.6">
      <c r="A30" s="85" t="s">
        <v>18</v>
      </c>
      <c r="B30" s="159" t="s">
        <v>4</v>
      </c>
    </row>
    <row r="31" spans="1:4" ht="15.6" thickBot="1" x14ac:dyDescent="0.6">
      <c r="A31" s="160" t="s">
        <v>12</v>
      </c>
      <c r="B31" s="159"/>
    </row>
    <row r="32" spans="1:4" ht="15.6" thickBot="1" x14ac:dyDescent="0.6">
      <c r="A32" s="160" t="s">
        <v>13</v>
      </c>
      <c r="B32" s="159"/>
    </row>
    <row r="33" spans="1:2" ht="15.6" thickBot="1" x14ac:dyDescent="0.6">
      <c r="A33" s="160" t="s">
        <v>14</v>
      </c>
      <c r="B33" s="159"/>
    </row>
    <row r="34" spans="1:2" ht="15.6" thickBot="1" x14ac:dyDescent="0.6">
      <c r="A34" s="160" t="s">
        <v>15</v>
      </c>
      <c r="B34" s="159"/>
    </row>
    <row r="35" spans="1:2" ht="15.6" thickBot="1" x14ac:dyDescent="0.6">
      <c r="A35" s="85" t="s">
        <v>7</v>
      </c>
      <c r="B35" s="87">
        <f>SUM(B30:B34)</f>
        <v>0</v>
      </c>
    </row>
    <row r="36" spans="1:2" s="45" customFormat="1" ht="15.6" thickBot="1" x14ac:dyDescent="0.6">
      <c r="A36" s="151"/>
      <c r="B36" s="163"/>
    </row>
    <row r="37" spans="1:2" x14ac:dyDescent="0.55000000000000004">
      <c r="A37" s="617" t="s">
        <v>19</v>
      </c>
      <c r="B37" s="84"/>
    </row>
    <row r="38" spans="1:2" x14ac:dyDescent="0.55000000000000004">
      <c r="A38" s="102" t="s">
        <v>107</v>
      </c>
      <c r="B38" s="84">
        <v>25000</v>
      </c>
    </row>
    <row r="39" spans="1:2" x14ac:dyDescent="0.55000000000000004">
      <c r="A39" s="102" t="s">
        <v>123</v>
      </c>
      <c r="B39" s="618"/>
    </row>
    <row r="40" spans="1:2" x14ac:dyDescent="0.55000000000000004">
      <c r="A40" s="102" t="s">
        <v>140</v>
      </c>
      <c r="B40" s="84"/>
    </row>
    <row r="41" spans="1:2" x14ac:dyDescent="0.55000000000000004">
      <c r="A41" s="102" t="s">
        <v>154</v>
      </c>
      <c r="B41" s="618"/>
    </row>
    <row r="42" spans="1:2" x14ac:dyDescent="0.55000000000000004">
      <c r="A42" s="102" t="s">
        <v>184</v>
      </c>
      <c r="B42" s="84"/>
    </row>
    <row r="43" spans="1:2" x14ac:dyDescent="0.55000000000000004">
      <c r="A43" s="102" t="s">
        <v>554</v>
      </c>
      <c r="B43" s="84"/>
    </row>
    <row r="44" spans="1:2" ht="15.6" thickBot="1" x14ac:dyDescent="0.6">
      <c r="A44" s="507" t="s">
        <v>694</v>
      </c>
      <c r="B44" s="156"/>
    </row>
    <row r="45" spans="1:2" ht="15.6" thickBot="1" x14ac:dyDescent="0.6">
      <c r="A45" s="619" t="s">
        <v>11</v>
      </c>
      <c r="B45" s="609">
        <f>SUM(B38:B44)</f>
        <v>25000</v>
      </c>
    </row>
  </sheetData>
  <mergeCells count="6">
    <mergeCell ref="A3:B3"/>
    <mergeCell ref="A5:B5"/>
    <mergeCell ref="A7:B7"/>
    <mergeCell ref="A10:B10"/>
    <mergeCell ref="A1:B1"/>
    <mergeCell ref="A8:B8"/>
  </mergeCells>
  <pageMargins left="0.7" right="0.7" top="0.75" bottom="0.75" header="0.3" footer="0.3"/>
  <pageSetup scale="9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activeCell="A3" sqref="A3:B3"/>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12" ht="15.6" thickBot="1" x14ac:dyDescent="0.6">
      <c r="A1" s="1279" t="s">
        <v>1</v>
      </c>
      <c r="B1" s="1280"/>
    </row>
    <row r="2" spans="1:12" ht="15.6" thickBot="1" x14ac:dyDescent="0.6">
      <c r="A2" s="157"/>
      <c r="B2" s="158"/>
    </row>
    <row r="3" spans="1:12" x14ac:dyDescent="0.55000000000000004">
      <c r="A3" s="1283" t="s">
        <v>834</v>
      </c>
      <c r="B3" s="1284"/>
    </row>
    <row r="4" spans="1:12" s="37" customFormat="1" ht="15.6" thickBot="1" x14ac:dyDescent="0.6">
      <c r="A4" s="151"/>
      <c r="B4" s="152"/>
    </row>
    <row r="5" spans="1:12" x14ac:dyDescent="0.55000000000000004">
      <c r="A5" s="1285" t="s">
        <v>27</v>
      </c>
      <c r="B5" s="1284"/>
    </row>
    <row r="6" spans="1:12" x14ac:dyDescent="0.55000000000000004">
      <c r="A6" s="565" t="s">
        <v>30</v>
      </c>
      <c r="B6" s="133"/>
    </row>
    <row r="7" spans="1:12" x14ac:dyDescent="0.55000000000000004">
      <c r="A7" s="1285" t="s">
        <v>76</v>
      </c>
      <c r="B7" s="1284"/>
    </row>
    <row r="8" spans="1:12" ht="15.6" thickBot="1" x14ac:dyDescent="0.6">
      <c r="A8" s="1374"/>
      <c r="B8" s="1375"/>
    </row>
    <row r="9" spans="1:12" x14ac:dyDescent="0.55000000000000004">
      <c r="A9" s="149"/>
      <c r="B9" s="150"/>
    </row>
    <row r="10" spans="1:12" ht="15.6" thickBot="1" x14ac:dyDescent="0.6">
      <c r="A10" s="1372" t="s">
        <v>448</v>
      </c>
      <c r="B10" s="1373"/>
    </row>
    <row r="11" spans="1:12" ht="15.75" customHeight="1" thickBot="1" x14ac:dyDescent="0.6">
      <c r="A11" s="151"/>
      <c r="B11" s="152"/>
    </row>
    <row r="12" spans="1:12" ht="15.6" thickBot="1" x14ac:dyDescent="0.6">
      <c r="A12" s="85" t="s">
        <v>163</v>
      </c>
      <c r="B12" s="159" t="s">
        <v>2</v>
      </c>
    </row>
    <row r="13" spans="1:12" ht="15.6" thickBot="1" x14ac:dyDescent="0.6">
      <c r="A13" s="160" t="s">
        <v>3</v>
      </c>
      <c r="B13" s="159"/>
    </row>
    <row r="14" spans="1:12" ht="15.6" thickBot="1" x14ac:dyDescent="0.6">
      <c r="A14" s="160"/>
      <c r="B14" s="159"/>
    </row>
    <row r="15" spans="1:12" ht="15.6" thickBot="1" x14ac:dyDescent="0.6">
      <c r="A15" s="160" t="s">
        <v>5</v>
      </c>
      <c r="B15" s="159">
        <v>70000</v>
      </c>
      <c r="L15" s="56"/>
    </row>
    <row r="16" spans="1:12" ht="15.6" thickBot="1" x14ac:dyDescent="0.6">
      <c r="A16" s="160" t="s">
        <v>26</v>
      </c>
      <c r="B16" s="161">
        <v>70000</v>
      </c>
    </row>
    <row r="17" spans="1:4" ht="15.6" thickBot="1" x14ac:dyDescent="0.6">
      <c r="A17" s="160" t="s">
        <v>6</v>
      </c>
      <c r="B17" s="162"/>
    </row>
    <row r="18" spans="1:4" ht="15.6" thickBot="1" x14ac:dyDescent="0.6">
      <c r="A18" s="85" t="s">
        <v>7</v>
      </c>
      <c r="B18" s="87">
        <f>SUM(B12:B16)-(B17)</f>
        <v>140000</v>
      </c>
      <c r="D18" s="37"/>
    </row>
    <row r="19" spans="1:4" s="45" customFormat="1" ht="15.6" thickBot="1" x14ac:dyDescent="0.6">
      <c r="A19" s="151"/>
      <c r="B19" s="163"/>
    </row>
    <row r="20" spans="1:4" ht="15.6" thickBot="1" x14ac:dyDescent="0.6">
      <c r="A20" s="85" t="s">
        <v>17</v>
      </c>
      <c r="B20" s="159"/>
    </row>
    <row r="21" spans="1:4" ht="15.6" thickBot="1" x14ac:dyDescent="0.6">
      <c r="A21" s="160" t="s">
        <v>101</v>
      </c>
      <c r="B21" s="159"/>
    </row>
    <row r="22" spans="1:4" ht="15.6" thickBot="1" x14ac:dyDescent="0.6">
      <c r="A22" s="160" t="s">
        <v>22</v>
      </c>
      <c r="B22" s="159"/>
    </row>
    <row r="23" spans="1:4" ht="15.6" thickBot="1" x14ac:dyDescent="0.6">
      <c r="A23" s="160" t="s">
        <v>20</v>
      </c>
      <c r="B23" s="159"/>
    </row>
    <row r="24" spans="1:4" ht="15.6" thickBot="1" x14ac:dyDescent="0.6">
      <c r="A24" s="160" t="s">
        <v>8</v>
      </c>
      <c r="B24" s="159"/>
    </row>
    <row r="25" spans="1:4" ht="15.6" thickBot="1" x14ac:dyDescent="0.6">
      <c r="A25" s="160" t="s">
        <v>102</v>
      </c>
      <c r="B25" s="159">
        <v>140000</v>
      </c>
    </row>
    <row r="26" spans="1:4" ht="15.6" thickBot="1" x14ac:dyDescent="0.6">
      <c r="A26" s="160" t="s">
        <v>9</v>
      </c>
      <c r="B26" s="159"/>
    </row>
    <row r="27" spans="1:4" ht="15.6" thickBot="1" x14ac:dyDescent="0.6">
      <c r="A27" s="160" t="s">
        <v>10</v>
      </c>
      <c r="B27" s="159"/>
    </row>
    <row r="28" spans="1:4" ht="15.6" thickBot="1" x14ac:dyDescent="0.6">
      <c r="A28" s="85" t="s">
        <v>11</v>
      </c>
      <c r="B28" s="87">
        <f>SUM(B21:B27)</f>
        <v>140000</v>
      </c>
    </row>
    <row r="29" spans="1:4" s="45" customFormat="1" ht="15.6" thickBot="1" x14ac:dyDescent="0.6">
      <c r="A29" s="151"/>
      <c r="B29" s="163"/>
    </row>
    <row r="30" spans="1:4" ht="15.6" thickBot="1" x14ac:dyDescent="0.6">
      <c r="A30" s="85" t="s">
        <v>18</v>
      </c>
      <c r="B30" s="159" t="s">
        <v>4</v>
      </c>
    </row>
    <row r="31" spans="1:4" ht="15.6" thickBot="1" x14ac:dyDescent="0.6">
      <c r="A31" s="160" t="s">
        <v>12</v>
      </c>
      <c r="B31" s="159"/>
    </row>
    <row r="32" spans="1:4" ht="15.6" thickBot="1" x14ac:dyDescent="0.6">
      <c r="A32" s="160" t="s">
        <v>13</v>
      </c>
      <c r="B32" s="159"/>
    </row>
    <row r="33" spans="1:2" ht="15.6" thickBot="1" x14ac:dyDescent="0.6">
      <c r="A33" s="160" t="s">
        <v>14</v>
      </c>
      <c r="B33" s="159"/>
    </row>
    <row r="34" spans="1:2" ht="15.6" thickBot="1" x14ac:dyDescent="0.6">
      <c r="A34" s="160" t="s">
        <v>15</v>
      </c>
      <c r="B34" s="159"/>
    </row>
    <row r="35" spans="1:2" ht="15.6" thickBot="1" x14ac:dyDescent="0.6">
      <c r="A35" s="85" t="s">
        <v>7</v>
      </c>
      <c r="B35" s="87">
        <f>SUM(B30:B34)</f>
        <v>0</v>
      </c>
    </row>
    <row r="36" spans="1:2" s="45" customFormat="1" ht="15.6" thickBot="1" x14ac:dyDescent="0.6">
      <c r="A36" s="151"/>
      <c r="B36" s="163"/>
    </row>
    <row r="37" spans="1:2" x14ac:dyDescent="0.55000000000000004">
      <c r="A37" s="617" t="s">
        <v>19</v>
      </c>
      <c r="B37" s="84"/>
    </row>
    <row r="38" spans="1:2" x14ac:dyDescent="0.55000000000000004">
      <c r="A38" s="102" t="s">
        <v>107</v>
      </c>
      <c r="B38" s="84">
        <v>140000</v>
      </c>
    </row>
    <row r="39" spans="1:2" x14ac:dyDescent="0.55000000000000004">
      <c r="A39" s="102" t="s">
        <v>123</v>
      </c>
      <c r="B39" s="618"/>
    </row>
    <row r="40" spans="1:2" x14ac:dyDescent="0.55000000000000004">
      <c r="A40" s="102" t="s">
        <v>140</v>
      </c>
      <c r="B40" s="84"/>
    </row>
    <row r="41" spans="1:2" x14ac:dyDescent="0.55000000000000004">
      <c r="A41" s="102" t="s">
        <v>154</v>
      </c>
      <c r="B41" s="618"/>
    </row>
    <row r="42" spans="1:2" x14ac:dyDescent="0.55000000000000004">
      <c r="A42" s="102" t="s">
        <v>184</v>
      </c>
      <c r="B42" s="84"/>
    </row>
    <row r="43" spans="1:2" x14ac:dyDescent="0.55000000000000004">
      <c r="A43" s="102" t="s">
        <v>554</v>
      </c>
      <c r="B43" s="84"/>
    </row>
    <row r="44" spans="1:2" ht="15.6" thickBot="1" x14ac:dyDescent="0.6">
      <c r="A44" s="559" t="s">
        <v>694</v>
      </c>
      <c r="B44" s="607"/>
    </row>
    <row r="45" spans="1:2" ht="15.9" thickTop="1" thickBot="1" x14ac:dyDescent="0.6">
      <c r="A45" s="770" t="s">
        <v>11</v>
      </c>
      <c r="B45" s="768">
        <f>SUM(B38:B44)</f>
        <v>140000</v>
      </c>
    </row>
  </sheetData>
  <mergeCells count="6">
    <mergeCell ref="A10:B10"/>
    <mergeCell ref="A1:B1"/>
    <mergeCell ref="A8:B8"/>
    <mergeCell ref="A3:B3"/>
    <mergeCell ref="A5:B5"/>
    <mergeCell ref="A7:B7"/>
  </mergeCells>
  <pageMargins left="0.7" right="0.7" top="0.75" bottom="0.75" header="0.3" footer="0.3"/>
  <pageSetup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Normal="100" workbookViewId="0">
      <selection activeCell="E41" sqref="E41"/>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ht="15.6" thickBot="1" x14ac:dyDescent="0.6">
      <c r="A2" s="1383" t="s">
        <v>1</v>
      </c>
      <c r="B2" s="1384"/>
    </row>
    <row r="3" spans="1:2" ht="12.75" customHeight="1" thickBot="1" x14ac:dyDescent="0.6">
      <c r="A3" s="169"/>
      <c r="B3" s="170"/>
    </row>
    <row r="4" spans="1:2" s="37" customFormat="1" ht="17.25" customHeight="1" thickBot="1" x14ac:dyDescent="0.6">
      <c r="A4" s="1385" t="s">
        <v>167</v>
      </c>
      <c r="B4" s="1375"/>
    </row>
    <row r="5" spans="1:2" ht="12.75" customHeight="1" thickBot="1" x14ac:dyDescent="0.6">
      <c r="A5" s="151"/>
      <c r="B5" s="152"/>
    </row>
    <row r="6" spans="1:2" x14ac:dyDescent="0.55000000000000004">
      <c r="A6" s="1285" t="s">
        <v>29</v>
      </c>
      <c r="B6" s="1284"/>
    </row>
    <row r="7" spans="1:2" x14ac:dyDescent="0.55000000000000004">
      <c r="A7" s="565" t="s">
        <v>30</v>
      </c>
      <c r="B7" s="133"/>
    </row>
    <row r="8" spans="1:2" x14ac:dyDescent="0.55000000000000004">
      <c r="A8" s="1285" t="s">
        <v>623</v>
      </c>
      <c r="B8" s="1284"/>
    </row>
    <row r="9" spans="1:2" x14ac:dyDescent="0.55000000000000004">
      <c r="A9" s="1285"/>
      <c r="B9" s="1284"/>
    </row>
    <row r="10" spans="1:2" ht="12.75" customHeight="1" thickBot="1" x14ac:dyDescent="0.6">
      <c r="A10" s="173"/>
      <c r="B10" s="174"/>
    </row>
    <row r="11" spans="1:2" ht="95.25" customHeight="1" x14ac:dyDescent="0.55000000000000004">
      <c r="A11" s="1332" t="s">
        <v>168</v>
      </c>
      <c r="B11" s="1333"/>
    </row>
    <row r="12" spans="1:2" ht="12.75" customHeight="1" thickBot="1" x14ac:dyDescent="0.6">
      <c r="A12" s="151"/>
      <c r="B12" s="152"/>
    </row>
    <row r="13" spans="1:2" ht="15.6" thickBot="1" x14ac:dyDescent="0.6">
      <c r="A13" s="85" t="s">
        <v>163</v>
      </c>
      <c r="B13" s="159" t="s">
        <v>2</v>
      </c>
    </row>
    <row r="14" spans="1:2" ht="15.6" thickBot="1" x14ac:dyDescent="0.6">
      <c r="A14" s="160" t="s">
        <v>3</v>
      </c>
      <c r="B14" s="168">
        <v>250000</v>
      </c>
    </row>
    <row r="15" spans="1:2" ht="15.6" thickBot="1" x14ac:dyDescent="0.6">
      <c r="A15" s="160"/>
      <c r="B15" s="159"/>
    </row>
    <row r="16" spans="1:2" ht="15.6" thickBot="1" x14ac:dyDescent="0.6">
      <c r="A16" s="160" t="s">
        <v>5</v>
      </c>
      <c r="B16" s="168" t="s">
        <v>161</v>
      </c>
    </row>
    <row r="17" spans="1:4" ht="15.6" thickBot="1" x14ac:dyDescent="0.6">
      <c r="A17" s="160" t="s">
        <v>26</v>
      </c>
      <c r="B17" s="175" t="s">
        <v>161</v>
      </c>
    </row>
    <row r="18" spans="1:4" ht="15.6" thickBot="1" x14ac:dyDescent="0.6">
      <c r="A18" s="160" t="s">
        <v>6</v>
      </c>
      <c r="B18" s="162"/>
      <c r="D18" s="37"/>
    </row>
    <row r="19" spans="1:4" s="45" customFormat="1" thickBot="1" x14ac:dyDescent="0.55000000000000004">
      <c r="A19" s="85" t="s">
        <v>7</v>
      </c>
      <c r="B19" s="87">
        <f>SUM(B13:B17)-(B18)</f>
        <v>250000</v>
      </c>
    </row>
    <row r="20" spans="1:4" ht="12.75" customHeight="1" thickBot="1" x14ac:dyDescent="0.6">
      <c r="A20" s="151"/>
      <c r="B20" s="163"/>
    </row>
    <row r="21" spans="1:4" ht="15.6" thickBot="1" x14ac:dyDescent="0.6">
      <c r="A21" s="85" t="s">
        <v>17</v>
      </c>
      <c r="B21" s="159"/>
    </row>
    <row r="22" spans="1:4" ht="15.6" thickBot="1" x14ac:dyDescent="0.6">
      <c r="A22" s="160" t="s">
        <v>101</v>
      </c>
      <c r="B22" s="159"/>
    </row>
    <row r="23" spans="1:4" ht="16.5" customHeight="1" thickBot="1" x14ac:dyDescent="0.6">
      <c r="A23" s="160" t="s">
        <v>22</v>
      </c>
      <c r="B23" s="159"/>
    </row>
    <row r="24" spans="1:4" ht="15.6" thickBot="1" x14ac:dyDescent="0.6">
      <c r="A24" s="160" t="s">
        <v>20</v>
      </c>
      <c r="B24" s="159"/>
    </row>
    <row r="25" spans="1:4" ht="15.6" thickBot="1" x14ac:dyDescent="0.6">
      <c r="A25" s="160" t="s">
        <v>8</v>
      </c>
      <c r="B25" s="159"/>
    </row>
    <row r="26" spans="1:4" ht="15.6" thickBot="1" x14ac:dyDescent="0.6">
      <c r="A26" s="160" t="s">
        <v>569</v>
      </c>
      <c r="B26" s="159">
        <v>250000</v>
      </c>
    </row>
    <row r="27" spans="1:4" ht="15.6" thickBot="1" x14ac:dyDescent="0.6">
      <c r="A27" s="160" t="s">
        <v>9</v>
      </c>
      <c r="B27" s="159"/>
    </row>
    <row r="28" spans="1:4" ht="15.6" thickBot="1" x14ac:dyDescent="0.6">
      <c r="A28" s="153" t="s">
        <v>10</v>
      </c>
      <c r="B28" s="101"/>
    </row>
    <row r="29" spans="1:4" s="45" customFormat="1" ht="15.6" thickTop="1" thickBot="1" x14ac:dyDescent="0.55000000000000004">
      <c r="A29" s="155" t="s">
        <v>11</v>
      </c>
      <c r="B29" s="86">
        <f>SUM(B22:B28)</f>
        <v>250000</v>
      </c>
    </row>
    <row r="30" spans="1:4" ht="12.75" customHeight="1" x14ac:dyDescent="0.55000000000000004">
      <c r="A30" s="146"/>
      <c r="B30" s="147"/>
    </row>
    <row r="31" spans="1:4" ht="15.6" thickBot="1" x14ac:dyDescent="0.6">
      <c r="A31" s="85" t="s">
        <v>18</v>
      </c>
      <c r="B31" s="159" t="s">
        <v>4</v>
      </c>
    </row>
    <row r="32" spans="1:4" ht="15.6" thickBot="1" x14ac:dyDescent="0.6">
      <c r="A32" s="160" t="s">
        <v>12</v>
      </c>
      <c r="B32" s="159"/>
    </row>
    <row r="33" spans="1:2" ht="15.6" thickBot="1" x14ac:dyDescent="0.6">
      <c r="A33" s="160" t="s">
        <v>13</v>
      </c>
      <c r="B33" s="159"/>
    </row>
    <row r="34" spans="1:2" ht="15.6" thickBot="1" x14ac:dyDescent="0.6">
      <c r="A34" s="160" t="s">
        <v>14</v>
      </c>
      <c r="B34" s="159"/>
    </row>
    <row r="35" spans="1:2" ht="15.6" thickBot="1" x14ac:dyDescent="0.6">
      <c r="A35" s="160" t="s">
        <v>15</v>
      </c>
      <c r="B35" s="159"/>
    </row>
    <row r="36" spans="1:2" s="45" customFormat="1" thickBot="1" x14ac:dyDescent="0.55000000000000004">
      <c r="A36" s="85" t="s">
        <v>7</v>
      </c>
      <c r="B36" s="87">
        <f>SUM(B31:B35)</f>
        <v>0</v>
      </c>
    </row>
    <row r="37" spans="1:2" ht="12.75" customHeight="1" thickBot="1" x14ac:dyDescent="0.6">
      <c r="A37" s="151"/>
      <c r="B37" s="163"/>
    </row>
    <row r="38" spans="1:2" ht="15" customHeight="1" x14ac:dyDescent="0.55000000000000004">
      <c r="A38" s="617" t="s">
        <v>19</v>
      </c>
      <c r="B38" s="84"/>
    </row>
    <row r="39" spans="1:2" x14ac:dyDescent="0.55000000000000004">
      <c r="A39" s="102" t="s">
        <v>107</v>
      </c>
      <c r="B39" s="84"/>
    </row>
    <row r="40" spans="1:2" x14ac:dyDescent="0.55000000000000004">
      <c r="A40" s="102" t="s">
        <v>123</v>
      </c>
      <c r="B40" s="618"/>
    </row>
    <row r="41" spans="1:2" x14ac:dyDescent="0.55000000000000004">
      <c r="A41" s="102" t="s">
        <v>140</v>
      </c>
      <c r="B41" s="84"/>
    </row>
    <row r="42" spans="1:2" x14ac:dyDescent="0.55000000000000004">
      <c r="A42" s="102" t="s">
        <v>154</v>
      </c>
      <c r="B42" s="618"/>
    </row>
    <row r="43" spans="1:2" x14ac:dyDescent="0.55000000000000004">
      <c r="A43" s="102" t="s">
        <v>184</v>
      </c>
      <c r="B43" s="84">
        <v>250000</v>
      </c>
    </row>
    <row r="44" spans="1:2" x14ac:dyDescent="0.55000000000000004">
      <c r="A44" s="102" t="s">
        <v>554</v>
      </c>
      <c r="B44" s="84"/>
    </row>
    <row r="45" spans="1:2" ht="15.6" thickBot="1" x14ac:dyDescent="0.6">
      <c r="A45" s="559" t="s">
        <v>694</v>
      </c>
      <c r="B45" s="607"/>
    </row>
    <row r="46" spans="1:2" ht="15.9" thickTop="1" thickBot="1" x14ac:dyDescent="0.6">
      <c r="A46" s="770" t="s">
        <v>11</v>
      </c>
      <c r="B46" s="768">
        <f>SUM(B38:B45)</f>
        <v>250000</v>
      </c>
    </row>
  </sheetData>
  <mergeCells count="7">
    <mergeCell ref="A11:B11"/>
    <mergeCell ref="A1:B1"/>
    <mergeCell ref="A2:B2"/>
    <mergeCell ref="A4:B4"/>
    <mergeCell ref="A6:B6"/>
    <mergeCell ref="A8:B8"/>
    <mergeCell ref="A9:B9"/>
  </mergeCells>
  <printOptions horizontalCentered="1" verticalCentered="1"/>
  <pageMargins left="0.7" right="0.7" top="0" bottom="0" header="0.3" footer="0.3"/>
  <pageSetup scale="9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activeCell="A7" sqref="A7"/>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ht="15.6" thickBot="1" x14ac:dyDescent="0.6">
      <c r="A2" s="1383" t="s">
        <v>1</v>
      </c>
      <c r="B2" s="1384"/>
    </row>
    <row r="3" spans="1:2" ht="12.75" customHeight="1" thickBot="1" x14ac:dyDescent="0.6">
      <c r="A3" s="169"/>
      <c r="B3" s="170"/>
    </row>
    <row r="4" spans="1:2" s="37" customFormat="1" ht="17.25" customHeight="1" thickBot="1" x14ac:dyDescent="0.6">
      <c r="A4" s="1385" t="s">
        <v>835</v>
      </c>
      <c r="B4" s="1375"/>
    </row>
    <row r="5" spans="1:2" ht="12.75" customHeight="1" thickBot="1" x14ac:dyDescent="0.6">
      <c r="A5" s="151"/>
      <c r="B5" s="152"/>
    </row>
    <row r="6" spans="1:2" x14ac:dyDescent="0.55000000000000004">
      <c r="A6" s="1285" t="s">
        <v>29</v>
      </c>
      <c r="B6" s="1284"/>
    </row>
    <row r="7" spans="1:2" x14ac:dyDescent="0.55000000000000004">
      <c r="A7" s="565" t="s">
        <v>30</v>
      </c>
      <c r="B7" s="133"/>
    </row>
    <row r="8" spans="1:2" x14ac:dyDescent="0.55000000000000004">
      <c r="A8" s="1285" t="s">
        <v>810</v>
      </c>
      <c r="B8" s="1284"/>
    </row>
    <row r="9" spans="1:2" x14ac:dyDescent="0.55000000000000004">
      <c r="A9" s="1285"/>
      <c r="B9" s="1284"/>
    </row>
    <row r="10" spans="1:2" ht="12.75" customHeight="1" thickBot="1" x14ac:dyDescent="0.6">
      <c r="A10" s="173"/>
      <c r="B10" s="174"/>
    </row>
    <row r="11" spans="1:2" ht="95.25" customHeight="1" x14ac:dyDescent="0.55000000000000004">
      <c r="A11" s="1332" t="s">
        <v>168</v>
      </c>
      <c r="B11" s="1333"/>
    </row>
    <row r="12" spans="1:2" ht="12.75" customHeight="1" thickBot="1" x14ac:dyDescent="0.6">
      <c r="A12" s="151"/>
      <c r="B12" s="152"/>
    </row>
    <row r="13" spans="1:2" ht="15.6" thickBot="1" x14ac:dyDescent="0.6">
      <c r="A13" s="85" t="s">
        <v>163</v>
      </c>
      <c r="B13" s="159" t="s">
        <v>2</v>
      </c>
    </row>
    <row r="14" spans="1:2" ht="15.6" thickBot="1" x14ac:dyDescent="0.6">
      <c r="A14" s="160" t="s">
        <v>3</v>
      </c>
      <c r="B14" s="168">
        <v>250000</v>
      </c>
    </row>
    <row r="15" spans="1:2" ht="15.6" thickBot="1" x14ac:dyDescent="0.6">
      <c r="A15" s="160"/>
      <c r="B15" s="159"/>
    </row>
    <row r="16" spans="1:2" ht="15.6" thickBot="1" x14ac:dyDescent="0.6">
      <c r="A16" s="160" t="s">
        <v>5</v>
      </c>
      <c r="B16" s="168" t="s">
        <v>161</v>
      </c>
    </row>
    <row r="17" spans="1:4" ht="15.6" thickBot="1" x14ac:dyDescent="0.6">
      <c r="A17" s="160" t="s">
        <v>26</v>
      </c>
      <c r="B17" s="175" t="s">
        <v>161</v>
      </c>
    </row>
    <row r="18" spans="1:4" ht="15.6" thickBot="1" x14ac:dyDescent="0.6">
      <c r="A18" s="160" t="s">
        <v>6</v>
      </c>
      <c r="B18" s="162"/>
      <c r="D18" s="37"/>
    </row>
    <row r="19" spans="1:4" s="45" customFormat="1" thickBot="1" x14ac:dyDescent="0.55000000000000004">
      <c r="A19" s="85" t="s">
        <v>7</v>
      </c>
      <c r="B19" s="87">
        <f>SUM(B13:B17)-(B18)</f>
        <v>250000</v>
      </c>
    </row>
    <row r="20" spans="1:4" ht="12.75" customHeight="1" thickBot="1" x14ac:dyDescent="0.6">
      <c r="A20" s="151"/>
      <c r="B20" s="163"/>
    </row>
    <row r="21" spans="1:4" ht="15.6" thickBot="1" x14ac:dyDescent="0.6">
      <c r="A21" s="85" t="s">
        <v>17</v>
      </c>
      <c r="B21" s="159"/>
    </row>
    <row r="22" spans="1:4" ht="15.6" thickBot="1" x14ac:dyDescent="0.6">
      <c r="A22" s="160" t="s">
        <v>101</v>
      </c>
      <c r="B22" s="159"/>
    </row>
    <row r="23" spans="1:4" ht="16.5" customHeight="1" thickBot="1" x14ac:dyDescent="0.6">
      <c r="A23" s="160" t="s">
        <v>22</v>
      </c>
      <c r="B23" s="159"/>
    </row>
    <row r="24" spans="1:4" ht="15.6" thickBot="1" x14ac:dyDescent="0.6">
      <c r="A24" s="160" t="s">
        <v>20</v>
      </c>
      <c r="B24" s="159"/>
    </row>
    <row r="25" spans="1:4" ht="15.6" thickBot="1" x14ac:dyDescent="0.6">
      <c r="A25" s="160" t="s">
        <v>8</v>
      </c>
      <c r="B25" s="159"/>
    </row>
    <row r="26" spans="1:4" ht="15.6" thickBot="1" x14ac:dyDescent="0.6">
      <c r="A26" s="160" t="s">
        <v>569</v>
      </c>
      <c r="B26" s="159">
        <v>250000</v>
      </c>
    </row>
    <row r="27" spans="1:4" ht="15.6" thickBot="1" x14ac:dyDescent="0.6">
      <c r="A27" s="160" t="s">
        <v>9</v>
      </c>
      <c r="B27" s="159"/>
    </row>
    <row r="28" spans="1:4" ht="15.6" thickBot="1" x14ac:dyDescent="0.6">
      <c r="A28" s="153" t="s">
        <v>10</v>
      </c>
      <c r="B28" s="101"/>
    </row>
    <row r="29" spans="1:4" s="45" customFormat="1" ht="15.6" thickTop="1" thickBot="1" x14ac:dyDescent="0.55000000000000004">
      <c r="A29" s="155" t="s">
        <v>11</v>
      </c>
      <c r="B29" s="86">
        <f>SUM(B22:B28)</f>
        <v>250000</v>
      </c>
    </row>
    <row r="30" spans="1:4" ht="12.75" customHeight="1" x14ac:dyDescent="0.55000000000000004">
      <c r="A30" s="146"/>
      <c r="B30" s="147"/>
    </row>
    <row r="31" spans="1:4" ht="15.6" thickBot="1" x14ac:dyDescent="0.6">
      <c r="A31" s="85" t="s">
        <v>18</v>
      </c>
      <c r="B31" s="159" t="s">
        <v>4</v>
      </c>
    </row>
    <row r="32" spans="1:4" ht="15.6" thickBot="1" x14ac:dyDescent="0.6">
      <c r="A32" s="160" t="s">
        <v>12</v>
      </c>
      <c r="B32" s="159"/>
    </row>
    <row r="33" spans="1:2" ht="15.6" thickBot="1" x14ac:dyDescent="0.6">
      <c r="A33" s="160" t="s">
        <v>13</v>
      </c>
      <c r="B33" s="159"/>
    </row>
    <row r="34" spans="1:2" ht="15.6" thickBot="1" x14ac:dyDescent="0.6">
      <c r="A34" s="160" t="s">
        <v>14</v>
      </c>
      <c r="B34" s="159"/>
    </row>
    <row r="35" spans="1:2" ht="15.6" thickBot="1" x14ac:dyDescent="0.6">
      <c r="A35" s="160" t="s">
        <v>15</v>
      </c>
      <c r="B35" s="159"/>
    </row>
    <row r="36" spans="1:2" s="45" customFormat="1" thickBot="1" x14ac:dyDescent="0.55000000000000004">
      <c r="A36" s="85" t="s">
        <v>7</v>
      </c>
      <c r="B36" s="87">
        <f>SUM(B31:B35)</f>
        <v>0</v>
      </c>
    </row>
    <row r="37" spans="1:2" ht="12.75" customHeight="1" thickBot="1" x14ac:dyDescent="0.6">
      <c r="A37" s="151"/>
      <c r="B37" s="163"/>
    </row>
    <row r="38" spans="1:2" ht="15" customHeight="1" x14ac:dyDescent="0.55000000000000004">
      <c r="A38" s="617" t="s">
        <v>19</v>
      </c>
      <c r="B38" s="84"/>
    </row>
    <row r="39" spans="1:2" x14ac:dyDescent="0.55000000000000004">
      <c r="A39" s="102" t="s">
        <v>107</v>
      </c>
      <c r="B39" s="84"/>
    </row>
    <row r="40" spans="1:2" x14ac:dyDescent="0.55000000000000004">
      <c r="A40" s="102" t="s">
        <v>123</v>
      </c>
      <c r="B40" s="618"/>
    </row>
    <row r="41" spans="1:2" x14ac:dyDescent="0.55000000000000004">
      <c r="A41" s="102" t="s">
        <v>140</v>
      </c>
      <c r="B41" s="84"/>
    </row>
    <row r="42" spans="1:2" x14ac:dyDescent="0.55000000000000004">
      <c r="A42" s="102" t="s">
        <v>154</v>
      </c>
      <c r="B42" s="618"/>
    </row>
    <row r="43" spans="1:2" x14ac:dyDescent="0.55000000000000004">
      <c r="A43" s="102" t="s">
        <v>184</v>
      </c>
      <c r="B43" s="84"/>
    </row>
    <row r="44" spans="1:2" x14ac:dyDescent="0.55000000000000004">
      <c r="A44" s="102" t="s">
        <v>554</v>
      </c>
      <c r="B44" s="84">
        <v>250000</v>
      </c>
    </row>
    <row r="45" spans="1:2" ht="15.6" thickBot="1" x14ac:dyDescent="0.6">
      <c r="A45" s="507" t="s">
        <v>694</v>
      </c>
      <c r="B45" s="156"/>
    </row>
    <row r="46" spans="1:2" ht="15.6" thickBot="1" x14ac:dyDescent="0.6">
      <c r="A46" s="619" t="s">
        <v>11</v>
      </c>
      <c r="B46" s="609">
        <f>SUM(B38:B45)</f>
        <v>250000</v>
      </c>
    </row>
  </sheetData>
  <mergeCells count="7">
    <mergeCell ref="A11:B11"/>
    <mergeCell ref="A1:B1"/>
    <mergeCell ref="A2:B2"/>
    <mergeCell ref="A4:B4"/>
    <mergeCell ref="A6:B6"/>
    <mergeCell ref="A8:B8"/>
    <mergeCell ref="A9:B9"/>
  </mergeCells>
  <printOptions horizontalCentered="1" verticalCentered="1"/>
  <pageMargins left="0.7" right="0.7" top="0" bottom="0" header="0.3" footer="0.3"/>
  <pageSetup scale="9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X47" sqref="X47"/>
    </sheetView>
  </sheetViews>
  <sheetFormatPr defaultRowHeight="12.3" x14ac:dyDescent="0.4"/>
  <sheetData>
    <row r="1" spans="1:11" x14ac:dyDescent="0.4">
      <c r="A1" s="1386" t="s">
        <v>147</v>
      </c>
      <c r="B1" s="1386"/>
      <c r="C1" s="1386"/>
      <c r="D1" s="1386"/>
      <c r="E1" s="1386"/>
      <c r="F1" s="1386"/>
      <c r="G1" s="1386"/>
      <c r="H1" s="1386"/>
      <c r="I1" s="1386"/>
      <c r="J1" s="1386"/>
      <c r="K1" s="1386"/>
    </row>
    <row r="2" spans="1:11" x14ac:dyDescent="0.4">
      <c r="A2" s="1386"/>
      <c r="B2" s="1386"/>
      <c r="C2" s="1386"/>
      <c r="D2" s="1386"/>
      <c r="E2" s="1386"/>
      <c r="F2" s="1386"/>
      <c r="G2" s="1386"/>
      <c r="H2" s="1386"/>
      <c r="I2" s="1386"/>
      <c r="J2" s="1386"/>
      <c r="K2" s="1386"/>
    </row>
    <row r="3" spans="1:11" x14ac:dyDescent="0.4">
      <c r="A3" s="1386"/>
      <c r="B3" s="1386"/>
      <c r="C3" s="1386"/>
      <c r="D3" s="1386"/>
      <c r="E3" s="1386"/>
      <c r="F3" s="1386"/>
      <c r="G3" s="1386"/>
      <c r="H3" s="1386"/>
      <c r="I3" s="1386"/>
      <c r="J3" s="1386"/>
      <c r="K3" s="1386"/>
    </row>
    <row r="4" spans="1:11" x14ac:dyDescent="0.4">
      <c r="A4" s="1386"/>
      <c r="B4" s="1386"/>
      <c r="C4" s="1386"/>
      <c r="D4" s="1386"/>
      <c r="E4" s="1386"/>
      <c r="F4" s="1386"/>
      <c r="G4" s="1386"/>
      <c r="H4" s="1386"/>
      <c r="I4" s="1386"/>
      <c r="J4" s="1386"/>
      <c r="K4" s="1386"/>
    </row>
    <row r="5" spans="1:11" x14ac:dyDescent="0.4">
      <c r="A5" s="1386"/>
      <c r="B5" s="1386"/>
      <c r="C5" s="1386"/>
      <c r="D5" s="1386"/>
      <c r="E5" s="1386"/>
      <c r="F5" s="1386"/>
      <c r="G5" s="1386"/>
      <c r="H5" s="1386"/>
      <c r="I5" s="1386"/>
      <c r="J5" s="1386"/>
      <c r="K5" s="1386"/>
    </row>
    <row r="6" spans="1:11" x14ac:dyDescent="0.4">
      <c r="A6" s="1386"/>
      <c r="B6" s="1386"/>
      <c r="C6" s="1386"/>
      <c r="D6" s="1386"/>
      <c r="E6" s="1386"/>
      <c r="F6" s="1386"/>
      <c r="G6" s="1386"/>
      <c r="H6" s="1386"/>
      <c r="I6" s="1386"/>
      <c r="J6" s="1386"/>
      <c r="K6" s="1386"/>
    </row>
    <row r="7" spans="1:11" x14ac:dyDescent="0.4">
      <c r="A7" s="1386"/>
      <c r="B7" s="1386"/>
      <c r="C7" s="1386"/>
      <c r="D7" s="1386"/>
      <c r="E7" s="1386"/>
      <c r="F7" s="1386"/>
      <c r="G7" s="1386"/>
      <c r="H7" s="1386"/>
      <c r="I7" s="1386"/>
      <c r="J7" s="1386"/>
      <c r="K7" s="1386"/>
    </row>
    <row r="8" spans="1:11" x14ac:dyDescent="0.4">
      <c r="A8" s="1386"/>
      <c r="B8" s="1386"/>
      <c r="C8" s="1386"/>
      <c r="D8" s="1386"/>
      <c r="E8" s="1386"/>
      <c r="F8" s="1386"/>
      <c r="G8" s="1386"/>
      <c r="H8" s="1386"/>
      <c r="I8" s="1386"/>
      <c r="J8" s="1386"/>
      <c r="K8" s="1386"/>
    </row>
    <row r="9" spans="1:11" x14ac:dyDescent="0.4">
      <c r="A9" s="1386"/>
      <c r="B9" s="1386"/>
      <c r="C9" s="1386"/>
      <c r="D9" s="1386"/>
      <c r="E9" s="1386"/>
      <c r="F9" s="1386"/>
      <c r="G9" s="1386"/>
      <c r="H9" s="1386"/>
      <c r="I9" s="1386"/>
      <c r="J9" s="1386"/>
      <c r="K9" s="1386"/>
    </row>
    <row r="10" spans="1:11" x14ac:dyDescent="0.4">
      <c r="A10" s="1386"/>
      <c r="B10" s="1386"/>
      <c r="C10" s="1386"/>
      <c r="D10" s="1386"/>
      <c r="E10" s="1386"/>
      <c r="F10" s="1386"/>
      <c r="G10" s="1386"/>
      <c r="H10" s="1386"/>
      <c r="I10" s="1386"/>
      <c r="J10" s="1386"/>
      <c r="K10" s="1386"/>
    </row>
    <row r="11" spans="1:11" x14ac:dyDescent="0.4">
      <c r="A11" s="1386"/>
      <c r="B11" s="1386"/>
      <c r="C11" s="1386"/>
      <c r="D11" s="1386"/>
      <c r="E11" s="1386"/>
      <c r="F11" s="1386"/>
      <c r="G11" s="1386"/>
      <c r="H11" s="1386"/>
      <c r="I11" s="1386"/>
      <c r="J11" s="1386"/>
      <c r="K11" s="1386"/>
    </row>
    <row r="12" spans="1:11" x14ac:dyDescent="0.4">
      <c r="A12" s="1386"/>
      <c r="B12" s="1386"/>
      <c r="C12" s="1386"/>
      <c r="D12" s="1386"/>
      <c r="E12" s="1386"/>
      <c r="F12" s="1386"/>
      <c r="G12" s="1386"/>
      <c r="H12" s="1386"/>
      <c r="I12" s="1386"/>
      <c r="J12" s="1386"/>
      <c r="K12" s="1386"/>
    </row>
    <row r="13" spans="1:11" x14ac:dyDescent="0.4">
      <c r="A13" s="1386"/>
      <c r="B13" s="1386"/>
      <c r="C13" s="1386"/>
      <c r="D13" s="1386"/>
      <c r="E13" s="1386"/>
      <c r="F13" s="1386"/>
      <c r="G13" s="1386"/>
      <c r="H13" s="1386"/>
      <c r="I13" s="1386"/>
      <c r="J13" s="1386"/>
      <c r="K13" s="1386"/>
    </row>
    <row r="14" spans="1:11" x14ac:dyDescent="0.4">
      <c r="A14" s="1386"/>
      <c r="B14" s="1386"/>
      <c r="C14" s="1386"/>
      <c r="D14" s="1386"/>
      <c r="E14" s="1386"/>
      <c r="F14" s="1386"/>
      <c r="G14" s="1386"/>
      <c r="H14" s="1386"/>
      <c r="I14" s="1386"/>
      <c r="J14" s="1386"/>
      <c r="K14" s="1386"/>
    </row>
  </sheetData>
  <mergeCells count="1">
    <mergeCell ref="A1:K14"/>
  </mergeCells>
  <pageMargins left="0.7" right="0.7" top="0.75" bottom="0.7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D28" sqref="D28"/>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3" t="s">
        <v>0</v>
      </c>
      <c r="B1" s="1273"/>
    </row>
    <row r="2" spans="1:2" x14ac:dyDescent="0.55000000000000004">
      <c r="A2" s="1273" t="s">
        <v>1</v>
      </c>
      <c r="B2" s="1273"/>
    </row>
    <row r="3" spans="1:2" ht="12.75" customHeight="1" x14ac:dyDescent="0.55000000000000004">
      <c r="A3" s="35"/>
      <c r="B3" s="36"/>
    </row>
    <row r="4" spans="1:2" s="37" customFormat="1" ht="17.25" customHeight="1" x14ac:dyDescent="0.55000000000000004">
      <c r="A4" s="1274" t="s">
        <v>551</v>
      </c>
      <c r="B4" s="1275"/>
    </row>
    <row r="5" spans="1:2" ht="12.75" customHeight="1" x14ac:dyDescent="0.55000000000000004">
      <c r="A5" s="38"/>
      <c r="B5" s="39"/>
    </row>
    <row r="6" spans="1:2" x14ac:dyDescent="0.55000000000000004">
      <c r="A6" s="1276" t="s">
        <v>27</v>
      </c>
      <c r="B6" s="1276"/>
    </row>
    <row r="7" spans="1:2" x14ac:dyDescent="0.55000000000000004">
      <c r="A7" s="557" t="s">
        <v>30</v>
      </c>
      <c r="B7" s="40"/>
    </row>
    <row r="8" spans="1:2" x14ac:dyDescent="0.55000000000000004">
      <c r="A8" s="1276" t="s">
        <v>76</v>
      </c>
      <c r="B8" s="1276"/>
    </row>
    <row r="9" spans="1:2" x14ac:dyDescent="0.55000000000000004">
      <c r="A9" s="1276"/>
      <c r="B9" s="1276"/>
    </row>
    <row r="10" spans="1:2" ht="12.75" customHeight="1" x14ac:dyDescent="0.55000000000000004">
      <c r="A10" s="41"/>
      <c r="B10" s="42"/>
    </row>
    <row r="11" spans="1:2" x14ac:dyDescent="0.55000000000000004">
      <c r="A11" s="1271" t="s">
        <v>552</v>
      </c>
      <c r="B11" s="1272"/>
    </row>
    <row r="12" spans="1:2" ht="12.75" customHeight="1" thickBot="1" x14ac:dyDescent="0.6">
      <c r="A12" s="43"/>
      <c r="B12" s="44"/>
    </row>
    <row r="13" spans="1:2" x14ac:dyDescent="0.55000000000000004">
      <c r="A13" s="45" t="s">
        <v>16</v>
      </c>
      <c r="B13" s="46" t="s">
        <v>2</v>
      </c>
    </row>
    <row r="14" spans="1:2" x14ac:dyDescent="0.55000000000000004">
      <c r="A14" s="34" t="s">
        <v>3</v>
      </c>
      <c r="B14" s="46" t="s">
        <v>2</v>
      </c>
    </row>
    <row r="15" spans="1:2" x14ac:dyDescent="0.55000000000000004">
      <c r="B15" s="46"/>
    </row>
    <row r="16" spans="1:2" x14ac:dyDescent="0.55000000000000004">
      <c r="A16" s="34" t="s">
        <v>5</v>
      </c>
      <c r="B16" s="46"/>
    </row>
    <row r="17" spans="1:4" ht="15.6" thickBot="1" x14ac:dyDescent="0.6">
      <c r="A17" s="47" t="s">
        <v>26</v>
      </c>
      <c r="B17" s="48"/>
    </row>
    <row r="18" spans="1:4" ht="15.6" thickTop="1" x14ac:dyDescent="0.55000000000000004">
      <c r="A18" s="34" t="s">
        <v>6</v>
      </c>
      <c r="B18" s="49"/>
      <c r="D18" s="37"/>
    </row>
    <row r="19" spans="1:4" s="45" customFormat="1" thickBot="1" x14ac:dyDescent="0.55000000000000004">
      <c r="A19" s="50" t="s">
        <v>7</v>
      </c>
      <c r="B19" s="51">
        <f>SUM(B13:B17)-(B18)</f>
        <v>0</v>
      </c>
    </row>
    <row r="20" spans="1:4" ht="12.75" customHeight="1" x14ac:dyDescent="0.55000000000000004">
      <c r="A20" s="38"/>
      <c r="B20" s="52"/>
    </row>
    <row r="21" spans="1:4" x14ac:dyDescent="0.55000000000000004">
      <c r="A21" s="45" t="s">
        <v>17</v>
      </c>
      <c r="B21" s="46"/>
    </row>
    <row r="22" spans="1:4" x14ac:dyDescent="0.55000000000000004">
      <c r="A22" s="34" t="s">
        <v>101</v>
      </c>
      <c r="B22" s="46"/>
    </row>
    <row r="23" spans="1:4" ht="16.5" customHeight="1" x14ac:dyDescent="0.55000000000000004">
      <c r="A23" s="34" t="s">
        <v>22</v>
      </c>
      <c r="B23" s="46"/>
    </row>
    <row r="24" spans="1:4" x14ac:dyDescent="0.55000000000000004">
      <c r="A24" s="34" t="s">
        <v>20</v>
      </c>
      <c r="B24" s="46"/>
    </row>
    <row r="25" spans="1:4" x14ac:dyDescent="0.55000000000000004">
      <c r="A25" s="34" t="s">
        <v>8</v>
      </c>
      <c r="B25" s="46"/>
    </row>
    <row r="26" spans="1:4" x14ac:dyDescent="0.55000000000000004">
      <c r="A26" s="34" t="s">
        <v>102</v>
      </c>
      <c r="B26" s="46"/>
    </row>
    <row r="27" spans="1:4" x14ac:dyDescent="0.55000000000000004">
      <c r="A27" s="34" t="s">
        <v>9</v>
      </c>
      <c r="B27" s="46"/>
    </row>
    <row r="28" spans="1:4" ht="15.6" thickBot="1" x14ac:dyDescent="0.6">
      <c r="A28" s="47" t="s">
        <v>10</v>
      </c>
      <c r="B28" s="53"/>
    </row>
    <row r="29" spans="1:4" s="45" customFormat="1" ht="15.6" thickTop="1" thickBot="1" x14ac:dyDescent="0.55000000000000004">
      <c r="A29" s="54" t="s">
        <v>11</v>
      </c>
      <c r="B29" s="55">
        <f>SUM(B22:B28)</f>
        <v>0</v>
      </c>
    </row>
    <row r="30" spans="1:4" ht="12.75" customHeight="1" x14ac:dyDescent="0.55000000000000004">
      <c r="A30" s="38"/>
      <c r="B30" s="52"/>
    </row>
    <row r="31" spans="1:4" x14ac:dyDescent="0.55000000000000004">
      <c r="A31" s="45" t="s">
        <v>18</v>
      </c>
      <c r="B31" s="46" t="s">
        <v>4</v>
      </c>
    </row>
    <row r="32" spans="1:4" x14ac:dyDescent="0.55000000000000004">
      <c r="A32" s="34" t="s">
        <v>12</v>
      </c>
      <c r="B32" s="46"/>
    </row>
    <row r="33" spans="1:2" x14ac:dyDescent="0.55000000000000004">
      <c r="A33" s="34" t="s">
        <v>13</v>
      </c>
      <c r="B33" s="46"/>
    </row>
    <row r="34" spans="1:2" x14ac:dyDescent="0.55000000000000004">
      <c r="A34" s="34" t="s">
        <v>14</v>
      </c>
      <c r="B34" s="46"/>
    </row>
    <row r="35" spans="1:2" ht="15.6" thickBot="1" x14ac:dyDescent="0.6">
      <c r="A35" s="47" t="s">
        <v>15</v>
      </c>
      <c r="B35" s="53"/>
    </row>
    <row r="36" spans="1:2" s="45" customFormat="1" ht="15.6" thickTop="1" thickBot="1" x14ac:dyDescent="0.55000000000000004">
      <c r="A36" s="54" t="s">
        <v>7</v>
      </c>
      <c r="B36" s="55">
        <f>SUM(B31:B35)</f>
        <v>0</v>
      </c>
    </row>
    <row r="37" spans="1:2" ht="12.75" customHeight="1" x14ac:dyDescent="0.55000000000000004">
      <c r="A37" s="38"/>
      <c r="B37" s="52"/>
    </row>
    <row r="38" spans="1:2" ht="15" customHeight="1" x14ac:dyDescent="0.55000000000000004">
      <c r="A38" s="45" t="s">
        <v>19</v>
      </c>
      <c r="B38" s="46"/>
    </row>
    <row r="39" spans="1:2" x14ac:dyDescent="0.55000000000000004">
      <c r="A39" s="56" t="s">
        <v>107</v>
      </c>
      <c r="B39" s="58"/>
    </row>
    <row r="40" spans="1:2" x14ac:dyDescent="0.55000000000000004">
      <c r="A40" s="56" t="s">
        <v>123</v>
      </c>
      <c r="B40" s="58" t="s">
        <v>2</v>
      </c>
    </row>
    <row r="41" spans="1:2" x14ac:dyDescent="0.55000000000000004">
      <c r="A41" s="56" t="s">
        <v>140</v>
      </c>
      <c r="B41" s="58"/>
    </row>
    <row r="42" spans="1:2" x14ac:dyDescent="0.55000000000000004">
      <c r="A42" s="56" t="s">
        <v>154</v>
      </c>
      <c r="B42" s="58"/>
    </row>
    <row r="43" spans="1:2" x14ac:dyDescent="0.55000000000000004">
      <c r="A43" s="56" t="s">
        <v>184</v>
      </c>
      <c r="B43" s="58"/>
    </row>
    <row r="44" spans="1:2" x14ac:dyDescent="0.55000000000000004">
      <c r="A44" s="56" t="s">
        <v>554</v>
      </c>
      <c r="B44" s="58"/>
    </row>
    <row r="45" spans="1:2" ht="15.6" thickBot="1" x14ac:dyDescent="0.6">
      <c r="A45" s="72" t="s">
        <v>694</v>
      </c>
      <c r="B45" s="58"/>
    </row>
    <row r="46" spans="1:2" ht="15.9" thickTop="1" thickBot="1" x14ac:dyDescent="0.6">
      <c r="A46" s="50" t="s">
        <v>11</v>
      </c>
      <c r="B46" s="55">
        <f>SUM(B39:B45)</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Normal="100" workbookViewId="0">
      <selection activeCell="B41" sqref="B41"/>
    </sheetView>
  </sheetViews>
  <sheetFormatPr defaultColWidth="8" defaultRowHeight="15.3" x14ac:dyDescent="0.55000000000000004"/>
  <cols>
    <col min="1" max="1" width="68.71875" style="59" customWidth="1"/>
    <col min="2" max="2" width="12" style="64" customWidth="1"/>
    <col min="3" max="16384" width="8" style="59"/>
  </cols>
  <sheetData>
    <row r="1" spans="1:2" x14ac:dyDescent="0.55000000000000004">
      <c r="A1" s="1354" t="s">
        <v>0</v>
      </c>
      <c r="B1" s="1355"/>
    </row>
    <row r="2" spans="1:2" x14ac:dyDescent="0.55000000000000004">
      <c r="A2" s="1356" t="s">
        <v>1</v>
      </c>
      <c r="B2" s="1357"/>
    </row>
    <row r="3" spans="1:2" ht="12.75" customHeight="1" x14ac:dyDescent="0.55000000000000004">
      <c r="A3" s="103"/>
      <c r="B3" s="104"/>
    </row>
    <row r="4" spans="1:2" s="60" customFormat="1" ht="17.25" customHeight="1" x14ac:dyDescent="0.55000000000000004">
      <c r="A4" s="1358" t="s">
        <v>124</v>
      </c>
      <c r="B4" s="1359"/>
    </row>
    <row r="5" spans="1:2" ht="12.75" customHeight="1" x14ac:dyDescent="0.55000000000000004">
      <c r="A5" s="105"/>
      <c r="B5" s="106"/>
    </row>
    <row r="6" spans="1:2" x14ac:dyDescent="0.55000000000000004">
      <c r="A6" s="1360" t="s">
        <v>125</v>
      </c>
      <c r="B6" s="1359"/>
    </row>
    <row r="7" spans="1:2" x14ac:dyDescent="0.55000000000000004">
      <c r="A7" s="566" t="s">
        <v>39</v>
      </c>
      <c r="B7" s="107"/>
    </row>
    <row r="8" spans="1:2" x14ac:dyDescent="0.55000000000000004">
      <c r="A8" s="1360" t="s">
        <v>104</v>
      </c>
      <c r="B8" s="1359"/>
    </row>
    <row r="9" spans="1:2" x14ac:dyDescent="0.55000000000000004">
      <c r="A9" s="1360"/>
      <c r="B9" s="1359"/>
    </row>
    <row r="10" spans="1:2" ht="12.75" customHeight="1" x14ac:dyDescent="0.55000000000000004">
      <c r="A10" s="108"/>
      <c r="B10" s="109"/>
    </row>
    <row r="11" spans="1:2" x14ac:dyDescent="0.55000000000000004">
      <c r="A11" s="1352" t="s">
        <v>126</v>
      </c>
      <c r="B11" s="1353"/>
    </row>
    <row r="12" spans="1:2" ht="12.75" customHeight="1" thickBot="1" x14ac:dyDescent="0.6">
      <c r="A12" s="110"/>
      <c r="B12" s="111"/>
    </row>
    <row r="13" spans="1:2" x14ac:dyDescent="0.55000000000000004">
      <c r="A13" s="112" t="s">
        <v>16</v>
      </c>
      <c r="B13" s="113" t="s">
        <v>2</v>
      </c>
    </row>
    <row r="14" spans="1:2" x14ac:dyDescent="0.55000000000000004">
      <c r="A14" s="114" t="s">
        <v>3</v>
      </c>
      <c r="B14" s="113"/>
    </row>
    <row r="15" spans="1:2" x14ac:dyDescent="0.55000000000000004">
      <c r="A15" s="114" t="s">
        <v>36</v>
      </c>
      <c r="B15" s="113"/>
    </row>
    <row r="16" spans="1:2" x14ac:dyDescent="0.55000000000000004">
      <c r="A16" s="114" t="s">
        <v>5</v>
      </c>
      <c r="B16" s="113">
        <v>150000</v>
      </c>
    </row>
    <row r="17" spans="1:4" ht="15.6" thickBot="1" x14ac:dyDescent="0.6">
      <c r="A17" s="115" t="s">
        <v>37</v>
      </c>
      <c r="B17" s="116"/>
    </row>
    <row r="18" spans="1:4" ht="15.6" thickTop="1" x14ac:dyDescent="0.55000000000000004">
      <c r="A18" s="114" t="s">
        <v>6</v>
      </c>
      <c r="B18" s="117"/>
      <c r="D18" s="60"/>
    </row>
    <row r="19" spans="1:4" s="62" customFormat="1" thickBot="1" x14ac:dyDescent="0.55000000000000004">
      <c r="A19" s="118" t="s">
        <v>7</v>
      </c>
      <c r="B19" s="119">
        <f>SUM(B14:B17)-B18</f>
        <v>150000</v>
      </c>
    </row>
    <row r="20" spans="1:4" ht="12.75" customHeight="1" x14ac:dyDescent="0.55000000000000004">
      <c r="A20" s="105"/>
      <c r="B20" s="120"/>
    </row>
    <row r="21" spans="1:4" x14ac:dyDescent="0.55000000000000004">
      <c r="A21" s="112" t="s">
        <v>17</v>
      </c>
      <c r="B21" s="113"/>
    </row>
    <row r="22" spans="1:4" x14ac:dyDescent="0.55000000000000004">
      <c r="A22" s="114" t="s">
        <v>21</v>
      </c>
      <c r="B22" s="113"/>
    </row>
    <row r="23" spans="1:4" ht="16.5" customHeight="1" x14ac:dyDescent="0.55000000000000004">
      <c r="A23" s="114" t="s">
        <v>22</v>
      </c>
      <c r="B23" s="113"/>
    </row>
    <row r="24" spans="1:4" x14ac:dyDescent="0.55000000000000004">
      <c r="A24" s="114" t="s">
        <v>38</v>
      </c>
      <c r="B24" s="113"/>
    </row>
    <row r="25" spans="1:4" x14ac:dyDescent="0.55000000000000004">
      <c r="A25" s="114" t="s">
        <v>8</v>
      </c>
      <c r="B25" s="113"/>
    </row>
    <row r="26" spans="1:4" x14ac:dyDescent="0.55000000000000004">
      <c r="A26" s="114" t="s">
        <v>23</v>
      </c>
      <c r="B26" s="113"/>
    </row>
    <row r="27" spans="1:4" x14ac:dyDescent="0.55000000000000004">
      <c r="A27" s="114" t="s">
        <v>9</v>
      </c>
      <c r="B27" s="113"/>
    </row>
    <row r="28" spans="1:4" ht="15.6" thickBot="1" x14ac:dyDescent="0.6">
      <c r="A28" s="115" t="s">
        <v>10</v>
      </c>
      <c r="B28" s="121">
        <v>150000</v>
      </c>
    </row>
    <row r="29" spans="1:4" s="62" customFormat="1" ht="15.6" thickTop="1" thickBot="1" x14ac:dyDescent="0.55000000000000004">
      <c r="A29" s="122" t="s">
        <v>11</v>
      </c>
      <c r="B29" s="123">
        <f>SUM(B22:B28)</f>
        <v>150000</v>
      </c>
    </row>
    <row r="30" spans="1:4" ht="12.75" customHeight="1" x14ac:dyDescent="0.55000000000000004">
      <c r="A30" s="105"/>
      <c r="B30" s="120"/>
    </row>
    <row r="31" spans="1:4" x14ac:dyDescent="0.55000000000000004">
      <c r="A31" s="112" t="s">
        <v>18</v>
      </c>
      <c r="B31" s="113" t="s">
        <v>4</v>
      </c>
    </row>
    <row r="32" spans="1:4" x14ac:dyDescent="0.55000000000000004">
      <c r="A32" s="114" t="s">
        <v>12</v>
      </c>
      <c r="B32" s="113"/>
    </row>
    <row r="33" spans="1:2" x14ac:dyDescent="0.55000000000000004">
      <c r="A33" s="114" t="s">
        <v>13</v>
      </c>
      <c r="B33" s="113"/>
    </row>
    <row r="34" spans="1:2" x14ac:dyDescent="0.55000000000000004">
      <c r="A34" s="114" t="s">
        <v>14</v>
      </c>
      <c r="B34" s="113"/>
    </row>
    <row r="35" spans="1:2" ht="15.6" thickBot="1" x14ac:dyDescent="0.6">
      <c r="A35" s="115" t="s">
        <v>15</v>
      </c>
      <c r="B35" s="121"/>
    </row>
    <row r="36" spans="1:2" s="62" customFormat="1" ht="15.6" thickTop="1" thickBot="1" x14ac:dyDescent="0.55000000000000004">
      <c r="A36" s="122" t="s">
        <v>7</v>
      </c>
      <c r="B36" s="123">
        <f>SUM(B31:B35)</f>
        <v>0</v>
      </c>
    </row>
    <row r="37" spans="1:2" ht="12.75" customHeight="1" x14ac:dyDescent="0.55000000000000004">
      <c r="A37" s="61"/>
      <c r="B37" s="63"/>
    </row>
    <row r="38" spans="1:2" x14ac:dyDescent="0.55000000000000004">
      <c r="A38" s="617" t="s">
        <v>19</v>
      </c>
      <c r="B38" s="84"/>
    </row>
    <row r="39" spans="1:2" x14ac:dyDescent="0.55000000000000004">
      <c r="A39" s="102" t="s">
        <v>107</v>
      </c>
      <c r="B39" s="84"/>
    </row>
    <row r="40" spans="1:2" x14ac:dyDescent="0.55000000000000004">
      <c r="A40" s="102" t="s">
        <v>123</v>
      </c>
      <c r="B40" s="618"/>
    </row>
    <row r="41" spans="1:2" x14ac:dyDescent="0.55000000000000004">
      <c r="A41" s="102" t="s">
        <v>140</v>
      </c>
      <c r="B41" s="84">
        <v>150000</v>
      </c>
    </row>
    <row r="42" spans="1:2" x14ac:dyDescent="0.55000000000000004">
      <c r="A42" s="102" t="s">
        <v>154</v>
      </c>
      <c r="B42" s="618"/>
    </row>
    <row r="43" spans="1:2" x14ac:dyDescent="0.55000000000000004">
      <c r="A43" s="102" t="s">
        <v>184</v>
      </c>
      <c r="B43" s="84"/>
    </row>
    <row r="44" spans="1:2" x14ac:dyDescent="0.55000000000000004">
      <c r="A44" s="102" t="s">
        <v>554</v>
      </c>
      <c r="B44" s="84"/>
    </row>
    <row r="45" spans="1:2" ht="15.6" thickBot="1" x14ac:dyDescent="0.6">
      <c r="A45" s="507" t="s">
        <v>694</v>
      </c>
      <c r="B45" s="156"/>
    </row>
    <row r="46" spans="1:2" ht="15.6" thickBot="1" x14ac:dyDescent="0.6">
      <c r="A46" s="619" t="s">
        <v>11</v>
      </c>
      <c r="B46" s="609">
        <f>SUM(B38:B45)</f>
        <v>150000</v>
      </c>
    </row>
  </sheetData>
  <mergeCells count="7">
    <mergeCell ref="A11:B11"/>
    <mergeCell ref="A1:B1"/>
    <mergeCell ref="A2:B2"/>
    <mergeCell ref="A4:B4"/>
    <mergeCell ref="A6:B6"/>
    <mergeCell ref="A8:B8"/>
    <mergeCell ref="A9:B9"/>
  </mergeCells>
  <printOptions horizontalCentered="1" verticalCentered="1" gridLines="1"/>
  <pageMargins left="0" right="0" top="0.31" bottom="0" header="0.26" footer="0.17"/>
  <pageSetup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zoomScale="85" zoomScaleNormal="85" workbookViewId="0">
      <selection activeCell="B40" sqref="B40"/>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2" x14ac:dyDescent="0.55000000000000004">
      <c r="A1" s="1389" t="s">
        <v>0</v>
      </c>
      <c r="B1" s="1390"/>
    </row>
    <row r="2" spans="1:2" x14ac:dyDescent="0.55000000000000004">
      <c r="A2" s="1389" t="s">
        <v>1</v>
      </c>
      <c r="B2" s="1390"/>
    </row>
    <row r="3" spans="1:2" ht="12.75" customHeight="1" x14ac:dyDescent="0.55000000000000004">
      <c r="A3" s="35"/>
      <c r="B3" s="878"/>
    </row>
    <row r="4" spans="1:2" s="37" customFormat="1" ht="17.25" customHeight="1" x14ac:dyDescent="0.55000000000000004">
      <c r="A4" s="1274" t="s">
        <v>375</v>
      </c>
      <c r="B4" s="1391"/>
    </row>
    <row r="5" spans="1:2" ht="12.75" customHeight="1" x14ac:dyDescent="0.55000000000000004">
      <c r="A5" s="879"/>
      <c r="B5" s="880"/>
    </row>
    <row r="6" spans="1:2" x14ac:dyDescent="0.55000000000000004">
      <c r="A6" s="1275" t="s">
        <v>143</v>
      </c>
      <c r="B6" s="1391"/>
    </row>
    <row r="7" spans="1:2" x14ac:dyDescent="0.55000000000000004">
      <c r="A7" s="771" t="s">
        <v>30</v>
      </c>
      <c r="B7" s="881"/>
    </row>
    <row r="8" spans="1:2" x14ac:dyDescent="0.55000000000000004">
      <c r="A8" s="1275" t="s">
        <v>76</v>
      </c>
      <c r="B8" s="1391"/>
    </row>
    <row r="9" spans="1:2" x14ac:dyDescent="0.55000000000000004">
      <c r="A9" s="1274" t="s">
        <v>44</v>
      </c>
      <c r="B9" s="1392"/>
    </row>
    <row r="10" spans="1:2" ht="12.75" customHeight="1" x14ac:dyDescent="0.55000000000000004">
      <c r="A10" s="882"/>
      <c r="B10" s="883"/>
    </row>
    <row r="11" spans="1:2" x14ac:dyDescent="0.55000000000000004">
      <c r="A11" s="1387" t="s">
        <v>376</v>
      </c>
      <c r="B11" s="1388"/>
    </row>
    <row r="12" spans="1:2" x14ac:dyDescent="0.55000000000000004">
      <c r="A12" s="884" t="s">
        <v>377</v>
      </c>
      <c r="B12" s="885"/>
    </row>
    <row r="13" spans="1:2" x14ac:dyDescent="0.55000000000000004">
      <c r="A13" s="884" t="s">
        <v>378</v>
      </c>
      <c r="B13" s="885"/>
    </row>
    <row r="14" spans="1:2" x14ac:dyDescent="0.55000000000000004">
      <c r="A14" s="884" t="s">
        <v>379</v>
      </c>
      <c r="B14" s="885"/>
    </row>
    <row r="15" spans="1:2" x14ac:dyDescent="0.55000000000000004">
      <c r="A15" s="884"/>
      <c r="B15" s="885"/>
    </row>
    <row r="16" spans="1:2" x14ac:dyDescent="0.55000000000000004">
      <c r="A16" s="884" t="s">
        <v>380</v>
      </c>
      <c r="B16" s="885"/>
    </row>
    <row r="17" spans="1:4" x14ac:dyDescent="0.55000000000000004">
      <c r="A17" s="884" t="s">
        <v>381</v>
      </c>
      <c r="B17" s="885"/>
    </row>
    <row r="18" spans="1:4" x14ac:dyDescent="0.55000000000000004">
      <c r="A18" s="884" t="s">
        <v>382</v>
      </c>
      <c r="B18" s="885"/>
    </row>
    <row r="19" spans="1:4" ht="12.75" customHeight="1" thickBot="1" x14ac:dyDescent="0.6">
      <c r="A19" s="886"/>
      <c r="B19" s="887"/>
    </row>
    <row r="20" spans="1:4" x14ac:dyDescent="0.55000000000000004">
      <c r="A20" s="78" t="s">
        <v>16</v>
      </c>
      <c r="B20" s="888" t="s">
        <v>2</v>
      </c>
    </row>
    <row r="21" spans="1:4" x14ac:dyDescent="0.55000000000000004">
      <c r="A21" s="73" t="s">
        <v>383</v>
      </c>
      <c r="B21" s="888">
        <v>385000</v>
      </c>
    </row>
    <row r="22" spans="1:4" ht="15.6" thickBot="1" x14ac:dyDescent="0.6">
      <c r="A22" s="73" t="s">
        <v>6</v>
      </c>
      <c r="B22" s="889">
        <v>0</v>
      </c>
    </row>
    <row r="23" spans="1:4" ht="15.9" thickTop="1" thickBot="1" x14ac:dyDescent="0.6">
      <c r="A23" s="890" t="s">
        <v>7</v>
      </c>
      <c r="B23" s="891">
        <f>SUM(B19:B21)-(B22)</f>
        <v>385000</v>
      </c>
      <c r="D23" s="37"/>
    </row>
    <row r="24" spans="1:4" s="45" customFormat="1" x14ac:dyDescent="0.55000000000000004">
      <c r="A24" s="879"/>
      <c r="B24" s="892"/>
    </row>
    <row r="25" spans="1:4" ht="12.75" customHeight="1" x14ac:dyDescent="0.55000000000000004">
      <c r="A25" s="78" t="s">
        <v>17</v>
      </c>
      <c r="B25" s="888"/>
    </row>
    <row r="26" spans="1:4" x14ac:dyDescent="0.55000000000000004">
      <c r="A26" s="73" t="s">
        <v>22</v>
      </c>
      <c r="B26" s="888"/>
    </row>
    <row r="27" spans="1:4" ht="16.5" customHeight="1" x14ac:dyDescent="0.55000000000000004">
      <c r="A27" s="73" t="s">
        <v>9</v>
      </c>
      <c r="B27" s="888"/>
    </row>
    <row r="28" spans="1:4" ht="15.6" thickBot="1" x14ac:dyDescent="0.6">
      <c r="A28" s="47" t="s">
        <v>10</v>
      </c>
      <c r="B28" s="893"/>
    </row>
    <row r="29" spans="1:4" ht="15.9" thickTop="1" thickBot="1" x14ac:dyDescent="0.6">
      <c r="A29" s="54" t="s">
        <v>11</v>
      </c>
      <c r="B29" s="894">
        <f>SUM(B26:B28)</f>
        <v>0</v>
      </c>
    </row>
    <row r="30" spans="1:4" s="45" customFormat="1" x14ac:dyDescent="0.55000000000000004">
      <c r="A30" s="879"/>
      <c r="B30" s="892"/>
    </row>
    <row r="31" spans="1:4" ht="12.75" customHeight="1" x14ac:dyDescent="0.55000000000000004">
      <c r="A31" s="78" t="s">
        <v>18</v>
      </c>
      <c r="B31" s="888" t="s">
        <v>4</v>
      </c>
    </row>
    <row r="32" spans="1:4" x14ac:dyDescent="0.55000000000000004">
      <c r="A32" s="73" t="s">
        <v>12</v>
      </c>
      <c r="B32" s="888"/>
    </row>
    <row r="33" spans="1:2" x14ac:dyDescent="0.55000000000000004">
      <c r="A33" s="73" t="s">
        <v>13</v>
      </c>
      <c r="B33" s="888"/>
    </row>
    <row r="34" spans="1:2" x14ac:dyDescent="0.55000000000000004">
      <c r="A34" s="73" t="s">
        <v>14</v>
      </c>
      <c r="B34" s="888"/>
    </row>
    <row r="35" spans="1:2" ht="15.6" thickBot="1" x14ac:dyDescent="0.6">
      <c r="A35" s="47" t="s">
        <v>15</v>
      </c>
      <c r="B35" s="893"/>
    </row>
    <row r="36" spans="1:2" ht="15.9" thickTop="1" thickBot="1" x14ac:dyDescent="0.6">
      <c r="A36" s="54" t="s">
        <v>7</v>
      </c>
      <c r="B36" s="894">
        <f>SUM(B31:B35)</f>
        <v>0</v>
      </c>
    </row>
    <row r="37" spans="1:2" s="45" customFormat="1" x14ac:dyDescent="0.55000000000000004">
      <c r="A37" s="879"/>
      <c r="B37" s="892"/>
    </row>
    <row r="38" spans="1:2" ht="12.75" customHeight="1" x14ac:dyDescent="0.55000000000000004">
      <c r="A38" s="78" t="s">
        <v>19</v>
      </c>
      <c r="B38" s="895"/>
    </row>
    <row r="39" spans="1:2" x14ac:dyDescent="0.55000000000000004">
      <c r="A39" s="71" t="s">
        <v>427</v>
      </c>
      <c r="B39" s="888">
        <v>100000</v>
      </c>
    </row>
    <row r="40" spans="1:2" x14ac:dyDescent="0.55000000000000004">
      <c r="A40" s="56" t="s">
        <v>123</v>
      </c>
      <c r="B40" s="896">
        <v>285000</v>
      </c>
    </row>
    <row r="41" spans="1:2" x14ac:dyDescent="0.55000000000000004">
      <c r="A41" s="56" t="s">
        <v>140</v>
      </c>
      <c r="B41" s="896"/>
    </row>
    <row r="42" spans="1:2" x14ac:dyDescent="0.55000000000000004">
      <c r="A42" s="56" t="s">
        <v>154</v>
      </c>
      <c r="B42" s="896"/>
    </row>
    <row r="43" spans="1:2" x14ac:dyDescent="0.55000000000000004">
      <c r="A43" s="56" t="s">
        <v>184</v>
      </c>
      <c r="B43" s="896"/>
    </row>
    <row r="44" spans="1:2" x14ac:dyDescent="0.55000000000000004">
      <c r="A44" s="56" t="s">
        <v>554</v>
      </c>
      <c r="B44" s="896"/>
    </row>
    <row r="45" spans="1:2" ht="15.6" thickBot="1" x14ac:dyDescent="0.6">
      <c r="A45" s="72" t="s">
        <v>694</v>
      </c>
      <c r="B45" s="897"/>
    </row>
    <row r="46" spans="1:2" ht="15.9" thickTop="1" thickBot="1" x14ac:dyDescent="0.6">
      <c r="A46" s="54" t="s">
        <v>11</v>
      </c>
      <c r="B46" s="891">
        <f>SUM(B39:B45)</f>
        <v>385000</v>
      </c>
    </row>
  </sheetData>
  <mergeCells count="7">
    <mergeCell ref="A11:B11"/>
    <mergeCell ref="A1:B1"/>
    <mergeCell ref="A2:B2"/>
    <mergeCell ref="A4:B4"/>
    <mergeCell ref="A6:B6"/>
    <mergeCell ref="A8:B8"/>
    <mergeCell ref="A9:B9"/>
  </mergeCells>
  <printOptions horizontalCentered="1" verticalCentered="1" gridLines="1"/>
  <pageMargins left="0.66" right="0.67" top="0" bottom="0" header="0.26" footer="0.17"/>
  <pageSetup firstPageNumber="9" orientation="portrait"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7" zoomScale="85" zoomScaleNormal="85" workbookViewId="0">
      <selection activeCell="C38" sqref="C38"/>
    </sheetView>
  </sheetViews>
  <sheetFormatPr defaultColWidth="9.27734375" defaultRowHeight="15.3" x14ac:dyDescent="0.55000000000000004"/>
  <cols>
    <col min="1" max="1" width="83.5" style="34" customWidth="1"/>
    <col min="2" max="2" width="13.8320312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x14ac:dyDescent="0.55000000000000004">
      <c r="A2" s="1281" t="s">
        <v>1</v>
      </c>
      <c r="B2" s="1282"/>
    </row>
    <row r="3" spans="1:2" ht="12.75" customHeight="1" x14ac:dyDescent="0.55000000000000004">
      <c r="A3" s="499"/>
      <c r="B3" s="500"/>
    </row>
    <row r="4" spans="1:2" s="37" customFormat="1" ht="17.25" customHeight="1" x14ac:dyDescent="0.55000000000000004">
      <c r="A4" s="1283" t="s">
        <v>719</v>
      </c>
      <c r="B4" s="1284"/>
    </row>
    <row r="5" spans="1:2" ht="12.75" customHeight="1" x14ac:dyDescent="0.55000000000000004">
      <c r="A5" s="146"/>
      <c r="B5" s="501"/>
    </row>
    <row r="6" spans="1:2" x14ac:dyDescent="0.55000000000000004">
      <c r="A6" s="1285" t="s">
        <v>159</v>
      </c>
      <c r="B6" s="1284"/>
    </row>
    <row r="7" spans="1:2" x14ac:dyDescent="0.55000000000000004">
      <c r="A7" s="749" t="s">
        <v>30</v>
      </c>
      <c r="B7" s="133"/>
    </row>
    <row r="8" spans="1:2" x14ac:dyDescent="0.55000000000000004">
      <c r="A8" s="1285" t="s">
        <v>76</v>
      </c>
      <c r="B8" s="1284"/>
    </row>
    <row r="9" spans="1:2" x14ac:dyDescent="0.55000000000000004">
      <c r="A9" s="1285"/>
      <c r="B9" s="1284"/>
    </row>
    <row r="10" spans="1:2" ht="12.75" customHeight="1" x14ac:dyDescent="0.55000000000000004">
      <c r="A10" s="149"/>
      <c r="B10" s="150"/>
    </row>
    <row r="11" spans="1:2" x14ac:dyDescent="0.55000000000000004">
      <c r="A11" s="1277" t="s">
        <v>720</v>
      </c>
      <c r="B11" s="1278"/>
    </row>
    <row r="12" spans="1:2" x14ac:dyDescent="0.55000000000000004">
      <c r="A12" s="136" t="s">
        <v>721</v>
      </c>
      <c r="B12" s="748"/>
    </row>
    <row r="13" spans="1:2" x14ac:dyDescent="0.55000000000000004">
      <c r="A13" s="136" t="s">
        <v>2</v>
      </c>
      <c r="B13" s="748"/>
    </row>
    <row r="14" spans="1:2" x14ac:dyDescent="0.55000000000000004">
      <c r="A14" s="136" t="s">
        <v>2</v>
      </c>
      <c r="B14" s="748"/>
    </row>
    <row r="15" spans="1:2" x14ac:dyDescent="0.55000000000000004">
      <c r="A15" s="136"/>
      <c r="B15" s="748"/>
    </row>
    <row r="16" spans="1:2" ht="12.75" customHeight="1" thickBot="1" x14ac:dyDescent="0.6">
      <c r="A16" s="793"/>
      <c r="B16" s="794"/>
    </row>
    <row r="17" spans="1:4" x14ac:dyDescent="0.55000000000000004">
      <c r="A17" s="502" t="s">
        <v>16</v>
      </c>
      <c r="B17" s="503" t="s">
        <v>2</v>
      </c>
    </row>
    <row r="18" spans="1:4" x14ac:dyDescent="0.55000000000000004">
      <c r="A18" s="504" t="s">
        <v>3</v>
      </c>
      <c r="B18" s="503" t="s">
        <v>2</v>
      </c>
    </row>
    <row r="19" spans="1:4" x14ac:dyDescent="0.55000000000000004">
      <c r="A19" s="504"/>
      <c r="B19" s="503"/>
    </row>
    <row r="20" spans="1:4" x14ac:dyDescent="0.55000000000000004">
      <c r="A20" s="504" t="s">
        <v>5</v>
      </c>
      <c r="B20" s="503"/>
    </row>
    <row r="21" spans="1:4" ht="15.6" thickBot="1" x14ac:dyDescent="0.6">
      <c r="A21" s="153" t="s">
        <v>26</v>
      </c>
      <c r="B21" s="154">
        <v>75000</v>
      </c>
    </row>
    <row r="22" spans="1:4" ht="15.6" thickTop="1" x14ac:dyDescent="0.55000000000000004">
      <c r="A22" s="504" t="s">
        <v>6</v>
      </c>
      <c r="B22" s="505"/>
      <c r="D22" s="37"/>
    </row>
    <row r="23" spans="1:4" s="45" customFormat="1" thickBot="1" x14ac:dyDescent="0.55000000000000004">
      <c r="A23" s="764" t="s">
        <v>7</v>
      </c>
      <c r="B23" s="768">
        <f>SUM(B17:B21)-(B22)</f>
        <v>75000</v>
      </c>
    </row>
    <row r="24" spans="1:4" ht="12.75" customHeight="1" x14ac:dyDescent="0.55000000000000004">
      <c r="A24" s="146"/>
      <c r="B24" s="147"/>
    </row>
    <row r="25" spans="1:4" x14ac:dyDescent="0.55000000000000004">
      <c r="A25" s="502" t="s">
        <v>17</v>
      </c>
      <c r="B25" s="503"/>
    </row>
    <row r="26" spans="1:4" x14ac:dyDescent="0.55000000000000004">
      <c r="A26" s="504" t="s">
        <v>101</v>
      </c>
      <c r="B26" s="503"/>
    </row>
    <row r="27" spans="1:4" ht="16.5" customHeight="1" x14ac:dyDescent="0.55000000000000004">
      <c r="A27" s="504" t="s">
        <v>22</v>
      </c>
      <c r="B27" s="503"/>
    </row>
    <row r="28" spans="1:4" x14ac:dyDescent="0.55000000000000004">
      <c r="A28" s="504" t="s">
        <v>20</v>
      </c>
      <c r="B28" s="503"/>
    </row>
    <row r="29" spans="1:4" x14ac:dyDescent="0.55000000000000004">
      <c r="A29" s="504" t="s">
        <v>8</v>
      </c>
      <c r="B29" s="503"/>
    </row>
    <row r="30" spans="1:4" x14ac:dyDescent="0.55000000000000004">
      <c r="A30" s="504" t="s">
        <v>102</v>
      </c>
      <c r="B30" s="503" t="s">
        <v>2</v>
      </c>
    </row>
    <row r="31" spans="1:4" x14ac:dyDescent="0.55000000000000004">
      <c r="A31" s="504" t="s">
        <v>9</v>
      </c>
      <c r="B31" s="503"/>
    </row>
    <row r="32" spans="1:4" ht="15.6" thickBot="1" x14ac:dyDescent="0.6">
      <c r="A32" s="153" t="s">
        <v>10</v>
      </c>
      <c r="B32" s="101">
        <v>75000</v>
      </c>
    </row>
    <row r="33" spans="1:2" s="45" customFormat="1" ht="15.6" thickTop="1" thickBot="1" x14ac:dyDescent="0.55000000000000004">
      <c r="A33" s="155" t="s">
        <v>11</v>
      </c>
      <c r="B33" s="86">
        <f>SUM(B26:B32)</f>
        <v>75000</v>
      </c>
    </row>
    <row r="34" spans="1:2" ht="12.75" customHeight="1" x14ac:dyDescent="0.55000000000000004">
      <c r="A34" s="146"/>
      <c r="B34" s="147"/>
    </row>
    <row r="35" spans="1:2" x14ac:dyDescent="0.55000000000000004">
      <c r="A35" s="502" t="s">
        <v>18</v>
      </c>
      <c r="B35" s="503" t="s">
        <v>4</v>
      </c>
    </row>
    <row r="36" spans="1:2" x14ac:dyDescent="0.55000000000000004">
      <c r="A36" s="504" t="s">
        <v>12</v>
      </c>
      <c r="B36" s="503"/>
    </row>
    <row r="37" spans="1:2" x14ac:dyDescent="0.55000000000000004">
      <c r="A37" s="504" t="s">
        <v>13</v>
      </c>
      <c r="B37" s="503"/>
    </row>
    <row r="38" spans="1:2" x14ac:dyDescent="0.55000000000000004">
      <c r="A38" s="504" t="s">
        <v>14</v>
      </c>
      <c r="B38" s="503"/>
    </row>
    <row r="39" spans="1:2" ht="15.6" thickBot="1" x14ac:dyDescent="0.6">
      <c r="A39" s="153" t="s">
        <v>15</v>
      </c>
      <c r="B39" s="101"/>
    </row>
    <row r="40" spans="1:2" s="45" customFormat="1" ht="15.6" thickTop="1" thickBot="1" x14ac:dyDescent="0.55000000000000004">
      <c r="A40" s="155" t="s">
        <v>7</v>
      </c>
      <c r="B40" s="86">
        <f>SUM(B35:B39)</f>
        <v>0</v>
      </c>
    </row>
    <row r="41" spans="1:2" ht="12.75" customHeight="1" x14ac:dyDescent="0.55000000000000004">
      <c r="A41" s="146"/>
      <c r="B41" s="147"/>
    </row>
    <row r="42" spans="1:2" ht="15" customHeight="1" x14ac:dyDescent="0.55000000000000004">
      <c r="A42" s="83" t="s">
        <v>19</v>
      </c>
      <c r="B42" s="84"/>
    </row>
    <row r="43" spans="1:2" x14ac:dyDescent="0.55000000000000004">
      <c r="A43" s="506" t="s">
        <v>722</v>
      </c>
      <c r="B43" s="84"/>
    </row>
    <row r="44" spans="1:2" x14ac:dyDescent="0.55000000000000004">
      <c r="A44" s="506" t="s">
        <v>427</v>
      </c>
      <c r="B44" s="84"/>
    </row>
    <row r="45" spans="1:2" x14ac:dyDescent="0.55000000000000004">
      <c r="A45" s="507" t="s">
        <v>123</v>
      </c>
      <c r="B45" s="84" t="s">
        <v>2</v>
      </c>
    </row>
    <row r="46" spans="1:2" x14ac:dyDescent="0.55000000000000004">
      <c r="A46" s="507" t="s">
        <v>140</v>
      </c>
      <c r="B46" s="84">
        <v>75000</v>
      </c>
    </row>
    <row r="47" spans="1:2" x14ac:dyDescent="0.55000000000000004">
      <c r="A47" s="507" t="s">
        <v>154</v>
      </c>
      <c r="B47" s="84"/>
    </row>
    <row r="48" spans="1:2" x14ac:dyDescent="0.55000000000000004">
      <c r="A48" s="507" t="s">
        <v>184</v>
      </c>
      <c r="B48" s="84">
        <v>0</v>
      </c>
    </row>
    <row r="49" spans="1:2" ht="15.6" thickBot="1" x14ac:dyDescent="0.6">
      <c r="A49" s="508" t="s">
        <v>554</v>
      </c>
      <c r="B49" s="560">
        <v>0</v>
      </c>
    </row>
    <row r="50" spans="1:2" ht="15.9" thickTop="1" thickBot="1" x14ac:dyDescent="0.6">
      <c r="A50" s="764" t="s">
        <v>11</v>
      </c>
      <c r="B50" s="768">
        <f>SUM(B43:B49)</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0"/>
  <sheetViews>
    <sheetView workbookViewId="0">
      <selection activeCell="B39" sqref="B39"/>
    </sheetView>
  </sheetViews>
  <sheetFormatPr defaultColWidth="9.1640625" defaultRowHeight="14.4" x14ac:dyDescent="0.55000000000000004"/>
  <cols>
    <col min="1" max="1" width="35.83203125" style="631" customWidth="1"/>
    <col min="2" max="2" width="74.44140625" style="631" customWidth="1"/>
    <col min="3" max="16384" width="9.1640625" style="631"/>
  </cols>
  <sheetData>
    <row r="1" spans="1:2" ht="15.3" x14ac:dyDescent="0.55000000000000004">
      <c r="A1" s="1348" t="s">
        <v>0</v>
      </c>
      <c r="B1" s="1348"/>
    </row>
    <row r="2" spans="1:2" ht="15.3" x14ac:dyDescent="0.55000000000000004">
      <c r="A2" s="1349" t="s">
        <v>1</v>
      </c>
      <c r="B2" s="1349"/>
    </row>
    <row r="3" spans="1:2" ht="15.3" x14ac:dyDescent="0.55000000000000004">
      <c r="A3" s="1350"/>
      <c r="B3" s="1350"/>
    </row>
    <row r="4" spans="1:2" ht="15.3" x14ac:dyDescent="0.55000000000000004">
      <c r="A4" s="1342" t="s">
        <v>591</v>
      </c>
      <c r="B4" s="1342"/>
    </row>
    <row r="5" spans="1:2" ht="15" x14ac:dyDescent="0.55000000000000004">
      <c r="A5" s="1351"/>
      <c r="B5" s="1351"/>
    </row>
    <row r="6" spans="1:2" ht="15.3" x14ac:dyDescent="0.55000000000000004">
      <c r="A6" s="1342" t="s">
        <v>155</v>
      </c>
      <c r="B6" s="1343"/>
    </row>
    <row r="7" spans="1:2" ht="15.3" x14ac:dyDescent="0.55000000000000004">
      <c r="A7" s="1343"/>
      <c r="B7" s="1343"/>
    </row>
    <row r="8" spans="1:2" ht="15.3" x14ac:dyDescent="0.55000000000000004">
      <c r="A8" s="1342" t="s">
        <v>79</v>
      </c>
      <c r="B8" s="1342"/>
    </row>
    <row r="9" spans="1:2" ht="15.3" x14ac:dyDescent="0.55000000000000004">
      <c r="A9" s="1342" t="s">
        <v>705</v>
      </c>
      <c r="B9" s="1343"/>
    </row>
    <row r="10" spans="1:2" ht="15.3" x14ac:dyDescent="0.55000000000000004">
      <c r="A10" s="1342" t="s">
        <v>80</v>
      </c>
      <c r="B10" s="1342"/>
    </row>
    <row r="11" spans="1:2" ht="15.3" x14ac:dyDescent="0.55000000000000004">
      <c r="A11" s="1341"/>
      <c r="B11" s="1341"/>
    </row>
    <row r="12" spans="1:2" ht="15.75" customHeight="1" x14ac:dyDescent="0.55000000000000004">
      <c r="A12" s="1344" t="s">
        <v>593</v>
      </c>
      <c r="B12" s="1345"/>
    </row>
    <row r="13" spans="1:2" ht="34.5" customHeight="1" x14ac:dyDescent="0.55000000000000004">
      <c r="A13" s="1346"/>
      <c r="B13" s="1347"/>
    </row>
    <row r="14" spans="1:2" ht="15.3" x14ac:dyDescent="0.55000000000000004">
      <c r="A14" s="1341"/>
      <c r="B14" s="1341"/>
    </row>
    <row r="15" spans="1:2" ht="15.3" x14ac:dyDescent="0.55000000000000004">
      <c r="A15" s="1342" t="s">
        <v>158</v>
      </c>
      <c r="B15" s="1343"/>
    </row>
    <row r="16" spans="1:2" ht="15.3" x14ac:dyDescent="0.55000000000000004">
      <c r="A16" s="1343"/>
      <c r="B16" s="1343"/>
    </row>
    <row r="17" spans="1:3" ht="15.75" customHeight="1" x14ac:dyDescent="0.55000000000000004">
      <c r="A17" s="1334" t="s">
        <v>706</v>
      </c>
      <c r="B17" s="1393"/>
    </row>
    <row r="18" spans="1:3" x14ac:dyDescent="0.55000000000000004">
      <c r="A18" s="1394"/>
      <c r="B18" s="1395"/>
    </row>
    <row r="19" spans="1:3" ht="60.75" customHeight="1" x14ac:dyDescent="0.55000000000000004">
      <c r="A19" s="1394"/>
      <c r="B19" s="1395"/>
    </row>
    <row r="20" spans="1:3" ht="15" x14ac:dyDescent="0.55000000000000004">
      <c r="A20" s="1338"/>
      <c r="B20" s="1339"/>
    </row>
    <row r="21" spans="1:3" ht="15.3" x14ac:dyDescent="0.55000000000000004">
      <c r="A21" s="1340"/>
      <c r="B21" s="1340"/>
    </row>
    <row r="22" spans="1:3" ht="15.3" x14ac:dyDescent="0.55000000000000004">
      <c r="A22" s="354" t="s">
        <v>81</v>
      </c>
      <c r="B22" s="360">
        <v>100000</v>
      </c>
      <c r="C22" s="634"/>
    </row>
    <row r="23" spans="1:3" ht="15.3" x14ac:dyDescent="0.55000000000000004">
      <c r="A23" s="355" t="s">
        <v>82</v>
      </c>
      <c r="B23" s="351">
        <v>0</v>
      </c>
    </row>
    <row r="24" spans="1:3" ht="15.3" x14ac:dyDescent="0.55000000000000004">
      <c r="A24" s="355" t="s">
        <v>83</v>
      </c>
      <c r="B24" s="351">
        <v>0</v>
      </c>
    </row>
    <row r="25" spans="1:3" ht="15.3" x14ac:dyDescent="0.55000000000000004">
      <c r="A25" s="355" t="s">
        <v>5</v>
      </c>
      <c r="B25" s="351">
        <v>0</v>
      </c>
    </row>
    <row r="26" spans="1:3" ht="15.3" x14ac:dyDescent="0.55000000000000004">
      <c r="A26" s="355" t="s">
        <v>26</v>
      </c>
      <c r="B26" s="351">
        <v>0</v>
      </c>
    </row>
    <row r="27" spans="1:3" ht="15.3" x14ac:dyDescent="0.55000000000000004">
      <c r="A27" s="355" t="s">
        <v>84</v>
      </c>
      <c r="B27" s="351">
        <v>0</v>
      </c>
    </row>
    <row r="28" spans="1:3" ht="15.3" x14ac:dyDescent="0.55000000000000004">
      <c r="A28" s="355" t="s">
        <v>85</v>
      </c>
      <c r="B28" s="349">
        <v>0</v>
      </c>
    </row>
    <row r="29" spans="1:3" ht="15.3" x14ac:dyDescent="0.55000000000000004">
      <c r="A29" s="355" t="s">
        <v>7</v>
      </c>
      <c r="B29" s="351">
        <f>SUM(B23:B28)</f>
        <v>0</v>
      </c>
    </row>
    <row r="30" spans="1:3" ht="15.3" x14ac:dyDescent="0.55000000000000004">
      <c r="A30" s="355"/>
      <c r="B30" s="351"/>
    </row>
    <row r="31" spans="1:3" ht="15.3" x14ac:dyDescent="0.55000000000000004">
      <c r="A31" s="354" t="s">
        <v>86</v>
      </c>
      <c r="B31" s="351"/>
    </row>
    <row r="32" spans="1:3" ht="15.3" x14ac:dyDescent="0.55000000000000004">
      <c r="A32" s="358" t="s">
        <v>87</v>
      </c>
      <c r="B32" s="351">
        <v>0</v>
      </c>
    </row>
    <row r="33" spans="1:2" ht="15.3" x14ac:dyDescent="0.55000000000000004">
      <c r="A33" s="358" t="s">
        <v>88</v>
      </c>
      <c r="B33" s="351">
        <v>0</v>
      </c>
    </row>
    <row r="34" spans="1:2" ht="15.3" x14ac:dyDescent="0.55000000000000004">
      <c r="A34" s="351" t="s">
        <v>89</v>
      </c>
      <c r="B34" s="351">
        <v>0</v>
      </c>
    </row>
    <row r="35" spans="1:2" ht="15.3" x14ac:dyDescent="0.55000000000000004">
      <c r="A35" s="351" t="s">
        <v>90</v>
      </c>
      <c r="B35" s="351">
        <v>0</v>
      </c>
    </row>
    <row r="36" spans="1:2" ht="15.3" x14ac:dyDescent="0.55000000000000004">
      <c r="A36" s="351" t="s">
        <v>91</v>
      </c>
      <c r="B36" s="360">
        <v>0</v>
      </c>
    </row>
    <row r="37" spans="1:2" ht="15.3" x14ac:dyDescent="0.55000000000000004">
      <c r="A37" s="351" t="s">
        <v>92</v>
      </c>
      <c r="B37" s="360"/>
    </row>
    <row r="38" spans="1:2" ht="17.7" x14ac:dyDescent="0.95">
      <c r="A38" s="351" t="s">
        <v>93</v>
      </c>
      <c r="B38" s="352">
        <v>100000</v>
      </c>
    </row>
    <row r="39" spans="1:2" ht="15.3" x14ac:dyDescent="0.55000000000000004">
      <c r="A39" s="348" t="s">
        <v>7</v>
      </c>
      <c r="B39" s="349">
        <f>SUM(B32:B38)</f>
        <v>100000</v>
      </c>
    </row>
    <row r="40" spans="1:2" ht="15.3" x14ac:dyDescent="0.55000000000000004">
      <c r="A40" s="357"/>
      <c r="B40" s="356"/>
    </row>
    <row r="41" spans="1:2" ht="15.3" x14ac:dyDescent="0.55000000000000004">
      <c r="A41" s="354" t="s">
        <v>94</v>
      </c>
      <c r="B41" s="351" t="s">
        <v>2</v>
      </c>
    </row>
    <row r="42" spans="1:2" ht="15.3" x14ac:dyDescent="0.55000000000000004">
      <c r="A42" s="355" t="s">
        <v>12</v>
      </c>
      <c r="B42" s="351">
        <v>0</v>
      </c>
    </row>
    <row r="43" spans="1:2" ht="15.3" x14ac:dyDescent="0.55000000000000004">
      <c r="A43" s="355" t="s">
        <v>13</v>
      </c>
      <c r="B43" s="351">
        <v>0</v>
      </c>
    </row>
    <row r="44" spans="1:2" ht="15.3" x14ac:dyDescent="0.55000000000000004">
      <c r="A44" s="355" t="s">
        <v>14</v>
      </c>
      <c r="B44" s="351">
        <v>0</v>
      </c>
    </row>
    <row r="45" spans="1:2" ht="15.3" x14ac:dyDescent="0.55000000000000004">
      <c r="A45" s="355" t="s">
        <v>15</v>
      </c>
      <c r="B45" s="349"/>
    </row>
    <row r="46" spans="1:2" ht="15.3" x14ac:dyDescent="0.55000000000000004">
      <c r="A46" s="354" t="s">
        <v>7</v>
      </c>
      <c r="B46" s="349">
        <f>SUM(B42:B45)</f>
        <v>0</v>
      </c>
    </row>
    <row r="47" spans="1:2" ht="15.3" x14ac:dyDescent="0.55000000000000004">
      <c r="A47" s="1341"/>
      <c r="B47" s="1341"/>
    </row>
    <row r="48" spans="1:2" ht="15.3" x14ac:dyDescent="0.55000000000000004">
      <c r="A48" s="348" t="s">
        <v>95</v>
      </c>
      <c r="B48" s="353"/>
    </row>
    <row r="49" spans="1:3" ht="15.3" x14ac:dyDescent="0.55000000000000004">
      <c r="A49" s="350" t="s">
        <v>427</v>
      </c>
      <c r="B49" s="351"/>
    </row>
    <row r="50" spans="1:3" ht="15.3" x14ac:dyDescent="0.55000000000000004">
      <c r="A50" s="350" t="s">
        <v>426</v>
      </c>
      <c r="B50" s="351"/>
    </row>
    <row r="51" spans="1:3" ht="15.3" x14ac:dyDescent="0.55000000000000004">
      <c r="A51" s="350" t="s">
        <v>425</v>
      </c>
      <c r="B51" s="360"/>
    </row>
    <row r="52" spans="1:3" ht="15.3" x14ac:dyDescent="0.55000000000000004">
      <c r="A52" s="350" t="s">
        <v>424</v>
      </c>
      <c r="B52" s="349"/>
    </row>
    <row r="53" spans="1:3" ht="15.3" x14ac:dyDescent="0.55000000000000004">
      <c r="A53" s="350" t="s">
        <v>555</v>
      </c>
      <c r="B53" s="360">
        <v>100000</v>
      </c>
      <c r="C53" s="634"/>
    </row>
    <row r="54" spans="1:3" ht="15.3" x14ac:dyDescent="0.55000000000000004">
      <c r="A54" s="348" t="s">
        <v>7</v>
      </c>
      <c r="B54" s="772">
        <f>SUM(B49:B53)</f>
        <v>100000</v>
      </c>
      <c r="C54" s="634"/>
    </row>
    <row r="55" spans="1:3" x14ac:dyDescent="0.55000000000000004">
      <c r="A55"/>
      <c r="B55"/>
      <c r="C55" s="634"/>
    </row>
    <row r="56" spans="1:3" x14ac:dyDescent="0.55000000000000004">
      <c r="A56"/>
      <c r="B56"/>
    </row>
    <row r="57" spans="1:3" x14ac:dyDescent="0.55000000000000004">
      <c r="A57"/>
      <c r="B57"/>
    </row>
    <row r="58" spans="1:3" x14ac:dyDescent="0.55000000000000004">
      <c r="A58"/>
      <c r="B58"/>
    </row>
    <row r="59" spans="1:3" x14ac:dyDescent="0.55000000000000004">
      <c r="A59"/>
      <c r="B59"/>
    </row>
    <row r="60" spans="1:3" x14ac:dyDescent="0.55000000000000004">
      <c r="A60"/>
      <c r="B60"/>
    </row>
    <row r="61" spans="1:3" x14ac:dyDescent="0.55000000000000004">
      <c r="A61"/>
      <c r="B61"/>
    </row>
    <row r="62" spans="1:3" x14ac:dyDescent="0.55000000000000004">
      <c r="A62"/>
      <c r="B62"/>
    </row>
    <row r="63" spans="1:3" x14ac:dyDescent="0.55000000000000004">
      <c r="A63"/>
      <c r="B63"/>
    </row>
    <row r="64" spans="1:3" x14ac:dyDescent="0.55000000000000004">
      <c r="A64"/>
      <c r="B64"/>
    </row>
    <row r="65" spans="1:2" x14ac:dyDescent="0.55000000000000004">
      <c r="A65"/>
      <c r="B65"/>
    </row>
    <row r="66" spans="1:2" x14ac:dyDescent="0.55000000000000004">
      <c r="A66"/>
      <c r="B66"/>
    </row>
    <row r="67" spans="1:2" x14ac:dyDescent="0.55000000000000004">
      <c r="A67"/>
      <c r="B67"/>
    </row>
    <row r="68" spans="1:2" x14ac:dyDescent="0.55000000000000004">
      <c r="A68"/>
      <c r="B68"/>
    </row>
    <row r="69" spans="1:2" x14ac:dyDescent="0.55000000000000004">
      <c r="A69"/>
      <c r="B69"/>
    </row>
    <row r="70" spans="1:2" x14ac:dyDescent="0.55000000000000004">
      <c r="A70"/>
      <c r="B70"/>
    </row>
  </sheetData>
  <mergeCells count="19">
    <mergeCell ref="A12:B13"/>
    <mergeCell ref="A1:B1"/>
    <mergeCell ref="A2:B2"/>
    <mergeCell ref="A3:B3"/>
    <mergeCell ref="A4:B4"/>
    <mergeCell ref="A5:B5"/>
    <mergeCell ref="A6:B6"/>
    <mergeCell ref="A7:B7"/>
    <mergeCell ref="A8:B8"/>
    <mergeCell ref="A9:B9"/>
    <mergeCell ref="A10:B10"/>
    <mergeCell ref="A11:B11"/>
    <mergeCell ref="A47:B47"/>
    <mergeCell ref="A14:B14"/>
    <mergeCell ref="A15:B15"/>
    <mergeCell ref="A16:B16"/>
    <mergeCell ref="A17:B19"/>
    <mergeCell ref="A20:B20"/>
    <mergeCell ref="A21:B21"/>
  </mergeCells>
  <pageMargins left="0.7" right="0.7" top="0.75" bottom="0.75" header="0.3" footer="0.3"/>
  <pageSetup scale="76" orientation="portrait" horizontalDpi="4294967294" verticalDpi="4294967294"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election activeCell="C7" sqref="C7"/>
    </sheetView>
  </sheetViews>
  <sheetFormatPr defaultColWidth="9.1640625" defaultRowHeight="14.4" x14ac:dyDescent="0.55000000000000004"/>
  <cols>
    <col min="1" max="1" width="35.83203125" style="631" customWidth="1"/>
    <col min="2" max="2" width="58.109375" style="631" customWidth="1"/>
    <col min="3" max="16384" width="9.1640625" style="631"/>
  </cols>
  <sheetData>
    <row r="1" spans="1:2" ht="15.3" x14ac:dyDescent="0.55000000000000004">
      <c r="A1" s="1348" t="s">
        <v>0</v>
      </c>
      <c r="B1" s="1348"/>
    </row>
    <row r="2" spans="1:2" ht="15.3" x14ac:dyDescent="0.55000000000000004">
      <c r="A2" s="1349" t="s">
        <v>1</v>
      </c>
      <c r="B2" s="1349"/>
    </row>
    <row r="3" spans="1:2" ht="15.3" x14ac:dyDescent="0.55000000000000004">
      <c r="A3" s="1350"/>
      <c r="B3" s="1350"/>
    </row>
    <row r="4" spans="1:2" ht="15.3" x14ac:dyDescent="0.55000000000000004">
      <c r="A4" s="1342" t="s">
        <v>597</v>
      </c>
      <c r="B4" s="1342"/>
    </row>
    <row r="5" spans="1:2" ht="15" x14ac:dyDescent="0.55000000000000004">
      <c r="A5" s="1351"/>
      <c r="B5" s="1351"/>
    </row>
    <row r="6" spans="1:2" ht="15.3" x14ac:dyDescent="0.55000000000000004">
      <c r="A6" s="1342" t="s">
        <v>428</v>
      </c>
      <c r="B6" s="1343"/>
    </row>
    <row r="7" spans="1:2" ht="15.3" x14ac:dyDescent="0.55000000000000004">
      <c r="A7" s="1343"/>
      <c r="B7" s="1343"/>
    </row>
    <row r="8" spans="1:2" ht="15.3" x14ac:dyDescent="0.55000000000000004">
      <c r="A8" s="1342" t="s">
        <v>79</v>
      </c>
      <c r="B8" s="1342"/>
    </row>
    <row r="9" spans="1:2" ht="15.3" x14ac:dyDescent="0.55000000000000004">
      <c r="A9" s="1342" t="s">
        <v>709</v>
      </c>
      <c r="B9" s="1343"/>
    </row>
    <row r="10" spans="1:2" ht="15.3" x14ac:dyDescent="0.55000000000000004">
      <c r="A10" s="1342" t="s">
        <v>80</v>
      </c>
      <c r="B10" s="1342"/>
    </row>
    <row r="11" spans="1:2" ht="15.3" x14ac:dyDescent="0.55000000000000004">
      <c r="A11" s="1341"/>
      <c r="B11" s="1341"/>
    </row>
    <row r="12" spans="1:2" ht="15.6" customHeight="1" x14ac:dyDescent="0.55000000000000004">
      <c r="A12" s="1344" t="s">
        <v>710</v>
      </c>
      <c r="B12" s="1345"/>
    </row>
    <row r="13" spans="1:2" ht="1.8" customHeight="1" x14ac:dyDescent="0.55000000000000004">
      <c r="A13" s="1346"/>
      <c r="B13" s="1347"/>
    </row>
    <row r="14" spans="1:2" ht="15.3" x14ac:dyDescent="0.55000000000000004">
      <c r="A14" s="1341"/>
      <c r="B14" s="1341"/>
    </row>
    <row r="15" spans="1:2" ht="15.3" x14ac:dyDescent="0.55000000000000004">
      <c r="A15" s="1342" t="s">
        <v>596</v>
      </c>
      <c r="B15" s="1343"/>
    </row>
    <row r="16" spans="1:2" ht="15.3" x14ac:dyDescent="0.55000000000000004">
      <c r="A16" s="1343"/>
      <c r="B16" s="1343"/>
    </row>
    <row r="17" spans="1:3" ht="15.75" customHeight="1" x14ac:dyDescent="0.55000000000000004">
      <c r="A17" s="1334" t="s">
        <v>711</v>
      </c>
      <c r="B17" s="1393"/>
    </row>
    <row r="18" spans="1:3" x14ac:dyDescent="0.55000000000000004">
      <c r="A18" s="1394"/>
      <c r="B18" s="1395"/>
    </row>
    <row r="19" spans="1:3" ht="228.3" customHeight="1" x14ac:dyDescent="0.55000000000000004">
      <c r="A19" s="1394"/>
      <c r="B19" s="1395"/>
    </row>
    <row r="20" spans="1:3" ht="15" x14ac:dyDescent="0.55000000000000004">
      <c r="A20" s="1338"/>
      <c r="B20" s="1339"/>
    </row>
    <row r="21" spans="1:3" ht="15.3" x14ac:dyDescent="0.55000000000000004">
      <c r="A21" s="1340"/>
      <c r="B21" s="1340"/>
    </row>
    <row r="22" spans="1:3" ht="15.3" x14ac:dyDescent="0.55000000000000004">
      <c r="A22" s="354" t="s">
        <v>81</v>
      </c>
      <c r="B22" s="360">
        <v>174700</v>
      </c>
      <c r="C22" s="634"/>
    </row>
    <row r="23" spans="1:3" ht="15.3" x14ac:dyDescent="0.55000000000000004">
      <c r="A23" s="355" t="s">
        <v>82</v>
      </c>
      <c r="B23" s="351">
        <v>0</v>
      </c>
    </row>
    <row r="24" spans="1:3" ht="15.3" x14ac:dyDescent="0.55000000000000004">
      <c r="A24" s="355" t="s">
        <v>83</v>
      </c>
      <c r="B24" s="351">
        <v>0</v>
      </c>
    </row>
    <row r="25" spans="1:3" ht="15.3" x14ac:dyDescent="0.55000000000000004">
      <c r="A25" s="355" t="s">
        <v>5</v>
      </c>
      <c r="B25" s="351">
        <v>0</v>
      </c>
    </row>
    <row r="26" spans="1:3" ht="15.3" x14ac:dyDescent="0.55000000000000004">
      <c r="A26" s="355" t="s">
        <v>26</v>
      </c>
      <c r="B26" s="351">
        <v>0</v>
      </c>
    </row>
    <row r="27" spans="1:3" ht="15.3" x14ac:dyDescent="0.55000000000000004">
      <c r="A27" s="355" t="s">
        <v>84</v>
      </c>
      <c r="B27" s="351">
        <v>0</v>
      </c>
    </row>
    <row r="28" spans="1:3" ht="15.3" x14ac:dyDescent="0.55000000000000004">
      <c r="A28" s="355" t="s">
        <v>85</v>
      </c>
      <c r="B28" s="349">
        <v>0</v>
      </c>
    </row>
    <row r="29" spans="1:3" ht="15.3" x14ac:dyDescent="0.55000000000000004">
      <c r="A29" s="355" t="s">
        <v>7</v>
      </c>
      <c r="B29" s="351">
        <f>SUM(B23:B28)</f>
        <v>0</v>
      </c>
    </row>
    <row r="30" spans="1:3" ht="15.3" x14ac:dyDescent="0.55000000000000004">
      <c r="A30" s="355"/>
      <c r="B30" s="351"/>
    </row>
    <row r="31" spans="1:3" ht="15.3" x14ac:dyDescent="0.55000000000000004">
      <c r="A31" s="354" t="s">
        <v>86</v>
      </c>
      <c r="B31" s="351"/>
    </row>
    <row r="32" spans="1:3" ht="15.3" x14ac:dyDescent="0.55000000000000004">
      <c r="A32" s="358" t="s">
        <v>87</v>
      </c>
      <c r="B32" s="351">
        <v>0</v>
      </c>
    </row>
    <row r="33" spans="1:2" ht="15.3" x14ac:dyDescent="0.55000000000000004">
      <c r="A33" s="358" t="s">
        <v>88</v>
      </c>
      <c r="B33" s="351">
        <v>0</v>
      </c>
    </row>
    <row r="34" spans="1:2" ht="15.3" x14ac:dyDescent="0.55000000000000004">
      <c r="A34" s="351" t="s">
        <v>89</v>
      </c>
      <c r="B34" s="351">
        <v>0</v>
      </c>
    </row>
    <row r="35" spans="1:2" ht="15.3" x14ac:dyDescent="0.55000000000000004">
      <c r="A35" s="351" t="s">
        <v>90</v>
      </c>
      <c r="B35" s="351">
        <v>0</v>
      </c>
    </row>
    <row r="36" spans="1:2" ht="15.3" x14ac:dyDescent="0.55000000000000004">
      <c r="A36" s="351" t="s">
        <v>91</v>
      </c>
      <c r="B36" s="360">
        <v>174700</v>
      </c>
    </row>
    <row r="37" spans="1:2" ht="15.3" x14ac:dyDescent="0.55000000000000004">
      <c r="A37" s="351" t="s">
        <v>92</v>
      </c>
      <c r="B37" s="360"/>
    </row>
    <row r="38" spans="1:2" ht="17.7" x14ac:dyDescent="0.95">
      <c r="A38" s="351" t="s">
        <v>93</v>
      </c>
      <c r="B38" s="352">
        <v>0</v>
      </c>
    </row>
    <row r="39" spans="1:2" ht="15.3" x14ac:dyDescent="0.55000000000000004">
      <c r="A39" s="348" t="s">
        <v>7</v>
      </c>
      <c r="B39" s="349">
        <f>SUM(B32:B38)</f>
        <v>174700</v>
      </c>
    </row>
    <row r="40" spans="1:2" ht="15.3" x14ac:dyDescent="0.55000000000000004">
      <c r="A40" s="357"/>
      <c r="B40" s="356"/>
    </row>
    <row r="41" spans="1:2" ht="15.3" x14ac:dyDescent="0.55000000000000004">
      <c r="A41" s="354" t="s">
        <v>94</v>
      </c>
      <c r="B41" s="351" t="s">
        <v>2</v>
      </c>
    </row>
    <row r="42" spans="1:2" ht="15.3" x14ac:dyDescent="0.55000000000000004">
      <c r="A42" s="355" t="s">
        <v>12</v>
      </c>
      <c r="B42" s="351">
        <v>0</v>
      </c>
    </row>
    <row r="43" spans="1:2" ht="15.3" x14ac:dyDescent="0.55000000000000004">
      <c r="A43" s="355" t="s">
        <v>13</v>
      </c>
      <c r="B43" s="351">
        <v>0</v>
      </c>
    </row>
    <row r="44" spans="1:2" ht="15.3" x14ac:dyDescent="0.55000000000000004">
      <c r="A44" s="355" t="s">
        <v>14</v>
      </c>
      <c r="B44" s="351">
        <v>0</v>
      </c>
    </row>
    <row r="45" spans="1:2" ht="15.3" x14ac:dyDescent="0.55000000000000004">
      <c r="A45" s="355" t="s">
        <v>15</v>
      </c>
      <c r="B45" s="349"/>
    </row>
    <row r="46" spans="1:2" ht="15.3" x14ac:dyDescent="0.55000000000000004">
      <c r="A46" s="354" t="s">
        <v>7</v>
      </c>
      <c r="B46" s="349">
        <f>SUM(B42:B45)</f>
        <v>0</v>
      </c>
    </row>
    <row r="47" spans="1:2" ht="15.3" x14ac:dyDescent="0.55000000000000004">
      <c r="A47" s="1341"/>
      <c r="B47" s="1341"/>
    </row>
    <row r="48" spans="1:2" ht="15.3" x14ac:dyDescent="0.55000000000000004">
      <c r="A48" s="348" t="s">
        <v>95</v>
      </c>
      <c r="B48" s="353"/>
    </row>
    <row r="49" spans="1:3" ht="15.3" x14ac:dyDescent="0.55000000000000004">
      <c r="A49" s="350" t="s">
        <v>427</v>
      </c>
      <c r="B49" s="351"/>
    </row>
    <row r="50" spans="1:3" ht="15.3" x14ac:dyDescent="0.55000000000000004">
      <c r="A50" s="350" t="s">
        <v>426</v>
      </c>
      <c r="B50" s="351"/>
    </row>
    <row r="51" spans="1:3" ht="15.3" x14ac:dyDescent="0.55000000000000004">
      <c r="A51" s="350" t="s">
        <v>425</v>
      </c>
      <c r="B51" s="349"/>
    </row>
    <row r="52" spans="1:3" ht="15.3" x14ac:dyDescent="0.55000000000000004">
      <c r="A52" s="350" t="s">
        <v>424</v>
      </c>
      <c r="B52" s="349"/>
    </row>
    <row r="53" spans="1:3" ht="15.3" x14ac:dyDescent="0.55000000000000004">
      <c r="A53" s="350" t="s">
        <v>555</v>
      </c>
      <c r="B53" s="360">
        <v>174700</v>
      </c>
      <c r="C53" s="634"/>
    </row>
    <row r="54" spans="1:3" ht="15.3" x14ac:dyDescent="0.55000000000000004">
      <c r="A54" s="348" t="s">
        <v>7</v>
      </c>
      <c r="B54" s="772">
        <f>SUM(B49:B53)</f>
        <v>174700</v>
      </c>
      <c r="C54" s="634"/>
    </row>
    <row r="55" spans="1:3" x14ac:dyDescent="0.55000000000000004">
      <c r="A55"/>
      <c r="B55"/>
      <c r="C55" s="634"/>
    </row>
    <row r="56" spans="1:3" x14ac:dyDescent="0.55000000000000004">
      <c r="A56"/>
      <c r="B56"/>
    </row>
    <row r="57" spans="1:3" x14ac:dyDescent="0.55000000000000004">
      <c r="A57"/>
      <c r="B57"/>
    </row>
    <row r="58" spans="1:3" x14ac:dyDescent="0.55000000000000004">
      <c r="A58"/>
      <c r="B58"/>
    </row>
    <row r="59" spans="1:3" x14ac:dyDescent="0.55000000000000004">
      <c r="A59"/>
      <c r="B59"/>
    </row>
    <row r="60" spans="1:3" x14ac:dyDescent="0.55000000000000004">
      <c r="A60"/>
      <c r="B60"/>
    </row>
    <row r="61" spans="1:3" x14ac:dyDescent="0.55000000000000004">
      <c r="A61"/>
      <c r="B61"/>
    </row>
    <row r="62" spans="1:3" x14ac:dyDescent="0.55000000000000004">
      <c r="A62"/>
      <c r="B62"/>
    </row>
    <row r="63" spans="1:3" x14ac:dyDescent="0.55000000000000004">
      <c r="A63"/>
      <c r="B63"/>
    </row>
    <row r="64" spans="1:3" x14ac:dyDescent="0.55000000000000004">
      <c r="A64"/>
      <c r="B64"/>
    </row>
  </sheetData>
  <mergeCells count="19">
    <mergeCell ref="A12:B13"/>
    <mergeCell ref="A1:B1"/>
    <mergeCell ref="A2:B2"/>
    <mergeCell ref="A3:B3"/>
    <mergeCell ref="A4:B4"/>
    <mergeCell ref="A5:B5"/>
    <mergeCell ref="A6:B6"/>
    <mergeCell ref="A7:B7"/>
    <mergeCell ref="A8:B8"/>
    <mergeCell ref="A9:B9"/>
    <mergeCell ref="A10:B10"/>
    <mergeCell ref="A11:B11"/>
    <mergeCell ref="A47:B47"/>
    <mergeCell ref="A14:B14"/>
    <mergeCell ref="A15:B15"/>
    <mergeCell ref="A16:B16"/>
    <mergeCell ref="A17:B19"/>
    <mergeCell ref="A20:B20"/>
    <mergeCell ref="A21:B21"/>
  </mergeCells>
  <pageMargins left="0" right="0" top="0" bottom="0.75" header="0.3" footer="0.3"/>
  <pageSetup scale="65" orientation="portrait" horizontalDpi="4294967294" verticalDpi="4294967294"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topLeftCell="A10" workbookViewId="0">
      <selection activeCell="A20" sqref="A20:XFD20"/>
    </sheetView>
  </sheetViews>
  <sheetFormatPr defaultColWidth="9.1640625" defaultRowHeight="14.4" x14ac:dyDescent="0.55000000000000004"/>
  <cols>
    <col min="1" max="1" width="35.83203125" style="785" customWidth="1"/>
    <col min="2" max="2" width="74.44140625" style="785" customWidth="1"/>
    <col min="3" max="16384" width="9.1640625" style="785"/>
  </cols>
  <sheetData>
    <row r="1" spans="1:2" ht="15.3" x14ac:dyDescent="0.55000000000000004">
      <c r="A1" s="1348" t="s">
        <v>0</v>
      </c>
      <c r="B1" s="1348"/>
    </row>
    <row r="2" spans="1:2" ht="15.3" x14ac:dyDescent="0.55000000000000004">
      <c r="A2" s="1349" t="s">
        <v>1</v>
      </c>
      <c r="B2" s="1349"/>
    </row>
    <row r="3" spans="1:2" ht="15.3" x14ac:dyDescent="0.55000000000000004">
      <c r="A3" s="1350"/>
      <c r="B3" s="1350"/>
    </row>
    <row r="4" spans="1:2" ht="15.3" x14ac:dyDescent="0.55000000000000004">
      <c r="A4" s="1342" t="s">
        <v>586</v>
      </c>
      <c r="B4" s="1342"/>
    </row>
    <row r="5" spans="1:2" ht="15" x14ac:dyDescent="0.55000000000000004">
      <c r="A5" s="1351"/>
      <c r="B5" s="1351"/>
    </row>
    <row r="6" spans="1:2" ht="15.3" x14ac:dyDescent="0.55000000000000004">
      <c r="A6" s="1342" t="s">
        <v>702</v>
      </c>
      <c r="B6" s="1343"/>
    </row>
    <row r="7" spans="1:2" ht="15.3" x14ac:dyDescent="0.55000000000000004">
      <c r="A7" s="1343"/>
      <c r="B7" s="1343"/>
    </row>
    <row r="8" spans="1:2" ht="15.3" x14ac:dyDescent="0.55000000000000004">
      <c r="A8" s="1342" t="s">
        <v>79</v>
      </c>
      <c r="B8" s="1342"/>
    </row>
    <row r="9" spans="1:2" ht="15.3" x14ac:dyDescent="0.55000000000000004">
      <c r="A9" s="1342" t="s">
        <v>703</v>
      </c>
      <c r="B9" s="1343"/>
    </row>
    <row r="10" spans="1:2" ht="15.3" x14ac:dyDescent="0.55000000000000004">
      <c r="A10" s="1342" t="s">
        <v>80</v>
      </c>
      <c r="B10" s="1342"/>
    </row>
    <row r="11" spans="1:2" ht="15.3" x14ac:dyDescent="0.55000000000000004">
      <c r="A11" s="1341"/>
      <c r="B11" s="1341"/>
    </row>
    <row r="12" spans="1:2" ht="15.75" customHeight="1" x14ac:dyDescent="0.55000000000000004">
      <c r="A12" s="1344" t="s">
        <v>587</v>
      </c>
      <c r="B12" s="1345"/>
    </row>
    <row r="13" spans="1:2" ht="34.5" customHeight="1" x14ac:dyDescent="0.55000000000000004">
      <c r="A13" s="1346"/>
      <c r="B13" s="1347"/>
    </row>
    <row r="14" spans="1:2" ht="15.3" x14ac:dyDescent="0.55000000000000004">
      <c r="A14" s="1341"/>
      <c r="B14" s="1341"/>
    </row>
    <row r="15" spans="1:2" ht="15.3" x14ac:dyDescent="0.55000000000000004">
      <c r="A15" s="1342" t="s">
        <v>588</v>
      </c>
      <c r="B15" s="1343"/>
    </row>
    <row r="16" spans="1:2" ht="15.3" x14ac:dyDescent="0.55000000000000004">
      <c r="A16" s="1343"/>
      <c r="B16" s="1343"/>
    </row>
    <row r="17" spans="1:2" ht="15.75" customHeight="1" x14ac:dyDescent="0.55000000000000004">
      <c r="A17" s="1334" t="s">
        <v>836</v>
      </c>
      <c r="B17" s="1393"/>
    </row>
    <row r="18" spans="1:2" x14ac:dyDescent="0.55000000000000004">
      <c r="A18" s="1394"/>
      <c r="B18" s="1395"/>
    </row>
    <row r="19" spans="1:2" ht="19.2" customHeight="1" x14ac:dyDescent="0.55000000000000004">
      <c r="A19" s="1394"/>
      <c r="B19" s="1395"/>
    </row>
    <row r="20" spans="1:2" ht="15" x14ac:dyDescent="0.55000000000000004">
      <c r="A20" s="1338"/>
      <c r="B20" s="1339"/>
    </row>
    <row r="21" spans="1:2" ht="15.3" x14ac:dyDescent="0.55000000000000004">
      <c r="A21" s="1340"/>
      <c r="B21" s="1340"/>
    </row>
    <row r="22" spans="1:2" ht="15.3" x14ac:dyDescent="0.55000000000000004">
      <c r="A22" s="354" t="s">
        <v>81</v>
      </c>
      <c r="B22" s="360">
        <v>230000</v>
      </c>
    </row>
    <row r="23" spans="1:2" ht="15.3" x14ac:dyDescent="0.55000000000000004">
      <c r="A23" s="355" t="s">
        <v>82</v>
      </c>
      <c r="B23" s="351">
        <v>0</v>
      </c>
    </row>
    <row r="24" spans="1:2" ht="15.3" x14ac:dyDescent="0.55000000000000004">
      <c r="A24" s="355" t="s">
        <v>83</v>
      </c>
      <c r="B24" s="351">
        <v>0</v>
      </c>
    </row>
    <row r="25" spans="1:2" ht="15.3" x14ac:dyDescent="0.55000000000000004">
      <c r="A25" s="355" t="s">
        <v>5</v>
      </c>
      <c r="B25" s="351">
        <v>0</v>
      </c>
    </row>
    <row r="26" spans="1:2" ht="15.3" x14ac:dyDescent="0.55000000000000004">
      <c r="A26" s="355" t="s">
        <v>26</v>
      </c>
      <c r="B26" s="351">
        <v>0</v>
      </c>
    </row>
    <row r="27" spans="1:2" ht="15.3" x14ac:dyDescent="0.55000000000000004">
      <c r="A27" s="355" t="s">
        <v>84</v>
      </c>
      <c r="B27" s="351">
        <v>0</v>
      </c>
    </row>
    <row r="28" spans="1:2" ht="15.3" x14ac:dyDescent="0.55000000000000004">
      <c r="A28" s="355" t="s">
        <v>85</v>
      </c>
      <c r="B28" s="349">
        <v>0</v>
      </c>
    </row>
    <row r="29" spans="1:2" ht="15.3" x14ac:dyDescent="0.55000000000000004">
      <c r="A29" s="355" t="s">
        <v>7</v>
      </c>
      <c r="B29" s="351">
        <f>SUM(B23:B28)</f>
        <v>0</v>
      </c>
    </row>
    <row r="30" spans="1:2" ht="15.3" x14ac:dyDescent="0.55000000000000004">
      <c r="A30" s="355"/>
      <c r="B30" s="351"/>
    </row>
    <row r="31" spans="1:2" ht="15.3" x14ac:dyDescent="0.55000000000000004">
      <c r="A31" s="354" t="s">
        <v>86</v>
      </c>
      <c r="B31" s="351"/>
    </row>
    <row r="32" spans="1:2" ht="15.3" x14ac:dyDescent="0.55000000000000004">
      <c r="A32" s="358" t="s">
        <v>87</v>
      </c>
      <c r="B32" s="351">
        <v>0</v>
      </c>
    </row>
    <row r="33" spans="1:2" ht="15.3" x14ac:dyDescent="0.55000000000000004">
      <c r="A33" s="358" t="s">
        <v>88</v>
      </c>
      <c r="B33" s="351">
        <v>0</v>
      </c>
    </row>
    <row r="34" spans="1:2" ht="15.3" x14ac:dyDescent="0.55000000000000004">
      <c r="A34" s="351" t="s">
        <v>89</v>
      </c>
      <c r="B34" s="351">
        <v>0</v>
      </c>
    </row>
    <row r="35" spans="1:2" ht="15.3" x14ac:dyDescent="0.55000000000000004">
      <c r="A35" s="351" t="s">
        <v>90</v>
      </c>
      <c r="B35" s="351">
        <v>0</v>
      </c>
    </row>
    <row r="36" spans="1:2" ht="15.3" x14ac:dyDescent="0.55000000000000004">
      <c r="A36" s="351" t="s">
        <v>91</v>
      </c>
      <c r="B36" s="351">
        <v>0</v>
      </c>
    </row>
    <row r="37" spans="1:2" ht="15.3" x14ac:dyDescent="0.55000000000000004">
      <c r="A37" s="351" t="s">
        <v>92</v>
      </c>
      <c r="B37" s="351">
        <v>0</v>
      </c>
    </row>
    <row r="38" spans="1:2" ht="17.7" x14ac:dyDescent="0.95">
      <c r="A38" s="351" t="s">
        <v>93</v>
      </c>
      <c r="B38" s="352">
        <v>230000</v>
      </c>
    </row>
    <row r="39" spans="1:2" ht="15.3" x14ac:dyDescent="0.55000000000000004">
      <c r="A39" s="348" t="s">
        <v>7</v>
      </c>
      <c r="B39" s="349">
        <f>SUM(B32:B38)</f>
        <v>230000</v>
      </c>
    </row>
    <row r="40" spans="1:2" ht="15.3" x14ac:dyDescent="0.55000000000000004">
      <c r="A40" s="357"/>
      <c r="B40" s="356"/>
    </row>
    <row r="41" spans="1:2" ht="15.3" x14ac:dyDescent="0.55000000000000004">
      <c r="A41" s="354" t="s">
        <v>94</v>
      </c>
      <c r="B41" s="351" t="s">
        <v>2</v>
      </c>
    </row>
    <row r="42" spans="1:2" ht="15.3" x14ac:dyDescent="0.55000000000000004">
      <c r="A42" s="355" t="s">
        <v>12</v>
      </c>
      <c r="B42" s="351">
        <v>0</v>
      </c>
    </row>
    <row r="43" spans="1:2" ht="15.3" x14ac:dyDescent="0.55000000000000004">
      <c r="A43" s="355" t="s">
        <v>13</v>
      </c>
      <c r="B43" s="351">
        <v>0</v>
      </c>
    </row>
    <row r="44" spans="1:2" ht="15.3" x14ac:dyDescent="0.55000000000000004">
      <c r="A44" s="355" t="s">
        <v>14</v>
      </c>
      <c r="B44" s="351">
        <v>0</v>
      </c>
    </row>
    <row r="45" spans="1:2" ht="15.3" x14ac:dyDescent="0.55000000000000004">
      <c r="A45" s="355" t="s">
        <v>15</v>
      </c>
      <c r="B45" s="349"/>
    </row>
    <row r="46" spans="1:2" ht="15.3" x14ac:dyDescent="0.55000000000000004">
      <c r="A46" s="354" t="s">
        <v>7</v>
      </c>
      <c r="B46" s="349">
        <f>SUM(B42:B45)</f>
        <v>0</v>
      </c>
    </row>
    <row r="47" spans="1:2" ht="15.3" x14ac:dyDescent="0.55000000000000004">
      <c r="A47" s="1341"/>
      <c r="B47" s="1341"/>
    </row>
    <row r="48" spans="1:2" ht="15.3" x14ac:dyDescent="0.55000000000000004">
      <c r="A48" s="348" t="s">
        <v>95</v>
      </c>
      <c r="B48" s="353"/>
    </row>
    <row r="49" spans="1:2" ht="15.3" x14ac:dyDescent="0.55000000000000004">
      <c r="A49" s="350" t="s">
        <v>427</v>
      </c>
      <c r="B49" s="351"/>
    </row>
    <row r="50" spans="1:2" ht="15.3" x14ac:dyDescent="0.55000000000000004">
      <c r="A50" s="350" t="s">
        <v>426</v>
      </c>
      <c r="B50" s="351">
        <v>230000</v>
      </c>
    </row>
    <row r="51" spans="1:2" ht="15.3" x14ac:dyDescent="0.55000000000000004">
      <c r="A51" s="350" t="s">
        <v>425</v>
      </c>
      <c r="B51" s="349"/>
    </row>
    <row r="52" spans="1:2" ht="15.3" x14ac:dyDescent="0.55000000000000004">
      <c r="A52" s="350" t="s">
        <v>424</v>
      </c>
      <c r="B52" s="633"/>
    </row>
    <row r="53" spans="1:2" ht="15.3" x14ac:dyDescent="0.55000000000000004">
      <c r="A53" s="350" t="s">
        <v>555</v>
      </c>
      <c r="B53" s="633"/>
    </row>
    <row r="54" spans="1:2" ht="15.3" x14ac:dyDescent="0.55000000000000004">
      <c r="A54" s="348" t="s">
        <v>7</v>
      </c>
      <c r="B54" s="772">
        <f>SUM(B49:B52)</f>
        <v>230000</v>
      </c>
    </row>
  </sheetData>
  <mergeCells count="19">
    <mergeCell ref="A12:B13"/>
    <mergeCell ref="A1:B1"/>
    <mergeCell ref="A2:B2"/>
    <mergeCell ref="A3:B3"/>
    <mergeCell ref="A4:B4"/>
    <mergeCell ref="A5:B5"/>
    <mergeCell ref="A6:B6"/>
    <mergeCell ref="A7:B7"/>
    <mergeCell ref="A8:B8"/>
    <mergeCell ref="A9:B9"/>
    <mergeCell ref="A10:B10"/>
    <mergeCell ref="A11:B11"/>
    <mergeCell ref="A47:B47"/>
    <mergeCell ref="A14:B14"/>
    <mergeCell ref="A15:B15"/>
    <mergeCell ref="A16:B16"/>
    <mergeCell ref="A17:B19"/>
    <mergeCell ref="A20:B20"/>
    <mergeCell ref="A21:B21"/>
  </mergeCells>
  <pageMargins left="0.7" right="0.7" top="0.75" bottom="0.75" header="0.3" footer="0.3"/>
  <pageSetup scale="80" orientation="portrait" horizontalDpi="4294967294" verticalDpi="4294967294"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opLeftCell="A10" workbookViewId="0">
      <selection activeCell="A20" sqref="A20:XFD20"/>
    </sheetView>
  </sheetViews>
  <sheetFormatPr defaultColWidth="9.1640625" defaultRowHeight="14.4" x14ac:dyDescent="0.55000000000000004"/>
  <cols>
    <col min="1" max="1" width="35.83203125" style="631" customWidth="1"/>
    <col min="2" max="2" width="74.44140625" style="631" customWidth="1"/>
    <col min="3" max="16384" width="9.1640625" style="631"/>
  </cols>
  <sheetData>
    <row r="1" spans="1:2" ht="15.3" x14ac:dyDescent="0.55000000000000004">
      <c r="A1" s="1348" t="s">
        <v>0</v>
      </c>
      <c r="B1" s="1348"/>
    </row>
    <row r="2" spans="1:2" ht="15.3" x14ac:dyDescent="0.55000000000000004">
      <c r="A2" s="1349" t="s">
        <v>1</v>
      </c>
      <c r="B2" s="1349"/>
    </row>
    <row r="3" spans="1:2" ht="15.3" x14ac:dyDescent="0.55000000000000004">
      <c r="A3" s="1350"/>
      <c r="B3" s="1350"/>
    </row>
    <row r="4" spans="1:2" ht="15.3" x14ac:dyDescent="0.55000000000000004">
      <c r="A4" s="1342" t="s">
        <v>589</v>
      </c>
      <c r="B4" s="1342"/>
    </row>
    <row r="5" spans="1:2" ht="15" x14ac:dyDescent="0.55000000000000004">
      <c r="A5" s="1351"/>
      <c r="B5" s="1351"/>
    </row>
    <row r="6" spans="1:2" ht="15.3" x14ac:dyDescent="0.55000000000000004">
      <c r="A6" s="1342" t="s">
        <v>428</v>
      </c>
      <c r="B6" s="1343"/>
    </row>
    <row r="7" spans="1:2" ht="15.3" x14ac:dyDescent="0.55000000000000004">
      <c r="A7" s="1343"/>
      <c r="B7" s="1343"/>
    </row>
    <row r="8" spans="1:2" ht="15.3" x14ac:dyDescent="0.55000000000000004">
      <c r="A8" s="1342" t="s">
        <v>79</v>
      </c>
      <c r="B8" s="1342"/>
    </row>
    <row r="9" spans="1:2" ht="15.3" x14ac:dyDescent="0.55000000000000004">
      <c r="A9" s="1342" t="s">
        <v>708</v>
      </c>
      <c r="B9" s="1343"/>
    </row>
    <row r="10" spans="1:2" ht="15.3" x14ac:dyDescent="0.55000000000000004">
      <c r="A10" s="1342" t="s">
        <v>80</v>
      </c>
      <c r="B10" s="1342"/>
    </row>
    <row r="11" spans="1:2" ht="15.3" x14ac:dyDescent="0.55000000000000004">
      <c r="A11" s="1341"/>
      <c r="B11" s="1341"/>
    </row>
    <row r="12" spans="1:2" ht="15.6" customHeight="1" x14ac:dyDescent="0.55000000000000004">
      <c r="A12" s="1344" t="s">
        <v>590</v>
      </c>
      <c r="B12" s="1345"/>
    </row>
    <row r="13" spans="1:2" ht="34.5" customHeight="1" x14ac:dyDescent="0.55000000000000004">
      <c r="A13" s="1346"/>
      <c r="B13" s="1347"/>
    </row>
    <row r="14" spans="1:2" ht="15.3" x14ac:dyDescent="0.55000000000000004">
      <c r="A14" s="1341"/>
      <c r="B14" s="1341"/>
    </row>
    <row r="15" spans="1:2" ht="15.3" x14ac:dyDescent="0.55000000000000004">
      <c r="A15" s="1342" t="s">
        <v>158</v>
      </c>
      <c r="B15" s="1343"/>
    </row>
    <row r="16" spans="1:2" ht="15.3" x14ac:dyDescent="0.55000000000000004">
      <c r="A16" s="1343"/>
      <c r="B16" s="1343"/>
    </row>
    <row r="17" spans="1:3" ht="15.6" customHeight="1" x14ac:dyDescent="0.55000000000000004">
      <c r="A17" s="1334" t="s">
        <v>837</v>
      </c>
      <c r="B17" s="1393"/>
    </row>
    <row r="18" spans="1:3" x14ac:dyDescent="0.55000000000000004">
      <c r="A18" s="1394"/>
      <c r="B18" s="1395"/>
    </row>
    <row r="19" spans="1:3" ht="20.399999999999999" customHeight="1" x14ac:dyDescent="0.55000000000000004">
      <c r="A19" s="1394"/>
      <c r="B19" s="1395"/>
    </row>
    <row r="20" spans="1:3" ht="15" x14ac:dyDescent="0.55000000000000004">
      <c r="A20" s="1338"/>
      <c r="B20" s="1339"/>
    </row>
    <row r="21" spans="1:3" ht="15.3" x14ac:dyDescent="0.55000000000000004">
      <c r="A21" s="1340"/>
      <c r="B21" s="1340"/>
    </row>
    <row r="22" spans="1:3" ht="15.3" x14ac:dyDescent="0.55000000000000004">
      <c r="A22" s="354" t="s">
        <v>81</v>
      </c>
      <c r="B22" s="360">
        <v>390900</v>
      </c>
      <c r="C22" s="634"/>
    </row>
    <row r="23" spans="1:3" ht="15.3" x14ac:dyDescent="0.55000000000000004">
      <c r="A23" s="355" t="s">
        <v>82</v>
      </c>
      <c r="B23" s="351">
        <v>0</v>
      </c>
    </row>
    <row r="24" spans="1:3" ht="15.3" x14ac:dyDescent="0.55000000000000004">
      <c r="A24" s="355" t="s">
        <v>83</v>
      </c>
      <c r="B24" s="351">
        <v>0</v>
      </c>
    </row>
    <row r="25" spans="1:3" ht="15.3" x14ac:dyDescent="0.55000000000000004">
      <c r="A25" s="355" t="s">
        <v>5</v>
      </c>
      <c r="B25" s="351">
        <v>0</v>
      </c>
    </row>
    <row r="26" spans="1:3" ht="15.3" x14ac:dyDescent="0.55000000000000004">
      <c r="A26" s="355" t="s">
        <v>26</v>
      </c>
      <c r="B26" s="351">
        <v>0</v>
      </c>
    </row>
    <row r="27" spans="1:3" ht="15.3" x14ac:dyDescent="0.55000000000000004">
      <c r="A27" s="355" t="s">
        <v>84</v>
      </c>
      <c r="B27" s="351">
        <v>0</v>
      </c>
    </row>
    <row r="28" spans="1:3" ht="15.3" x14ac:dyDescent="0.55000000000000004">
      <c r="A28" s="355" t="s">
        <v>85</v>
      </c>
      <c r="B28" s="349">
        <v>0</v>
      </c>
    </row>
    <row r="29" spans="1:3" ht="15.3" x14ac:dyDescent="0.55000000000000004">
      <c r="A29" s="355" t="s">
        <v>7</v>
      </c>
      <c r="B29" s="351">
        <f>SUM(B23:B28)</f>
        <v>0</v>
      </c>
    </row>
    <row r="30" spans="1:3" ht="15.3" x14ac:dyDescent="0.55000000000000004">
      <c r="A30" s="355"/>
      <c r="B30" s="351"/>
    </row>
    <row r="31" spans="1:3" ht="15.3" x14ac:dyDescent="0.55000000000000004">
      <c r="A31" s="354" t="s">
        <v>86</v>
      </c>
      <c r="B31" s="351"/>
    </row>
    <row r="32" spans="1:3" ht="15.3" x14ac:dyDescent="0.55000000000000004">
      <c r="A32" s="358" t="s">
        <v>87</v>
      </c>
      <c r="B32" s="351">
        <v>0</v>
      </c>
    </row>
    <row r="33" spans="1:2" ht="15.3" x14ac:dyDescent="0.55000000000000004">
      <c r="A33" s="358" t="s">
        <v>88</v>
      </c>
      <c r="B33" s="351">
        <v>0</v>
      </c>
    </row>
    <row r="34" spans="1:2" ht="15.3" x14ac:dyDescent="0.55000000000000004">
      <c r="A34" s="351" t="s">
        <v>89</v>
      </c>
      <c r="B34" s="351">
        <v>0</v>
      </c>
    </row>
    <row r="35" spans="1:2" ht="15.3" x14ac:dyDescent="0.55000000000000004">
      <c r="A35" s="351" t="s">
        <v>90</v>
      </c>
      <c r="B35" s="351">
        <v>0</v>
      </c>
    </row>
    <row r="36" spans="1:2" ht="15.3" x14ac:dyDescent="0.55000000000000004">
      <c r="A36" s="351" t="s">
        <v>91</v>
      </c>
      <c r="B36" s="360">
        <v>390900</v>
      </c>
    </row>
    <row r="37" spans="1:2" ht="15.3" x14ac:dyDescent="0.55000000000000004">
      <c r="A37" s="351" t="s">
        <v>92</v>
      </c>
      <c r="B37" s="360">
        <v>0</v>
      </c>
    </row>
    <row r="38" spans="1:2" ht="17.7" x14ac:dyDescent="0.95">
      <c r="A38" s="351" t="s">
        <v>93</v>
      </c>
      <c r="B38" s="352">
        <v>0</v>
      </c>
    </row>
    <row r="39" spans="1:2" ht="15.3" x14ac:dyDescent="0.55000000000000004">
      <c r="A39" s="348" t="s">
        <v>7</v>
      </c>
      <c r="B39" s="349">
        <f>SUM(B32:B38)</f>
        <v>390900</v>
      </c>
    </row>
    <row r="40" spans="1:2" ht="15.3" x14ac:dyDescent="0.55000000000000004">
      <c r="A40" s="357"/>
      <c r="B40" s="356"/>
    </row>
    <row r="41" spans="1:2" ht="15.3" x14ac:dyDescent="0.55000000000000004">
      <c r="A41" s="354" t="s">
        <v>94</v>
      </c>
      <c r="B41" s="351" t="s">
        <v>2</v>
      </c>
    </row>
    <row r="42" spans="1:2" ht="15.3" x14ac:dyDescent="0.55000000000000004">
      <c r="A42" s="355" t="s">
        <v>12</v>
      </c>
      <c r="B42" s="351">
        <v>0</v>
      </c>
    </row>
    <row r="43" spans="1:2" ht="15.3" x14ac:dyDescent="0.55000000000000004">
      <c r="A43" s="355" t="s">
        <v>13</v>
      </c>
      <c r="B43" s="351">
        <v>0</v>
      </c>
    </row>
    <row r="44" spans="1:2" ht="15.3" x14ac:dyDescent="0.55000000000000004">
      <c r="A44" s="355" t="s">
        <v>14</v>
      </c>
      <c r="B44" s="351">
        <v>0</v>
      </c>
    </row>
    <row r="45" spans="1:2" ht="15.3" x14ac:dyDescent="0.55000000000000004">
      <c r="A45" s="355" t="s">
        <v>15</v>
      </c>
      <c r="B45" s="349"/>
    </row>
    <row r="46" spans="1:2" ht="15.3" x14ac:dyDescent="0.55000000000000004">
      <c r="A46" s="354" t="s">
        <v>7</v>
      </c>
      <c r="B46" s="349">
        <f>SUM(B42:B45)</f>
        <v>0</v>
      </c>
    </row>
    <row r="47" spans="1:2" ht="15.3" x14ac:dyDescent="0.55000000000000004">
      <c r="A47" s="1341"/>
      <c r="B47" s="1341"/>
    </row>
    <row r="48" spans="1:2" ht="15.3" x14ac:dyDescent="0.55000000000000004">
      <c r="A48" s="348" t="s">
        <v>95</v>
      </c>
      <c r="B48" s="353"/>
    </row>
    <row r="49" spans="1:3" ht="15.3" x14ac:dyDescent="0.55000000000000004">
      <c r="A49" s="350" t="s">
        <v>427</v>
      </c>
      <c r="B49" s="351"/>
    </row>
    <row r="50" spans="1:3" ht="15.3" x14ac:dyDescent="0.55000000000000004">
      <c r="A50" s="350" t="s">
        <v>426</v>
      </c>
      <c r="B50" s="351"/>
    </row>
    <row r="51" spans="1:3" ht="15.3" x14ac:dyDescent="0.55000000000000004">
      <c r="A51" s="350" t="s">
        <v>425</v>
      </c>
      <c r="B51" s="349"/>
    </row>
    <row r="52" spans="1:3" ht="15.3" x14ac:dyDescent="0.55000000000000004">
      <c r="A52" s="350" t="s">
        <v>424</v>
      </c>
      <c r="B52" s="360"/>
    </row>
    <row r="53" spans="1:3" ht="15.3" x14ac:dyDescent="0.55000000000000004">
      <c r="A53" s="350" t="s">
        <v>183</v>
      </c>
      <c r="B53" s="360"/>
      <c r="C53" s="634"/>
    </row>
    <row r="54" spans="1:3" ht="15.3" x14ac:dyDescent="0.55000000000000004">
      <c r="A54" s="350" t="s">
        <v>553</v>
      </c>
      <c r="B54" s="360"/>
      <c r="C54" s="634"/>
    </row>
    <row r="55" spans="1:3" ht="15.3" x14ac:dyDescent="0.55000000000000004">
      <c r="A55" s="350" t="s">
        <v>692</v>
      </c>
      <c r="B55" s="360">
        <v>390900</v>
      </c>
      <c r="C55" s="634"/>
    </row>
    <row r="56" spans="1:3" ht="15.3" x14ac:dyDescent="0.55000000000000004">
      <c r="A56" s="348" t="s">
        <v>7</v>
      </c>
      <c r="B56" s="772">
        <f>SUM(B49:B55)</f>
        <v>390900</v>
      </c>
      <c r="C56" s="634"/>
    </row>
    <row r="57" spans="1:3" x14ac:dyDescent="0.55000000000000004">
      <c r="A57"/>
      <c r="B57"/>
      <c r="C57" s="634"/>
    </row>
    <row r="58" spans="1:3" x14ac:dyDescent="0.55000000000000004">
      <c r="A58"/>
      <c r="B58"/>
    </row>
    <row r="59" spans="1:3" x14ac:dyDescent="0.55000000000000004">
      <c r="A59"/>
      <c r="B59"/>
    </row>
    <row r="60" spans="1:3" x14ac:dyDescent="0.55000000000000004">
      <c r="A60"/>
      <c r="B60"/>
    </row>
    <row r="61" spans="1:3" x14ac:dyDescent="0.55000000000000004">
      <c r="A61"/>
      <c r="B61"/>
    </row>
    <row r="62" spans="1:3" x14ac:dyDescent="0.55000000000000004">
      <c r="A62"/>
      <c r="B62"/>
    </row>
    <row r="63" spans="1:3" x14ac:dyDescent="0.55000000000000004">
      <c r="A63"/>
      <c r="B63"/>
    </row>
    <row r="64" spans="1:3" x14ac:dyDescent="0.55000000000000004">
      <c r="A64"/>
      <c r="B64"/>
    </row>
    <row r="65" spans="1:2" x14ac:dyDescent="0.55000000000000004">
      <c r="A65"/>
      <c r="B65"/>
    </row>
    <row r="66" spans="1:2" x14ac:dyDescent="0.55000000000000004">
      <c r="A66"/>
      <c r="B66"/>
    </row>
    <row r="67" spans="1:2" x14ac:dyDescent="0.55000000000000004">
      <c r="A67"/>
      <c r="B67"/>
    </row>
    <row r="68" spans="1:2" x14ac:dyDescent="0.55000000000000004">
      <c r="A68"/>
      <c r="B68"/>
    </row>
  </sheetData>
  <mergeCells count="19">
    <mergeCell ref="A12:B13"/>
    <mergeCell ref="A1:B1"/>
    <mergeCell ref="A2:B2"/>
    <mergeCell ref="A3:B3"/>
    <mergeCell ref="A4:B4"/>
    <mergeCell ref="A5:B5"/>
    <mergeCell ref="A6:B6"/>
    <mergeCell ref="A7:B7"/>
    <mergeCell ref="A8:B8"/>
    <mergeCell ref="A9:B9"/>
    <mergeCell ref="A10:B10"/>
    <mergeCell ref="A11:B11"/>
    <mergeCell ref="A47:B47"/>
    <mergeCell ref="A14:B14"/>
    <mergeCell ref="A15:B15"/>
    <mergeCell ref="A16:B16"/>
    <mergeCell ref="A17:B19"/>
    <mergeCell ref="A20:B20"/>
    <mergeCell ref="A21:B21"/>
  </mergeCells>
  <pageMargins left="0.7" right="0.7" top="0.75" bottom="0.75" header="0.3" footer="0.3"/>
  <pageSetup scale="76" orientation="portrait" horizontalDpi="4294967294" verticalDpi="4294967294"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topLeftCell="A16" workbookViewId="0">
      <selection activeCell="B38" sqref="B38"/>
    </sheetView>
  </sheetViews>
  <sheetFormatPr defaultColWidth="9.1640625" defaultRowHeight="14.4" x14ac:dyDescent="0.55000000000000004"/>
  <cols>
    <col min="1" max="1" width="35.83203125" style="785" customWidth="1"/>
    <col min="2" max="2" width="74.44140625" style="785" customWidth="1"/>
    <col min="3" max="16384" width="9.1640625" style="785"/>
  </cols>
  <sheetData>
    <row r="1" spans="1:2" ht="15.3" x14ac:dyDescent="0.55000000000000004">
      <c r="A1" s="1348" t="s">
        <v>0</v>
      </c>
      <c r="B1" s="1348"/>
    </row>
    <row r="2" spans="1:2" ht="15.3" x14ac:dyDescent="0.55000000000000004">
      <c r="A2" s="1349" t="s">
        <v>1</v>
      </c>
      <c r="B2" s="1349"/>
    </row>
    <row r="3" spans="1:2" ht="15.3" x14ac:dyDescent="0.55000000000000004">
      <c r="A3" s="1350"/>
      <c r="B3" s="1350"/>
    </row>
    <row r="4" spans="1:2" ht="15.3" x14ac:dyDescent="0.55000000000000004">
      <c r="A4" s="1342" t="s">
        <v>714</v>
      </c>
      <c r="B4" s="1342"/>
    </row>
    <row r="5" spans="1:2" ht="15" x14ac:dyDescent="0.55000000000000004">
      <c r="A5" s="1351"/>
      <c r="B5" s="1351"/>
    </row>
    <row r="6" spans="1:2" ht="15.3" x14ac:dyDescent="0.55000000000000004">
      <c r="A6" s="1342" t="s">
        <v>155</v>
      </c>
      <c r="B6" s="1343"/>
    </row>
    <row r="7" spans="1:2" ht="15.3" x14ac:dyDescent="0.55000000000000004">
      <c r="A7" s="1343"/>
      <c r="B7" s="1343"/>
    </row>
    <row r="8" spans="1:2" ht="15.3" x14ac:dyDescent="0.55000000000000004">
      <c r="A8" s="1342" t="s">
        <v>79</v>
      </c>
      <c r="B8" s="1342"/>
    </row>
    <row r="9" spans="1:2" ht="15.3" x14ac:dyDescent="0.55000000000000004">
      <c r="A9" s="1342" t="s">
        <v>592</v>
      </c>
      <c r="B9" s="1343"/>
    </row>
    <row r="10" spans="1:2" ht="15.3" x14ac:dyDescent="0.55000000000000004">
      <c r="A10" s="1342" t="s">
        <v>80</v>
      </c>
      <c r="B10" s="1342"/>
    </row>
    <row r="11" spans="1:2" ht="15.3" x14ac:dyDescent="0.55000000000000004">
      <c r="A11" s="1341"/>
      <c r="B11" s="1341"/>
    </row>
    <row r="12" spans="1:2" ht="15.75" customHeight="1" x14ac:dyDescent="0.55000000000000004">
      <c r="A12" s="1344" t="s">
        <v>715</v>
      </c>
      <c r="B12" s="1345"/>
    </row>
    <row r="13" spans="1:2" ht="34.5" customHeight="1" x14ac:dyDescent="0.55000000000000004">
      <c r="A13" s="1346"/>
      <c r="B13" s="1347"/>
    </row>
    <row r="14" spans="1:2" ht="15.3" x14ac:dyDescent="0.55000000000000004">
      <c r="A14" s="1341"/>
      <c r="B14" s="1341"/>
    </row>
    <row r="15" spans="1:2" ht="15.3" x14ac:dyDescent="0.55000000000000004">
      <c r="A15" s="1342" t="s">
        <v>596</v>
      </c>
      <c r="B15" s="1343"/>
    </row>
    <row r="16" spans="1:2" ht="15.3" x14ac:dyDescent="0.55000000000000004">
      <c r="A16" s="1343"/>
      <c r="B16" s="1343"/>
    </row>
    <row r="17" spans="1:3" ht="15.75" customHeight="1" x14ac:dyDescent="0.55000000000000004">
      <c r="A17" s="1334" t="s">
        <v>716</v>
      </c>
      <c r="B17" s="1393"/>
    </row>
    <row r="18" spans="1:3" x14ac:dyDescent="0.55000000000000004">
      <c r="A18" s="1394"/>
      <c r="B18" s="1395"/>
    </row>
    <row r="19" spans="1:3" ht="205.2" customHeight="1" x14ac:dyDescent="0.55000000000000004">
      <c r="A19" s="1394"/>
      <c r="B19" s="1395"/>
    </row>
    <row r="20" spans="1:3" ht="15" x14ac:dyDescent="0.55000000000000004">
      <c r="A20" s="1338"/>
      <c r="B20" s="1339"/>
    </row>
    <row r="21" spans="1:3" ht="15.3" x14ac:dyDescent="0.55000000000000004">
      <c r="A21" s="1340"/>
      <c r="B21" s="1340"/>
    </row>
    <row r="22" spans="1:3" ht="15.3" x14ac:dyDescent="0.55000000000000004">
      <c r="A22" s="354" t="s">
        <v>81</v>
      </c>
      <c r="B22" s="360">
        <v>25000</v>
      </c>
      <c r="C22" s="786"/>
    </row>
    <row r="23" spans="1:3" ht="15.3" x14ac:dyDescent="0.55000000000000004">
      <c r="A23" s="355" t="s">
        <v>82</v>
      </c>
      <c r="B23" s="351">
        <v>0</v>
      </c>
    </row>
    <row r="24" spans="1:3" ht="15.3" x14ac:dyDescent="0.55000000000000004">
      <c r="A24" s="355" t="s">
        <v>83</v>
      </c>
      <c r="B24" s="351">
        <v>0</v>
      </c>
    </row>
    <row r="25" spans="1:3" ht="15.3" x14ac:dyDescent="0.55000000000000004">
      <c r="A25" s="355" t="s">
        <v>5</v>
      </c>
      <c r="B25" s="351">
        <v>0</v>
      </c>
    </row>
    <row r="26" spans="1:3" ht="15.3" x14ac:dyDescent="0.55000000000000004">
      <c r="A26" s="355" t="s">
        <v>26</v>
      </c>
      <c r="B26" s="351">
        <v>0</v>
      </c>
    </row>
    <row r="27" spans="1:3" ht="15.3" x14ac:dyDescent="0.55000000000000004">
      <c r="A27" s="355" t="s">
        <v>84</v>
      </c>
      <c r="B27" s="351">
        <v>0</v>
      </c>
    </row>
    <row r="28" spans="1:3" ht="15.3" x14ac:dyDescent="0.55000000000000004">
      <c r="A28" s="355" t="s">
        <v>85</v>
      </c>
      <c r="B28" s="349">
        <v>0</v>
      </c>
    </row>
    <row r="29" spans="1:3" ht="15.3" x14ac:dyDescent="0.55000000000000004">
      <c r="A29" s="355" t="s">
        <v>7</v>
      </c>
      <c r="B29" s="351">
        <f>SUM(B23:B28)</f>
        <v>0</v>
      </c>
    </row>
    <row r="30" spans="1:3" ht="15.3" x14ac:dyDescent="0.55000000000000004">
      <c r="A30" s="355"/>
      <c r="B30" s="351"/>
    </row>
    <row r="31" spans="1:3" ht="15.3" x14ac:dyDescent="0.55000000000000004">
      <c r="A31" s="354" t="s">
        <v>86</v>
      </c>
      <c r="B31" s="351"/>
    </row>
    <row r="32" spans="1:3" ht="15.3" x14ac:dyDescent="0.55000000000000004">
      <c r="A32" s="358" t="s">
        <v>87</v>
      </c>
      <c r="B32" s="351">
        <v>0</v>
      </c>
    </row>
    <row r="33" spans="1:2" ht="15.3" x14ac:dyDescent="0.55000000000000004">
      <c r="A33" s="358" t="s">
        <v>88</v>
      </c>
      <c r="B33" s="351">
        <v>0</v>
      </c>
    </row>
    <row r="34" spans="1:2" ht="15.3" x14ac:dyDescent="0.55000000000000004">
      <c r="A34" s="351" t="s">
        <v>89</v>
      </c>
      <c r="B34" s="351">
        <v>0</v>
      </c>
    </row>
    <row r="35" spans="1:2" ht="15.3" x14ac:dyDescent="0.55000000000000004">
      <c r="A35" s="351" t="s">
        <v>90</v>
      </c>
      <c r="B35" s="351">
        <v>0</v>
      </c>
    </row>
    <row r="36" spans="1:2" ht="15.3" x14ac:dyDescent="0.55000000000000004">
      <c r="A36" s="351" t="s">
        <v>91</v>
      </c>
      <c r="B36" s="360">
        <v>0</v>
      </c>
    </row>
    <row r="37" spans="1:2" ht="15.3" x14ac:dyDescent="0.55000000000000004">
      <c r="A37" s="351" t="s">
        <v>92</v>
      </c>
      <c r="B37" s="360"/>
    </row>
    <row r="38" spans="1:2" ht="17.7" x14ac:dyDescent="0.95">
      <c r="A38" s="351" t="s">
        <v>93</v>
      </c>
      <c r="B38" s="352">
        <v>25000</v>
      </c>
    </row>
    <row r="39" spans="1:2" ht="15.3" x14ac:dyDescent="0.55000000000000004">
      <c r="A39" s="348" t="s">
        <v>7</v>
      </c>
      <c r="B39" s="349">
        <f>SUM(B32:B38)</f>
        <v>25000</v>
      </c>
    </row>
    <row r="40" spans="1:2" ht="15.3" x14ac:dyDescent="0.55000000000000004">
      <c r="A40" s="357"/>
      <c r="B40" s="356"/>
    </row>
    <row r="41" spans="1:2" ht="15.3" x14ac:dyDescent="0.55000000000000004">
      <c r="A41" s="354" t="s">
        <v>94</v>
      </c>
      <c r="B41" s="351" t="s">
        <v>2</v>
      </c>
    </row>
    <row r="42" spans="1:2" ht="15.3" x14ac:dyDescent="0.55000000000000004">
      <c r="A42" s="355" t="s">
        <v>12</v>
      </c>
      <c r="B42" s="351">
        <v>0</v>
      </c>
    </row>
    <row r="43" spans="1:2" ht="15.3" x14ac:dyDescent="0.55000000000000004">
      <c r="A43" s="355" t="s">
        <v>13</v>
      </c>
      <c r="B43" s="351">
        <v>0</v>
      </c>
    </row>
    <row r="44" spans="1:2" ht="15.3" x14ac:dyDescent="0.55000000000000004">
      <c r="A44" s="355" t="s">
        <v>14</v>
      </c>
      <c r="B44" s="351">
        <v>0</v>
      </c>
    </row>
    <row r="45" spans="1:2" ht="15.3" x14ac:dyDescent="0.55000000000000004">
      <c r="A45" s="355" t="s">
        <v>15</v>
      </c>
      <c r="B45" s="349"/>
    </row>
    <row r="46" spans="1:2" ht="15.3" x14ac:dyDescent="0.55000000000000004">
      <c r="A46" s="354" t="s">
        <v>7</v>
      </c>
      <c r="B46" s="349">
        <f>SUM(B42:B45)</f>
        <v>0</v>
      </c>
    </row>
    <row r="47" spans="1:2" ht="15.3" x14ac:dyDescent="0.55000000000000004">
      <c r="A47" s="1341"/>
      <c r="B47" s="1341"/>
    </row>
    <row r="48" spans="1:2" ht="15.3" x14ac:dyDescent="0.55000000000000004">
      <c r="A48" s="348" t="s">
        <v>95</v>
      </c>
      <c r="B48" s="353"/>
    </row>
    <row r="49" spans="1:3" ht="15.3" x14ac:dyDescent="0.55000000000000004">
      <c r="A49" s="350" t="s">
        <v>426</v>
      </c>
      <c r="B49" s="351"/>
    </row>
    <row r="50" spans="1:3" ht="15.3" x14ac:dyDescent="0.55000000000000004">
      <c r="A50" s="350" t="s">
        <v>425</v>
      </c>
      <c r="B50" s="349"/>
    </row>
    <row r="51" spans="1:3" ht="15.3" x14ac:dyDescent="0.55000000000000004">
      <c r="A51" s="350" t="s">
        <v>424</v>
      </c>
      <c r="B51" s="349"/>
    </row>
    <row r="52" spans="1:3" ht="15.3" x14ac:dyDescent="0.55000000000000004">
      <c r="A52" s="350" t="s">
        <v>555</v>
      </c>
      <c r="B52" s="360"/>
    </row>
    <row r="53" spans="1:3" ht="15.3" x14ac:dyDescent="0.55000000000000004">
      <c r="A53" s="350" t="s">
        <v>713</v>
      </c>
      <c r="B53" s="360">
        <v>25000</v>
      </c>
      <c r="C53" s="786"/>
    </row>
    <row r="54" spans="1:3" ht="15.3" x14ac:dyDescent="0.55000000000000004">
      <c r="A54" s="348" t="s">
        <v>7</v>
      </c>
      <c r="B54" s="772">
        <f>SUM(B49:B53)</f>
        <v>25000</v>
      </c>
    </row>
  </sheetData>
  <mergeCells count="19">
    <mergeCell ref="A12:B13"/>
    <mergeCell ref="A1:B1"/>
    <mergeCell ref="A2:B2"/>
    <mergeCell ref="A3:B3"/>
    <mergeCell ref="A4:B4"/>
    <mergeCell ref="A5:B5"/>
    <mergeCell ref="A6:B6"/>
    <mergeCell ref="A7:B7"/>
    <mergeCell ref="A8:B8"/>
    <mergeCell ref="A9:B9"/>
    <mergeCell ref="A10:B10"/>
    <mergeCell ref="A11:B11"/>
    <mergeCell ref="A47:B47"/>
    <mergeCell ref="A14:B14"/>
    <mergeCell ref="A15:B15"/>
    <mergeCell ref="A16:B16"/>
    <mergeCell ref="A17:B19"/>
    <mergeCell ref="A20:B20"/>
    <mergeCell ref="A21:B21"/>
  </mergeCells>
  <pageMargins left="0.7" right="0.7" top="0.75" bottom="0.75" header="0.3" footer="0.3"/>
  <pageSetup scale="65" orientation="portrait" horizontalDpi="4294967294" verticalDpi="4294967294"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3"/>
  <sheetViews>
    <sheetView topLeftCell="A2" zoomScaleNormal="100" workbookViewId="0">
      <selection activeCell="B24" sqref="B24"/>
    </sheetView>
  </sheetViews>
  <sheetFormatPr defaultColWidth="8.83203125" defaultRowHeight="14.4" x14ac:dyDescent="0.55000000000000004"/>
  <cols>
    <col min="1" max="1" width="37.83203125" style="898" customWidth="1"/>
    <col min="2" max="2" width="42.5" style="898" customWidth="1"/>
    <col min="3" max="16384" width="8.83203125" style="898"/>
  </cols>
  <sheetData>
    <row r="1" spans="1:2" ht="15.3" x14ac:dyDescent="0.55000000000000004">
      <c r="A1" s="1348" t="s">
        <v>0</v>
      </c>
      <c r="B1" s="1348"/>
    </row>
    <row r="2" spans="1:2" ht="15.3" x14ac:dyDescent="0.55000000000000004">
      <c r="A2" s="1349" t="s">
        <v>1</v>
      </c>
      <c r="B2" s="1349"/>
    </row>
    <row r="3" spans="1:2" ht="15.3" x14ac:dyDescent="0.55000000000000004">
      <c r="A3" s="1350"/>
      <c r="B3" s="1350"/>
    </row>
    <row r="4" spans="1:2" ht="15.3" x14ac:dyDescent="0.55000000000000004">
      <c r="A4" s="1342" t="s">
        <v>156</v>
      </c>
      <c r="B4" s="1342"/>
    </row>
    <row r="5" spans="1:2" ht="15" x14ac:dyDescent="0.55000000000000004">
      <c r="A5" s="1351"/>
      <c r="B5" s="1351"/>
    </row>
    <row r="6" spans="1:2" ht="15.3" x14ac:dyDescent="0.55000000000000004">
      <c r="A6" s="1342" t="s">
        <v>428</v>
      </c>
      <c r="B6" s="1343"/>
    </row>
    <row r="7" spans="1:2" ht="15.3" x14ac:dyDescent="0.55000000000000004">
      <c r="A7" s="1343"/>
      <c r="B7" s="1343"/>
    </row>
    <row r="8" spans="1:2" ht="15.3" x14ac:dyDescent="0.55000000000000004">
      <c r="A8" s="1342" t="s">
        <v>79</v>
      </c>
      <c r="B8" s="1342"/>
    </row>
    <row r="9" spans="1:2" ht="15.3" x14ac:dyDescent="0.55000000000000004">
      <c r="A9" s="1342" t="s">
        <v>811</v>
      </c>
      <c r="B9" s="1343"/>
    </row>
    <row r="10" spans="1:2" ht="15.3" x14ac:dyDescent="0.55000000000000004">
      <c r="A10" s="1342" t="s">
        <v>80</v>
      </c>
      <c r="B10" s="1342"/>
    </row>
    <row r="11" spans="1:2" ht="15.3" x14ac:dyDescent="0.55000000000000004">
      <c r="A11" s="1341"/>
      <c r="B11" s="1341"/>
    </row>
    <row r="12" spans="1:2" ht="15.75" customHeight="1" x14ac:dyDescent="0.55000000000000004">
      <c r="A12" s="1344" t="s">
        <v>812</v>
      </c>
      <c r="B12" s="1345"/>
    </row>
    <row r="13" spans="1:2" ht="34.5" customHeight="1" x14ac:dyDescent="0.55000000000000004">
      <c r="A13" s="1346"/>
      <c r="B13" s="1347"/>
    </row>
    <row r="14" spans="1:2" ht="15.3" x14ac:dyDescent="0.55000000000000004">
      <c r="A14" s="1341"/>
      <c r="B14" s="1341"/>
    </row>
    <row r="15" spans="1:2" ht="15.3" x14ac:dyDescent="0.55000000000000004">
      <c r="A15" s="1342" t="s">
        <v>813</v>
      </c>
      <c r="B15" s="1343"/>
    </row>
    <row r="16" spans="1:2" ht="15.3" x14ac:dyDescent="0.55000000000000004">
      <c r="A16" s="1343"/>
      <c r="B16" s="1343"/>
    </row>
    <row r="17" spans="1:2" ht="15.75" customHeight="1" x14ac:dyDescent="0.55000000000000004">
      <c r="A17" s="1396" t="s">
        <v>814</v>
      </c>
      <c r="B17" s="1335"/>
    </row>
    <row r="18" spans="1:2" x14ac:dyDescent="0.55000000000000004">
      <c r="A18" s="1336"/>
      <c r="B18" s="1337"/>
    </row>
    <row r="19" spans="1:2" ht="72.900000000000006" customHeight="1" x14ac:dyDescent="0.55000000000000004">
      <c r="A19" s="1336"/>
      <c r="B19" s="1337"/>
    </row>
    <row r="20" spans="1:2" ht="15" hidden="1" x14ac:dyDescent="0.55000000000000004">
      <c r="A20" s="1338"/>
      <c r="B20" s="1339"/>
    </row>
    <row r="21" spans="1:2" ht="15.3" x14ac:dyDescent="0.55000000000000004">
      <c r="A21" s="1340"/>
      <c r="B21" s="1340"/>
    </row>
    <row r="22" spans="1:2" ht="15.3" x14ac:dyDescent="0.55000000000000004">
      <c r="A22" s="354" t="s">
        <v>81</v>
      </c>
      <c r="B22" s="359">
        <v>32500</v>
      </c>
    </row>
    <row r="23" spans="1:2" ht="15.3" x14ac:dyDescent="0.55000000000000004">
      <c r="A23" s="355" t="s">
        <v>82</v>
      </c>
      <c r="B23" s="351">
        <v>0</v>
      </c>
    </row>
    <row r="24" spans="1:2" ht="15.3" x14ac:dyDescent="0.55000000000000004">
      <c r="A24" s="355" t="s">
        <v>83</v>
      </c>
      <c r="B24" s="351">
        <v>0</v>
      </c>
    </row>
    <row r="25" spans="1:2" ht="15.3" x14ac:dyDescent="0.55000000000000004">
      <c r="A25" s="355" t="s">
        <v>5</v>
      </c>
      <c r="B25" s="351">
        <v>0</v>
      </c>
    </row>
    <row r="26" spans="1:2" ht="15.3" x14ac:dyDescent="0.55000000000000004">
      <c r="A26" s="355" t="s">
        <v>26</v>
      </c>
      <c r="B26" s="351">
        <v>0</v>
      </c>
    </row>
    <row r="27" spans="1:2" ht="15.3" x14ac:dyDescent="0.55000000000000004">
      <c r="A27" s="355" t="s">
        <v>84</v>
      </c>
      <c r="B27" s="351">
        <v>0</v>
      </c>
    </row>
    <row r="28" spans="1:2" ht="15.3" x14ac:dyDescent="0.55000000000000004">
      <c r="A28" s="355" t="s">
        <v>85</v>
      </c>
      <c r="B28" s="349">
        <v>0</v>
      </c>
    </row>
    <row r="29" spans="1:2" ht="15.3" x14ac:dyDescent="0.55000000000000004">
      <c r="A29" s="355" t="s">
        <v>7</v>
      </c>
      <c r="B29" s="351">
        <f>SUM(B23:B28)</f>
        <v>0</v>
      </c>
    </row>
    <row r="30" spans="1:2" ht="15.3" x14ac:dyDescent="0.55000000000000004">
      <c r="A30" s="355"/>
      <c r="B30" s="351"/>
    </row>
    <row r="31" spans="1:2" ht="15.3" x14ac:dyDescent="0.55000000000000004">
      <c r="A31" s="354" t="s">
        <v>86</v>
      </c>
      <c r="B31" s="351"/>
    </row>
    <row r="32" spans="1:2" ht="15.3" x14ac:dyDescent="0.55000000000000004">
      <c r="A32" s="358" t="s">
        <v>87</v>
      </c>
      <c r="B32" s="351">
        <v>0</v>
      </c>
    </row>
    <row r="33" spans="1:2" ht="15.3" x14ac:dyDescent="0.55000000000000004">
      <c r="A33" s="358" t="s">
        <v>88</v>
      </c>
      <c r="B33" s="351">
        <v>0</v>
      </c>
    </row>
    <row r="34" spans="1:2" ht="15.3" x14ac:dyDescent="0.55000000000000004">
      <c r="A34" s="351" t="s">
        <v>89</v>
      </c>
      <c r="B34" s="351">
        <v>0</v>
      </c>
    </row>
    <row r="35" spans="1:2" ht="15.3" x14ac:dyDescent="0.55000000000000004">
      <c r="A35" s="351" t="s">
        <v>90</v>
      </c>
      <c r="B35" s="351">
        <v>0</v>
      </c>
    </row>
    <row r="36" spans="1:2" ht="15.3" x14ac:dyDescent="0.55000000000000004">
      <c r="A36" s="351" t="s">
        <v>91</v>
      </c>
      <c r="B36" s="351">
        <v>0</v>
      </c>
    </row>
    <row r="37" spans="1:2" ht="15.3" x14ac:dyDescent="0.55000000000000004">
      <c r="A37" s="351" t="s">
        <v>92</v>
      </c>
      <c r="B37" s="351">
        <v>0</v>
      </c>
    </row>
    <row r="38" spans="1:2" ht="17.7" x14ac:dyDescent="0.95">
      <c r="A38" s="351" t="s">
        <v>93</v>
      </c>
      <c r="B38" s="352">
        <v>32500</v>
      </c>
    </row>
    <row r="39" spans="1:2" ht="15.3" x14ac:dyDescent="0.55000000000000004">
      <c r="A39" s="348" t="s">
        <v>7</v>
      </c>
      <c r="B39" s="349">
        <f>SUM(B32:B38)</f>
        <v>32500</v>
      </c>
    </row>
    <row r="40" spans="1:2" ht="15.3" x14ac:dyDescent="0.55000000000000004">
      <c r="A40" s="357"/>
      <c r="B40" s="356"/>
    </row>
    <row r="41" spans="1:2" ht="15.3" x14ac:dyDescent="0.55000000000000004">
      <c r="A41" s="354" t="s">
        <v>94</v>
      </c>
      <c r="B41" s="351" t="s">
        <v>2</v>
      </c>
    </row>
    <row r="42" spans="1:2" ht="15.3" x14ac:dyDescent="0.55000000000000004">
      <c r="A42" s="355" t="s">
        <v>12</v>
      </c>
      <c r="B42" s="351">
        <v>0</v>
      </c>
    </row>
    <row r="43" spans="1:2" ht="15.3" x14ac:dyDescent="0.55000000000000004">
      <c r="A43" s="355" t="s">
        <v>13</v>
      </c>
      <c r="B43" s="351">
        <v>0</v>
      </c>
    </row>
    <row r="44" spans="1:2" ht="15.3" x14ac:dyDescent="0.55000000000000004">
      <c r="A44" s="355" t="s">
        <v>14</v>
      </c>
      <c r="B44" s="351">
        <v>0</v>
      </c>
    </row>
    <row r="45" spans="1:2" ht="15.3" x14ac:dyDescent="0.55000000000000004">
      <c r="A45" s="355" t="s">
        <v>15</v>
      </c>
      <c r="B45" s="349">
        <v>0</v>
      </c>
    </row>
    <row r="46" spans="1:2" ht="15.3" x14ac:dyDescent="0.55000000000000004">
      <c r="A46" s="354" t="s">
        <v>7</v>
      </c>
      <c r="B46" s="349">
        <f>SUM(B42:B45)</f>
        <v>0</v>
      </c>
    </row>
    <row r="47" spans="1:2" ht="15.3" x14ac:dyDescent="0.55000000000000004">
      <c r="A47" s="1341"/>
      <c r="B47" s="1341"/>
    </row>
    <row r="48" spans="1:2" ht="15.3" x14ac:dyDescent="0.55000000000000004">
      <c r="A48" s="348" t="s">
        <v>95</v>
      </c>
      <c r="B48" s="353"/>
    </row>
    <row r="49" spans="1:2" ht="15.3" x14ac:dyDescent="0.55000000000000004">
      <c r="A49" s="350" t="s">
        <v>427</v>
      </c>
      <c r="B49" s="351">
        <v>32500</v>
      </c>
    </row>
    <row r="50" spans="1:2" ht="17.7" x14ac:dyDescent="0.95">
      <c r="A50" s="350" t="s">
        <v>426</v>
      </c>
      <c r="B50" s="352"/>
    </row>
    <row r="51" spans="1:2" ht="15.3" x14ac:dyDescent="0.55000000000000004">
      <c r="A51" s="350" t="s">
        <v>425</v>
      </c>
      <c r="B51" s="351">
        <v>0</v>
      </c>
    </row>
    <row r="52" spans="1:2" ht="15.3" x14ac:dyDescent="0.55000000000000004">
      <c r="A52" s="350" t="s">
        <v>424</v>
      </c>
      <c r="B52" s="349"/>
    </row>
    <row r="53" spans="1:2" ht="15.3" x14ac:dyDescent="0.55000000000000004">
      <c r="A53" s="348" t="s">
        <v>7</v>
      </c>
      <c r="B53" s="772">
        <f>SUM(B49:B51)</f>
        <v>32500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77" orientation="portrait" horizontalDpi="4294967294" verticalDpi="4294967294"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3"/>
  <sheetViews>
    <sheetView topLeftCell="A16" workbookViewId="0">
      <selection activeCell="A20" sqref="A20:XFD20"/>
    </sheetView>
  </sheetViews>
  <sheetFormatPr defaultColWidth="9.1640625" defaultRowHeight="14.4" x14ac:dyDescent="0.55000000000000004"/>
  <cols>
    <col min="1" max="1" width="35.83203125" style="631" customWidth="1"/>
    <col min="2" max="2" width="47.6640625" style="631" customWidth="1"/>
    <col min="3" max="16384" width="9.1640625" style="631"/>
  </cols>
  <sheetData>
    <row r="1" spans="1:2" ht="15.3" x14ac:dyDescent="0.55000000000000004">
      <c r="A1" s="1406" t="s">
        <v>0</v>
      </c>
      <c r="B1" s="1407"/>
    </row>
    <row r="2" spans="1:2" ht="15.3" x14ac:dyDescent="0.55000000000000004">
      <c r="A2" s="1408" t="s">
        <v>1</v>
      </c>
      <c r="B2" s="1409"/>
    </row>
    <row r="3" spans="1:2" ht="15.3" x14ac:dyDescent="0.55000000000000004">
      <c r="A3" s="1410"/>
      <c r="B3" s="1411"/>
    </row>
    <row r="4" spans="1:2" ht="15.3" x14ac:dyDescent="0.55000000000000004">
      <c r="A4" s="1399" t="s">
        <v>433</v>
      </c>
      <c r="B4" s="1400"/>
    </row>
    <row r="5" spans="1:2" ht="15" x14ac:dyDescent="0.55000000000000004">
      <c r="A5" s="1412"/>
      <c r="B5" s="1413"/>
    </row>
    <row r="6" spans="1:2" ht="15.3" x14ac:dyDescent="0.55000000000000004">
      <c r="A6" s="1399" t="s">
        <v>428</v>
      </c>
      <c r="B6" s="1400"/>
    </row>
    <row r="7" spans="1:2" ht="15.3" x14ac:dyDescent="0.55000000000000004">
      <c r="A7" s="1401"/>
      <c r="B7" s="1402"/>
    </row>
    <row r="8" spans="1:2" ht="15.3" x14ac:dyDescent="0.55000000000000004">
      <c r="A8" s="1399" t="s">
        <v>79</v>
      </c>
      <c r="B8" s="1400"/>
    </row>
    <row r="9" spans="1:2" ht="15.3" x14ac:dyDescent="0.55000000000000004">
      <c r="A9" s="1399" t="s">
        <v>432</v>
      </c>
      <c r="B9" s="1400"/>
    </row>
    <row r="10" spans="1:2" ht="15.3" x14ac:dyDescent="0.55000000000000004">
      <c r="A10" s="1399" t="s">
        <v>80</v>
      </c>
      <c r="B10" s="1400"/>
    </row>
    <row r="11" spans="1:2" ht="15.3" x14ac:dyDescent="0.55000000000000004">
      <c r="A11" s="1397"/>
      <c r="B11" s="1398"/>
    </row>
    <row r="12" spans="1:2" ht="15" customHeight="1" x14ac:dyDescent="0.55000000000000004">
      <c r="A12" s="1344" t="s">
        <v>707</v>
      </c>
      <c r="B12" s="1345"/>
    </row>
    <row r="13" spans="1:2" ht="81.75" customHeight="1" x14ac:dyDescent="0.55000000000000004">
      <c r="A13" s="1346"/>
      <c r="B13" s="1347"/>
    </row>
    <row r="14" spans="1:2" ht="15.3" x14ac:dyDescent="0.55000000000000004">
      <c r="A14" s="1397"/>
      <c r="B14" s="1398"/>
    </row>
    <row r="15" spans="1:2" ht="15.3" x14ac:dyDescent="0.55000000000000004">
      <c r="A15" s="1399" t="s">
        <v>431</v>
      </c>
      <c r="B15" s="1400"/>
    </row>
    <row r="16" spans="1:2" ht="15.3" x14ac:dyDescent="0.55000000000000004">
      <c r="A16" s="1401"/>
      <c r="B16" s="1402"/>
    </row>
    <row r="17" spans="1:2" ht="15" customHeight="1" x14ac:dyDescent="0.55000000000000004">
      <c r="A17" s="1396" t="s">
        <v>838</v>
      </c>
      <c r="B17" s="1403"/>
    </row>
    <row r="18" spans="1:2" ht="15" customHeight="1" x14ac:dyDescent="0.55000000000000004">
      <c r="A18" s="1404"/>
      <c r="B18" s="1405"/>
    </row>
    <row r="19" spans="1:2" ht="26.7" customHeight="1" x14ac:dyDescent="0.55000000000000004">
      <c r="A19" s="1404"/>
      <c r="B19" s="1405"/>
    </row>
    <row r="20" spans="1:2" ht="15" x14ac:dyDescent="0.55000000000000004">
      <c r="A20" s="1338"/>
      <c r="B20" s="1339"/>
    </row>
    <row r="21" spans="1:2" ht="15.3" x14ac:dyDescent="0.55000000000000004">
      <c r="A21" s="1401"/>
      <c r="B21" s="1402"/>
    </row>
    <row r="22" spans="1:2" ht="15.3" x14ac:dyDescent="0.55000000000000004">
      <c r="A22" s="354" t="s">
        <v>81</v>
      </c>
      <c r="B22" s="359">
        <v>100000</v>
      </c>
    </row>
    <row r="23" spans="1:2" ht="15.3" x14ac:dyDescent="0.55000000000000004">
      <c r="A23" s="355" t="s">
        <v>82</v>
      </c>
      <c r="B23" s="351">
        <v>0</v>
      </c>
    </row>
    <row r="24" spans="1:2" ht="15.3" x14ac:dyDescent="0.55000000000000004">
      <c r="A24" s="355" t="s">
        <v>83</v>
      </c>
      <c r="B24" s="351">
        <v>0</v>
      </c>
    </row>
    <row r="25" spans="1:2" ht="15.3" x14ac:dyDescent="0.55000000000000004">
      <c r="A25" s="355" t="s">
        <v>5</v>
      </c>
      <c r="B25" s="351">
        <v>0</v>
      </c>
    </row>
    <row r="26" spans="1:2" ht="15.3" x14ac:dyDescent="0.55000000000000004">
      <c r="A26" s="355" t="s">
        <v>26</v>
      </c>
      <c r="B26" s="351">
        <v>0</v>
      </c>
    </row>
    <row r="27" spans="1:2" ht="15.3" x14ac:dyDescent="0.55000000000000004">
      <c r="A27" s="355" t="s">
        <v>84</v>
      </c>
      <c r="B27" s="351">
        <v>0</v>
      </c>
    </row>
    <row r="28" spans="1:2" ht="15.3" x14ac:dyDescent="0.55000000000000004">
      <c r="A28" s="355" t="s">
        <v>85</v>
      </c>
      <c r="B28" s="349">
        <v>0</v>
      </c>
    </row>
    <row r="29" spans="1:2" ht="15.3" x14ac:dyDescent="0.55000000000000004">
      <c r="A29" s="355" t="s">
        <v>7</v>
      </c>
      <c r="B29" s="351">
        <f>SUM(B23:B28)</f>
        <v>0</v>
      </c>
    </row>
    <row r="30" spans="1:2" ht="15.3" x14ac:dyDescent="0.55000000000000004">
      <c r="A30" s="355"/>
      <c r="B30" s="351"/>
    </row>
    <row r="31" spans="1:2" ht="15.3" x14ac:dyDescent="0.55000000000000004">
      <c r="A31" s="354" t="s">
        <v>86</v>
      </c>
      <c r="B31" s="351"/>
    </row>
    <row r="32" spans="1:2" ht="15.3" x14ac:dyDescent="0.55000000000000004">
      <c r="A32" s="358" t="s">
        <v>87</v>
      </c>
      <c r="B32" s="351">
        <v>0</v>
      </c>
    </row>
    <row r="33" spans="1:2" ht="15.3" x14ac:dyDescent="0.55000000000000004">
      <c r="A33" s="358" t="s">
        <v>88</v>
      </c>
      <c r="B33" s="351">
        <v>0</v>
      </c>
    </row>
    <row r="34" spans="1:2" ht="15.3" x14ac:dyDescent="0.55000000000000004">
      <c r="A34" s="351" t="s">
        <v>89</v>
      </c>
      <c r="B34" s="351">
        <v>0</v>
      </c>
    </row>
    <row r="35" spans="1:2" ht="15.3" x14ac:dyDescent="0.55000000000000004">
      <c r="A35" s="351" t="s">
        <v>90</v>
      </c>
      <c r="B35" s="351">
        <v>0</v>
      </c>
    </row>
    <row r="36" spans="1:2" ht="15.3" x14ac:dyDescent="0.55000000000000004">
      <c r="A36" s="351" t="s">
        <v>91</v>
      </c>
      <c r="B36" s="351"/>
    </row>
    <row r="37" spans="1:2" ht="15.3" x14ac:dyDescent="0.55000000000000004">
      <c r="A37" s="351" t="s">
        <v>92</v>
      </c>
      <c r="B37" s="351">
        <v>0</v>
      </c>
    </row>
    <row r="38" spans="1:2" ht="17.7" x14ac:dyDescent="0.95">
      <c r="A38" s="351" t="s">
        <v>93</v>
      </c>
      <c r="B38" s="352">
        <v>100000</v>
      </c>
    </row>
    <row r="39" spans="1:2" ht="15.3" x14ac:dyDescent="0.55000000000000004">
      <c r="A39" s="348" t="s">
        <v>7</v>
      </c>
      <c r="B39" s="349">
        <f>SUM(B32:B38)</f>
        <v>100000</v>
      </c>
    </row>
    <row r="40" spans="1:2" ht="15.3" x14ac:dyDescent="0.55000000000000004">
      <c r="A40" s="357"/>
      <c r="B40" s="356"/>
    </row>
    <row r="41" spans="1:2" ht="15.3" x14ac:dyDescent="0.55000000000000004">
      <c r="A41" s="354" t="s">
        <v>94</v>
      </c>
      <c r="B41" s="351" t="s">
        <v>2</v>
      </c>
    </row>
    <row r="42" spans="1:2" ht="15.3" x14ac:dyDescent="0.55000000000000004">
      <c r="A42" s="355" t="s">
        <v>12</v>
      </c>
      <c r="B42" s="351">
        <v>0</v>
      </c>
    </row>
    <row r="43" spans="1:2" ht="15.3" x14ac:dyDescent="0.55000000000000004">
      <c r="A43" s="355" t="s">
        <v>13</v>
      </c>
      <c r="B43" s="351">
        <v>0</v>
      </c>
    </row>
    <row r="44" spans="1:2" ht="15.3" x14ac:dyDescent="0.55000000000000004">
      <c r="A44" s="355" t="s">
        <v>14</v>
      </c>
      <c r="B44" s="351">
        <v>0</v>
      </c>
    </row>
    <row r="45" spans="1:2" ht="15.3" x14ac:dyDescent="0.55000000000000004">
      <c r="A45" s="355" t="s">
        <v>15</v>
      </c>
      <c r="B45" s="349">
        <v>0</v>
      </c>
    </row>
    <row r="46" spans="1:2" ht="15.3" x14ac:dyDescent="0.55000000000000004">
      <c r="A46" s="354" t="s">
        <v>7</v>
      </c>
      <c r="B46" s="349">
        <f>SUM(B42:B45)</f>
        <v>0</v>
      </c>
    </row>
    <row r="47" spans="1:2" ht="15.3" x14ac:dyDescent="0.55000000000000004">
      <c r="A47" s="1397"/>
      <c r="B47" s="1398"/>
    </row>
    <row r="48" spans="1:2" ht="15.3" x14ac:dyDescent="0.55000000000000004">
      <c r="A48" s="348" t="s">
        <v>95</v>
      </c>
      <c r="B48" s="353"/>
    </row>
    <row r="49" spans="1:2" ht="15.3" x14ac:dyDescent="0.55000000000000004">
      <c r="A49" s="350" t="s">
        <v>427</v>
      </c>
      <c r="B49" s="351"/>
    </row>
    <row r="50" spans="1:2" ht="15.3" x14ac:dyDescent="0.55000000000000004">
      <c r="A50" s="350" t="s">
        <v>426</v>
      </c>
      <c r="B50" s="351"/>
    </row>
    <row r="51" spans="1:2" ht="17.7" x14ac:dyDescent="0.95">
      <c r="A51" s="350" t="s">
        <v>425</v>
      </c>
      <c r="B51" s="352"/>
    </row>
    <row r="52" spans="1:2" ht="15.3" x14ac:dyDescent="0.55000000000000004">
      <c r="A52" s="350" t="s">
        <v>424</v>
      </c>
      <c r="B52" s="351">
        <v>100000</v>
      </c>
    </row>
    <row r="53" spans="1:2" ht="15.3" x14ac:dyDescent="0.55000000000000004">
      <c r="A53" s="350" t="s">
        <v>183</v>
      </c>
      <c r="B53" s="351"/>
    </row>
    <row r="54" spans="1:2" ht="15.3" x14ac:dyDescent="0.55000000000000004">
      <c r="A54" s="348" t="s">
        <v>7</v>
      </c>
      <c r="B54" s="772">
        <f>SUM(B49:B53)</f>
        <v>100000</v>
      </c>
    </row>
    <row r="55" spans="1:2" x14ac:dyDescent="0.55000000000000004">
      <c r="A55"/>
      <c r="B55"/>
    </row>
    <row r="56" spans="1:2" x14ac:dyDescent="0.55000000000000004">
      <c r="A56"/>
      <c r="B56"/>
    </row>
    <row r="57" spans="1:2" x14ac:dyDescent="0.55000000000000004">
      <c r="A57"/>
      <c r="B57"/>
    </row>
    <row r="58" spans="1:2" x14ac:dyDescent="0.55000000000000004">
      <c r="A58"/>
      <c r="B58"/>
    </row>
    <row r="59" spans="1:2" x14ac:dyDescent="0.55000000000000004">
      <c r="A59"/>
      <c r="B59"/>
    </row>
    <row r="60" spans="1:2" x14ac:dyDescent="0.55000000000000004">
      <c r="A60"/>
      <c r="B60"/>
    </row>
    <row r="61" spans="1:2" x14ac:dyDescent="0.55000000000000004">
      <c r="A61"/>
      <c r="B61"/>
    </row>
    <row r="62" spans="1:2" x14ac:dyDescent="0.55000000000000004">
      <c r="A62"/>
      <c r="B62"/>
    </row>
    <row r="63" spans="1:2" x14ac:dyDescent="0.55000000000000004">
      <c r="A63"/>
      <c r="B63"/>
    </row>
  </sheetData>
  <mergeCells count="19">
    <mergeCell ref="A12:B13"/>
    <mergeCell ref="A1:B1"/>
    <mergeCell ref="A2:B2"/>
    <mergeCell ref="A3:B3"/>
    <mergeCell ref="A4:B4"/>
    <mergeCell ref="A5:B5"/>
    <mergeCell ref="A6:B6"/>
    <mergeCell ref="A7:B7"/>
    <mergeCell ref="A8:B8"/>
    <mergeCell ref="A9:B9"/>
    <mergeCell ref="A10:B10"/>
    <mergeCell ref="A11:B11"/>
    <mergeCell ref="A47:B47"/>
    <mergeCell ref="A14:B14"/>
    <mergeCell ref="A15:B15"/>
    <mergeCell ref="A16:B16"/>
    <mergeCell ref="A17:B19"/>
    <mergeCell ref="A20:B20"/>
    <mergeCell ref="A21:B21"/>
  </mergeCells>
  <pageMargins left="0.7" right="0.7" top="0.75" bottom="0.75" header="0.3" footer="0.3"/>
  <pageSetup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3" zoomScale="85" workbookViewId="0">
      <selection activeCell="B42" sqref="B42"/>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10" x14ac:dyDescent="0.55000000000000004">
      <c r="A1" s="1279" t="s">
        <v>0</v>
      </c>
      <c r="B1" s="1280"/>
    </row>
    <row r="2" spans="1:10" x14ac:dyDescent="0.55000000000000004">
      <c r="A2" s="1281" t="s">
        <v>1</v>
      </c>
      <c r="B2" s="1282"/>
    </row>
    <row r="3" spans="1:10" ht="12.75" customHeight="1" x14ac:dyDescent="0.55000000000000004">
      <c r="A3" s="499"/>
      <c r="B3" s="500"/>
    </row>
    <row r="4" spans="1:10" s="37" customFormat="1" ht="17.25" customHeight="1" x14ac:dyDescent="0.55000000000000004">
      <c r="A4" s="1283" t="s">
        <v>676</v>
      </c>
      <c r="B4" s="1284"/>
    </row>
    <row r="5" spans="1:10" ht="12.75" customHeight="1" x14ac:dyDescent="0.55000000000000004">
      <c r="A5" s="146"/>
      <c r="B5" s="501"/>
    </row>
    <row r="6" spans="1:10" x14ac:dyDescent="0.55000000000000004">
      <c r="A6" s="1285" t="s">
        <v>109</v>
      </c>
      <c r="B6" s="1284"/>
    </row>
    <row r="7" spans="1:10" x14ac:dyDescent="0.55000000000000004">
      <c r="A7" s="706" t="s">
        <v>30</v>
      </c>
      <c r="B7" s="133"/>
    </row>
    <row r="8" spans="1:10" x14ac:dyDescent="0.55000000000000004">
      <c r="A8" s="1285" t="s">
        <v>76</v>
      </c>
      <c r="B8" s="1284"/>
    </row>
    <row r="9" spans="1:10" x14ac:dyDescent="0.55000000000000004">
      <c r="A9" s="1283" t="s">
        <v>44</v>
      </c>
      <c r="B9" s="1286"/>
    </row>
    <row r="10" spans="1:10" ht="12.75" customHeight="1" x14ac:dyDescent="0.55000000000000004">
      <c r="A10" s="149"/>
      <c r="B10" s="150"/>
    </row>
    <row r="11" spans="1:10" ht="15.4" customHeight="1" x14ac:dyDescent="0.55000000000000004">
      <c r="A11" s="1277" t="s">
        <v>24</v>
      </c>
      <c r="B11" s="1278"/>
    </row>
    <row r="12" spans="1:10" ht="12.75" customHeight="1" thickBot="1" x14ac:dyDescent="0.6">
      <c r="A12" s="151"/>
      <c r="B12" s="152"/>
    </row>
    <row r="13" spans="1:10" x14ac:dyDescent="0.55000000000000004">
      <c r="A13" s="502" t="s">
        <v>16</v>
      </c>
      <c r="B13" s="503" t="s">
        <v>2</v>
      </c>
    </row>
    <row r="14" spans="1:10" x14ac:dyDescent="0.55000000000000004">
      <c r="A14" s="504" t="s">
        <v>3</v>
      </c>
      <c r="B14" s="503">
        <v>25000</v>
      </c>
    </row>
    <row r="15" spans="1:10" x14ac:dyDescent="0.55000000000000004">
      <c r="A15" s="504" t="s">
        <v>25</v>
      </c>
      <c r="B15" s="503"/>
      <c r="J15" s="56"/>
    </row>
    <row r="16" spans="1:10" x14ac:dyDescent="0.55000000000000004">
      <c r="A16" s="504" t="s">
        <v>5</v>
      </c>
      <c r="B16" s="503"/>
    </row>
    <row r="17" spans="1:4" ht="15.6" thickBot="1" x14ac:dyDescent="0.6">
      <c r="A17" s="153" t="s">
        <v>26</v>
      </c>
      <c r="B17" s="154"/>
    </row>
    <row r="18" spans="1:4" ht="15.6" thickTop="1" x14ac:dyDescent="0.55000000000000004">
      <c r="A18" s="504" t="s">
        <v>6</v>
      </c>
      <c r="B18" s="505"/>
      <c r="D18" s="37"/>
    </row>
    <row r="19" spans="1:4" s="45" customFormat="1" thickBot="1" x14ac:dyDescent="0.55000000000000004">
      <c r="A19" s="85" t="s">
        <v>7</v>
      </c>
      <c r="B19" s="87">
        <f>SUM(B13:B17)-(B18)</f>
        <v>25000</v>
      </c>
    </row>
    <row r="20" spans="1:4" ht="12.75" customHeight="1" x14ac:dyDescent="0.55000000000000004">
      <c r="A20" s="146"/>
      <c r="B20" s="147"/>
    </row>
    <row r="21" spans="1:4" x14ac:dyDescent="0.55000000000000004">
      <c r="A21" s="502" t="s">
        <v>17</v>
      </c>
      <c r="B21" s="503"/>
    </row>
    <row r="22" spans="1:4" ht="16.5" customHeight="1" x14ac:dyDescent="0.55000000000000004">
      <c r="A22" s="504" t="s">
        <v>22</v>
      </c>
      <c r="B22" s="503"/>
    </row>
    <row r="23" spans="1:4" x14ac:dyDescent="0.55000000000000004">
      <c r="A23" s="504" t="s">
        <v>20</v>
      </c>
      <c r="B23" s="503"/>
    </row>
    <row r="24" spans="1:4" x14ac:dyDescent="0.55000000000000004">
      <c r="A24" s="504" t="s">
        <v>8</v>
      </c>
      <c r="B24" s="503"/>
    </row>
    <row r="25" spans="1:4" x14ac:dyDescent="0.55000000000000004">
      <c r="A25" s="504" t="s">
        <v>102</v>
      </c>
      <c r="B25" s="503">
        <v>25000</v>
      </c>
    </row>
    <row r="26" spans="1:4" x14ac:dyDescent="0.55000000000000004">
      <c r="A26" s="504" t="s">
        <v>9</v>
      </c>
      <c r="B26" s="503"/>
    </row>
    <row r="27" spans="1:4" ht="15.6" thickBot="1" x14ac:dyDescent="0.6">
      <c r="A27" s="153" t="s">
        <v>10</v>
      </c>
      <c r="B27" s="101"/>
    </row>
    <row r="28" spans="1:4" s="45" customFormat="1" ht="15.6" thickTop="1" thickBot="1" x14ac:dyDescent="0.55000000000000004">
      <c r="A28" s="155" t="s">
        <v>11</v>
      </c>
      <c r="B28" s="86">
        <f>SUM(B22:B27)</f>
        <v>25000</v>
      </c>
    </row>
    <row r="29" spans="1:4" ht="12.75" customHeight="1" x14ac:dyDescent="0.55000000000000004">
      <c r="A29" s="146"/>
      <c r="B29" s="147"/>
    </row>
    <row r="30" spans="1:4" x14ac:dyDescent="0.55000000000000004">
      <c r="A30" s="502" t="s">
        <v>18</v>
      </c>
      <c r="B30" s="503" t="s">
        <v>4</v>
      </c>
    </row>
    <row r="31" spans="1:4" x14ac:dyDescent="0.55000000000000004">
      <c r="A31" s="504" t="s">
        <v>12</v>
      </c>
      <c r="B31" s="503"/>
    </row>
    <row r="32" spans="1:4" x14ac:dyDescent="0.55000000000000004">
      <c r="A32" s="504" t="s">
        <v>13</v>
      </c>
      <c r="B32" s="503"/>
    </row>
    <row r="33" spans="1:2" x14ac:dyDescent="0.55000000000000004">
      <c r="A33" s="504" t="s">
        <v>14</v>
      </c>
      <c r="B33" s="503"/>
    </row>
    <row r="34" spans="1:2" ht="15.6" thickBot="1" x14ac:dyDescent="0.6">
      <c r="A34" s="153" t="s">
        <v>15</v>
      </c>
      <c r="B34" s="101"/>
    </row>
    <row r="35" spans="1:2" s="45" customFormat="1" ht="15.6" thickTop="1" thickBot="1" x14ac:dyDescent="0.55000000000000004">
      <c r="A35" s="155" t="s">
        <v>7</v>
      </c>
      <c r="B35" s="86">
        <f>SUM(B30:B34)</f>
        <v>0</v>
      </c>
    </row>
    <row r="36" spans="1:2" ht="12.75" customHeight="1" x14ac:dyDescent="0.55000000000000004">
      <c r="A36" s="146"/>
      <c r="B36" s="147"/>
    </row>
    <row r="37" spans="1:2" x14ac:dyDescent="0.55000000000000004">
      <c r="A37" s="502" t="s">
        <v>19</v>
      </c>
      <c r="B37" s="503"/>
    </row>
    <row r="38" spans="1:2" x14ac:dyDescent="0.55000000000000004">
      <c r="A38" s="507" t="s">
        <v>718</v>
      </c>
      <c r="B38" s="550">
        <v>5000</v>
      </c>
    </row>
    <row r="39" spans="1:2" x14ac:dyDescent="0.55000000000000004">
      <c r="A39" s="507" t="s">
        <v>107</v>
      </c>
      <c r="B39" s="156">
        <v>20000</v>
      </c>
    </row>
    <row r="40" spans="1:2" x14ac:dyDescent="0.55000000000000004">
      <c r="A40" s="507" t="s">
        <v>123</v>
      </c>
      <c r="B40" s="156"/>
    </row>
    <row r="41" spans="1:2" x14ac:dyDescent="0.55000000000000004">
      <c r="A41" s="507" t="s">
        <v>140</v>
      </c>
      <c r="B41" s="156"/>
    </row>
    <row r="42" spans="1:2" x14ac:dyDescent="0.55000000000000004">
      <c r="A42" s="507" t="s">
        <v>154</v>
      </c>
      <c r="B42" s="503"/>
    </row>
    <row r="43" spans="1:2" x14ac:dyDescent="0.55000000000000004">
      <c r="A43" s="507" t="s">
        <v>184</v>
      </c>
      <c r="B43" s="503"/>
    </row>
    <row r="44" spans="1:2" x14ac:dyDescent="0.55000000000000004">
      <c r="A44" s="507" t="s">
        <v>554</v>
      </c>
      <c r="B44" s="156"/>
    </row>
    <row r="45" spans="1:2" ht="15.6" thickBot="1" x14ac:dyDescent="0.6">
      <c r="A45" s="527" t="s">
        <v>694</v>
      </c>
      <c r="B45" s="164"/>
    </row>
    <row r="46" spans="1:2" ht="15.9" thickTop="1" thickBot="1" x14ac:dyDescent="0.6">
      <c r="A46" s="155" t="s">
        <v>11</v>
      </c>
      <c r="B46" s="86">
        <f>SUM(B38:B45)</f>
        <v>25000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8"/>
  <sheetViews>
    <sheetView topLeftCell="A13" workbookViewId="0">
      <selection activeCell="D47" sqref="D47"/>
    </sheetView>
  </sheetViews>
  <sheetFormatPr defaultColWidth="9.1640625" defaultRowHeight="14.4" x14ac:dyDescent="0.55000000000000004"/>
  <cols>
    <col min="1" max="1" width="35.94140625" style="631" customWidth="1"/>
    <col min="2" max="2" width="62.5546875" style="631" customWidth="1"/>
    <col min="3" max="16384" width="9.1640625" style="631"/>
  </cols>
  <sheetData>
    <row r="1" spans="1:2" ht="15.3" x14ac:dyDescent="0.55000000000000004">
      <c r="A1" s="1348" t="s">
        <v>0</v>
      </c>
      <c r="B1" s="1348"/>
    </row>
    <row r="2" spans="1:2" ht="15.3" x14ac:dyDescent="0.55000000000000004">
      <c r="A2" s="1349" t="s">
        <v>1</v>
      </c>
      <c r="B2" s="1349"/>
    </row>
    <row r="3" spans="1:2" ht="15.3" x14ac:dyDescent="0.55000000000000004">
      <c r="A3" s="1350"/>
      <c r="B3" s="1350"/>
    </row>
    <row r="4" spans="1:2" ht="15.3" x14ac:dyDescent="0.55000000000000004">
      <c r="A4" s="1342" t="s">
        <v>430</v>
      </c>
      <c r="B4" s="1342"/>
    </row>
    <row r="5" spans="1:2" ht="15" x14ac:dyDescent="0.55000000000000004">
      <c r="A5" s="1351"/>
      <c r="B5" s="1351"/>
    </row>
    <row r="6" spans="1:2" ht="15.3" x14ac:dyDescent="0.55000000000000004">
      <c r="A6" s="1342" t="s">
        <v>428</v>
      </c>
      <c r="B6" s="1343"/>
    </row>
    <row r="7" spans="1:2" ht="15.3" x14ac:dyDescent="0.55000000000000004">
      <c r="A7" s="1343"/>
      <c r="B7" s="1343"/>
    </row>
    <row r="8" spans="1:2" ht="15.3" x14ac:dyDescent="0.55000000000000004">
      <c r="A8" s="1342" t="s">
        <v>79</v>
      </c>
      <c r="B8" s="1342"/>
    </row>
    <row r="9" spans="1:2" ht="15.3" x14ac:dyDescent="0.55000000000000004">
      <c r="A9" s="1342" t="s">
        <v>703</v>
      </c>
      <c r="B9" s="1343"/>
    </row>
    <row r="10" spans="1:2" ht="15.3" x14ac:dyDescent="0.55000000000000004">
      <c r="A10" s="1342" t="s">
        <v>80</v>
      </c>
      <c r="B10" s="1342"/>
    </row>
    <row r="11" spans="1:2" ht="15.3" x14ac:dyDescent="0.55000000000000004">
      <c r="A11" s="1341"/>
      <c r="B11" s="1341"/>
    </row>
    <row r="12" spans="1:2" ht="15.75" customHeight="1" x14ac:dyDescent="0.55000000000000004">
      <c r="A12" s="1344" t="s">
        <v>429</v>
      </c>
      <c r="B12" s="1345"/>
    </row>
    <row r="13" spans="1:2" ht="34.5" customHeight="1" x14ac:dyDescent="0.55000000000000004">
      <c r="A13" s="1346"/>
      <c r="B13" s="1347"/>
    </row>
    <row r="14" spans="1:2" ht="15.3" x14ac:dyDescent="0.55000000000000004">
      <c r="A14" s="1341"/>
      <c r="B14" s="1341"/>
    </row>
    <row r="15" spans="1:2" ht="15.3" x14ac:dyDescent="0.55000000000000004">
      <c r="A15" s="1342" t="s">
        <v>158</v>
      </c>
      <c r="B15" s="1343"/>
    </row>
    <row r="16" spans="1:2" ht="15.3" x14ac:dyDescent="0.55000000000000004">
      <c r="A16" s="1343"/>
      <c r="B16" s="1343"/>
    </row>
    <row r="17" spans="1:3" ht="15.75" customHeight="1" x14ac:dyDescent="0.55000000000000004">
      <c r="A17" s="1334" t="s">
        <v>704</v>
      </c>
      <c r="B17" s="1393"/>
    </row>
    <row r="18" spans="1:3" x14ac:dyDescent="0.55000000000000004">
      <c r="A18" s="1394"/>
      <c r="B18" s="1395"/>
    </row>
    <row r="19" spans="1:3" ht="261.89999999999998" customHeight="1" x14ac:dyDescent="0.55000000000000004">
      <c r="A19" s="1394"/>
      <c r="B19" s="1395"/>
    </row>
    <row r="20" spans="1:3" ht="15" hidden="1" x14ac:dyDescent="0.55000000000000004">
      <c r="A20" s="1338"/>
      <c r="B20" s="1339"/>
    </row>
    <row r="21" spans="1:3" ht="15.3" x14ac:dyDescent="0.55000000000000004">
      <c r="A21" s="1340"/>
      <c r="B21" s="1340"/>
    </row>
    <row r="22" spans="1:3" ht="15.3" x14ac:dyDescent="0.55000000000000004">
      <c r="A22" s="354" t="s">
        <v>81</v>
      </c>
      <c r="B22" s="360">
        <v>60000</v>
      </c>
      <c r="C22" s="632"/>
    </row>
    <row r="23" spans="1:3" ht="15.3" x14ac:dyDescent="0.55000000000000004">
      <c r="A23" s="355" t="s">
        <v>82</v>
      </c>
      <c r="B23" s="351">
        <v>0</v>
      </c>
    </row>
    <row r="24" spans="1:3" ht="15.3" x14ac:dyDescent="0.55000000000000004">
      <c r="A24" s="355" t="s">
        <v>83</v>
      </c>
      <c r="B24" s="351">
        <v>0</v>
      </c>
    </row>
    <row r="25" spans="1:3" ht="15.3" x14ac:dyDescent="0.55000000000000004">
      <c r="A25" s="355" t="s">
        <v>5</v>
      </c>
      <c r="B25" s="351">
        <v>0</v>
      </c>
    </row>
    <row r="26" spans="1:3" ht="15.3" x14ac:dyDescent="0.55000000000000004">
      <c r="A26" s="355" t="s">
        <v>26</v>
      </c>
      <c r="B26" s="351">
        <v>0</v>
      </c>
    </row>
    <row r="27" spans="1:3" ht="15.3" x14ac:dyDescent="0.55000000000000004">
      <c r="A27" s="355" t="s">
        <v>84</v>
      </c>
      <c r="B27" s="351">
        <v>0</v>
      </c>
    </row>
    <row r="28" spans="1:3" ht="15.3" x14ac:dyDescent="0.55000000000000004">
      <c r="A28" s="355" t="s">
        <v>85</v>
      </c>
      <c r="B28" s="349">
        <v>0</v>
      </c>
    </row>
    <row r="29" spans="1:3" ht="15.3" x14ac:dyDescent="0.55000000000000004">
      <c r="A29" s="355" t="s">
        <v>7</v>
      </c>
      <c r="B29" s="351">
        <f>SUM(B23:B28)</f>
        <v>0</v>
      </c>
    </row>
    <row r="30" spans="1:3" ht="15.3" x14ac:dyDescent="0.55000000000000004">
      <c r="A30" s="355"/>
      <c r="B30" s="351"/>
    </row>
    <row r="31" spans="1:3" ht="15.3" x14ac:dyDescent="0.55000000000000004">
      <c r="A31" s="354" t="s">
        <v>86</v>
      </c>
      <c r="B31" s="351"/>
    </row>
    <row r="32" spans="1:3" ht="15.3" x14ac:dyDescent="0.55000000000000004">
      <c r="A32" s="358" t="s">
        <v>87</v>
      </c>
      <c r="B32" s="351">
        <v>0</v>
      </c>
    </row>
    <row r="33" spans="1:2" ht="15.3" x14ac:dyDescent="0.55000000000000004">
      <c r="A33" s="358" t="s">
        <v>88</v>
      </c>
      <c r="B33" s="351">
        <v>0</v>
      </c>
    </row>
    <row r="34" spans="1:2" ht="15.3" x14ac:dyDescent="0.55000000000000004">
      <c r="A34" s="351" t="s">
        <v>89</v>
      </c>
      <c r="B34" s="351">
        <v>0</v>
      </c>
    </row>
    <row r="35" spans="1:2" ht="15.3" x14ac:dyDescent="0.55000000000000004">
      <c r="A35" s="351" t="s">
        <v>90</v>
      </c>
      <c r="B35" s="351">
        <v>0</v>
      </c>
    </row>
    <row r="36" spans="1:2" ht="15.3" x14ac:dyDescent="0.55000000000000004">
      <c r="A36" s="351" t="s">
        <v>91</v>
      </c>
      <c r="B36" s="351">
        <v>0</v>
      </c>
    </row>
    <row r="37" spans="1:2" ht="15.3" x14ac:dyDescent="0.55000000000000004">
      <c r="A37" s="351" t="s">
        <v>92</v>
      </c>
      <c r="B37" s="351">
        <v>0</v>
      </c>
    </row>
    <row r="38" spans="1:2" ht="17.7" x14ac:dyDescent="0.95">
      <c r="A38" s="351" t="s">
        <v>93</v>
      </c>
      <c r="B38" s="352">
        <v>60000</v>
      </c>
    </row>
    <row r="39" spans="1:2" ht="15.3" x14ac:dyDescent="0.55000000000000004">
      <c r="A39" s="348" t="s">
        <v>7</v>
      </c>
      <c r="B39" s="349">
        <f>SUM(B32:B38)</f>
        <v>60000</v>
      </c>
    </row>
    <row r="40" spans="1:2" ht="15.3" x14ac:dyDescent="0.55000000000000004">
      <c r="A40" s="357"/>
      <c r="B40" s="356"/>
    </row>
    <row r="41" spans="1:2" ht="15.3" x14ac:dyDescent="0.55000000000000004">
      <c r="A41" s="354" t="s">
        <v>94</v>
      </c>
      <c r="B41" s="351" t="s">
        <v>2</v>
      </c>
    </row>
    <row r="42" spans="1:2" ht="15.3" x14ac:dyDescent="0.55000000000000004">
      <c r="A42" s="355" t="s">
        <v>12</v>
      </c>
      <c r="B42" s="351">
        <v>0</v>
      </c>
    </row>
    <row r="43" spans="1:2" ht="15.3" x14ac:dyDescent="0.55000000000000004">
      <c r="A43" s="355" t="s">
        <v>13</v>
      </c>
      <c r="B43" s="351">
        <v>0</v>
      </c>
    </row>
    <row r="44" spans="1:2" ht="15.3" x14ac:dyDescent="0.55000000000000004">
      <c r="A44" s="355" t="s">
        <v>14</v>
      </c>
      <c r="B44" s="351">
        <v>0</v>
      </c>
    </row>
    <row r="45" spans="1:2" ht="15.3" x14ac:dyDescent="0.55000000000000004">
      <c r="A45" s="355" t="s">
        <v>15</v>
      </c>
      <c r="B45" s="349">
        <v>2000</v>
      </c>
    </row>
    <row r="46" spans="1:2" ht="15.3" x14ac:dyDescent="0.55000000000000004">
      <c r="A46" s="354" t="s">
        <v>7</v>
      </c>
      <c r="B46" s="349">
        <f>SUM(B42:B45)</f>
        <v>2000</v>
      </c>
    </row>
    <row r="47" spans="1:2" ht="15.3" x14ac:dyDescent="0.55000000000000004">
      <c r="A47" s="1341"/>
      <c r="B47" s="1341"/>
    </row>
    <row r="48" spans="1:2" ht="15.3" x14ac:dyDescent="0.55000000000000004">
      <c r="A48" s="348" t="s">
        <v>95</v>
      </c>
      <c r="B48" s="353"/>
    </row>
    <row r="49" spans="1:2" ht="15.3" x14ac:dyDescent="0.55000000000000004">
      <c r="A49" s="350" t="s">
        <v>427</v>
      </c>
      <c r="B49" s="351"/>
    </row>
    <row r="50" spans="1:2" ht="15.3" x14ac:dyDescent="0.55000000000000004">
      <c r="A50" s="350" t="s">
        <v>426</v>
      </c>
      <c r="B50" s="351"/>
    </row>
    <row r="51" spans="1:2" ht="15.3" x14ac:dyDescent="0.55000000000000004">
      <c r="A51" s="350" t="s">
        <v>425</v>
      </c>
      <c r="B51" s="351">
        <v>62000</v>
      </c>
    </row>
    <row r="52" spans="1:2" ht="15.3" x14ac:dyDescent="0.55000000000000004">
      <c r="A52" s="350" t="s">
        <v>424</v>
      </c>
      <c r="B52" s="633"/>
    </row>
    <row r="53" spans="1:2" ht="15.3" x14ac:dyDescent="0.55000000000000004">
      <c r="A53" s="350" t="s">
        <v>555</v>
      </c>
      <c r="B53" s="633"/>
    </row>
    <row r="54" spans="1:2" ht="15.3" x14ac:dyDescent="0.55000000000000004">
      <c r="A54" s="348" t="s">
        <v>7</v>
      </c>
      <c r="B54" s="772">
        <f>SUM(B49:B52)</f>
        <v>62000</v>
      </c>
    </row>
    <row r="55" spans="1:2" x14ac:dyDescent="0.55000000000000004">
      <c r="A55"/>
      <c r="B55"/>
    </row>
    <row r="56" spans="1:2" x14ac:dyDescent="0.55000000000000004">
      <c r="A56"/>
      <c r="B56"/>
    </row>
    <row r="57" spans="1:2" x14ac:dyDescent="0.55000000000000004">
      <c r="A57"/>
      <c r="B57"/>
    </row>
    <row r="58" spans="1:2" x14ac:dyDescent="0.55000000000000004">
      <c r="A58"/>
      <c r="B58"/>
    </row>
    <row r="59" spans="1:2" x14ac:dyDescent="0.55000000000000004">
      <c r="A59"/>
      <c r="B59"/>
    </row>
    <row r="60" spans="1:2" x14ac:dyDescent="0.55000000000000004">
      <c r="A60"/>
      <c r="B60"/>
    </row>
    <row r="61" spans="1:2" x14ac:dyDescent="0.55000000000000004">
      <c r="A61"/>
      <c r="B61"/>
    </row>
    <row r="62" spans="1:2" x14ac:dyDescent="0.55000000000000004">
      <c r="A62"/>
      <c r="B62"/>
    </row>
    <row r="63" spans="1:2" x14ac:dyDescent="0.55000000000000004">
      <c r="A63"/>
      <c r="B63"/>
    </row>
    <row r="64" spans="1:2" x14ac:dyDescent="0.55000000000000004">
      <c r="A64"/>
      <c r="B64"/>
    </row>
    <row r="65" spans="1:2" x14ac:dyDescent="0.55000000000000004">
      <c r="A65"/>
      <c r="B65"/>
    </row>
    <row r="66" spans="1:2" x14ac:dyDescent="0.55000000000000004">
      <c r="A66"/>
      <c r="B66"/>
    </row>
    <row r="67" spans="1:2" x14ac:dyDescent="0.55000000000000004">
      <c r="A67"/>
      <c r="B67"/>
    </row>
    <row r="68" spans="1:2" x14ac:dyDescent="0.55000000000000004">
      <c r="A68"/>
      <c r="B68"/>
    </row>
    <row r="69" spans="1:2" x14ac:dyDescent="0.55000000000000004">
      <c r="A69"/>
      <c r="B69"/>
    </row>
    <row r="70" spans="1:2" x14ac:dyDescent="0.55000000000000004">
      <c r="A70"/>
      <c r="B70"/>
    </row>
    <row r="71" spans="1:2" x14ac:dyDescent="0.55000000000000004">
      <c r="A71"/>
      <c r="B71"/>
    </row>
    <row r="72" spans="1:2" x14ac:dyDescent="0.55000000000000004">
      <c r="A72"/>
      <c r="B72"/>
    </row>
    <row r="73" spans="1:2" x14ac:dyDescent="0.55000000000000004">
      <c r="A73"/>
      <c r="B73"/>
    </row>
    <row r="74" spans="1:2" x14ac:dyDescent="0.55000000000000004">
      <c r="A74"/>
      <c r="B74"/>
    </row>
    <row r="75" spans="1:2" x14ac:dyDescent="0.55000000000000004">
      <c r="A75"/>
      <c r="B75"/>
    </row>
    <row r="76" spans="1:2" x14ac:dyDescent="0.55000000000000004">
      <c r="A76"/>
      <c r="B76"/>
    </row>
    <row r="77" spans="1:2" x14ac:dyDescent="0.55000000000000004">
      <c r="A77"/>
      <c r="B77"/>
    </row>
    <row r="78" spans="1:2" x14ac:dyDescent="0.55000000000000004">
      <c r="A78"/>
      <c r="B78"/>
    </row>
    <row r="79" spans="1:2" x14ac:dyDescent="0.55000000000000004">
      <c r="A79"/>
      <c r="B79"/>
    </row>
    <row r="80" spans="1:2" x14ac:dyDescent="0.55000000000000004">
      <c r="A80"/>
      <c r="B80"/>
    </row>
    <row r="81" spans="1:2" x14ac:dyDescent="0.55000000000000004">
      <c r="A81"/>
      <c r="B81"/>
    </row>
    <row r="82" spans="1:2" x14ac:dyDescent="0.55000000000000004">
      <c r="A82"/>
      <c r="B82"/>
    </row>
    <row r="83" spans="1:2" x14ac:dyDescent="0.55000000000000004">
      <c r="A83"/>
      <c r="B83"/>
    </row>
    <row r="84" spans="1:2" x14ac:dyDescent="0.55000000000000004">
      <c r="A84"/>
      <c r="B84"/>
    </row>
    <row r="85" spans="1:2" x14ac:dyDescent="0.55000000000000004">
      <c r="A85"/>
      <c r="B85"/>
    </row>
    <row r="86" spans="1:2" x14ac:dyDescent="0.55000000000000004">
      <c r="A86"/>
      <c r="B86"/>
    </row>
    <row r="87" spans="1:2" x14ac:dyDescent="0.55000000000000004">
      <c r="A87"/>
      <c r="B87"/>
    </row>
    <row r="88" spans="1:2" x14ac:dyDescent="0.55000000000000004">
      <c r="A88"/>
      <c r="B88"/>
    </row>
  </sheetData>
  <mergeCells count="19">
    <mergeCell ref="A12:B13"/>
    <mergeCell ref="A1:B1"/>
    <mergeCell ref="A2:B2"/>
    <mergeCell ref="A3:B3"/>
    <mergeCell ref="A4:B4"/>
    <mergeCell ref="A5:B5"/>
    <mergeCell ref="A6:B6"/>
    <mergeCell ref="A7:B7"/>
    <mergeCell ref="A8:B8"/>
    <mergeCell ref="A9:B9"/>
    <mergeCell ref="A10:B10"/>
    <mergeCell ref="A11:B11"/>
    <mergeCell ref="A47:B47"/>
    <mergeCell ref="A14:B14"/>
    <mergeCell ref="A15:B15"/>
    <mergeCell ref="A16:B16"/>
    <mergeCell ref="A17:B19"/>
    <mergeCell ref="A20:B20"/>
    <mergeCell ref="A21:B21"/>
  </mergeCells>
  <pageMargins left="0.7" right="0.7" top="0.75" bottom="0.75" header="0.3" footer="0.3"/>
  <pageSetup scale="62" orientation="portrait" horizontalDpi="4294967294" verticalDpi="4294967294"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topLeftCell="A31" workbookViewId="0">
      <selection activeCell="B49" sqref="B49"/>
    </sheetView>
  </sheetViews>
  <sheetFormatPr defaultColWidth="9.1640625" defaultRowHeight="14.4" x14ac:dyDescent="0.55000000000000004"/>
  <cols>
    <col min="1" max="1" width="35.83203125" style="631" customWidth="1"/>
    <col min="2" max="2" width="63.6640625" style="631" customWidth="1"/>
    <col min="3" max="16384" width="9.1640625" style="631"/>
  </cols>
  <sheetData>
    <row r="1" spans="1:2" ht="15.3" x14ac:dyDescent="0.55000000000000004">
      <c r="A1" s="1348" t="s">
        <v>0</v>
      </c>
      <c r="B1" s="1348"/>
    </row>
    <row r="2" spans="1:2" ht="15.3" x14ac:dyDescent="0.55000000000000004">
      <c r="A2" s="1349" t="s">
        <v>1</v>
      </c>
      <c r="B2" s="1349"/>
    </row>
    <row r="3" spans="1:2" ht="15.3" x14ac:dyDescent="0.55000000000000004">
      <c r="A3" s="1350"/>
      <c r="B3" s="1350"/>
    </row>
    <row r="4" spans="1:2" ht="15.3" x14ac:dyDescent="0.55000000000000004">
      <c r="A4" s="1342" t="s">
        <v>594</v>
      </c>
      <c r="B4" s="1342"/>
    </row>
    <row r="5" spans="1:2" ht="15" x14ac:dyDescent="0.55000000000000004">
      <c r="A5" s="1351"/>
      <c r="B5" s="1351"/>
    </row>
    <row r="6" spans="1:2" ht="15.3" x14ac:dyDescent="0.55000000000000004">
      <c r="A6" s="1342" t="s">
        <v>155</v>
      </c>
      <c r="B6" s="1343"/>
    </row>
    <row r="7" spans="1:2" ht="15.3" x14ac:dyDescent="0.55000000000000004">
      <c r="A7" s="1343"/>
      <c r="B7" s="1343"/>
    </row>
    <row r="8" spans="1:2" ht="15.3" x14ac:dyDescent="0.55000000000000004">
      <c r="A8" s="1342" t="s">
        <v>79</v>
      </c>
      <c r="B8" s="1342"/>
    </row>
    <row r="9" spans="1:2" ht="15.3" x14ac:dyDescent="0.55000000000000004">
      <c r="A9" s="1342" t="s">
        <v>592</v>
      </c>
      <c r="B9" s="1343"/>
    </row>
    <row r="10" spans="1:2" ht="15.3" x14ac:dyDescent="0.55000000000000004">
      <c r="A10" s="1342" t="s">
        <v>80</v>
      </c>
      <c r="B10" s="1342"/>
    </row>
    <row r="11" spans="1:2" ht="15.3" x14ac:dyDescent="0.55000000000000004">
      <c r="A11" s="1341"/>
      <c r="B11" s="1341"/>
    </row>
    <row r="12" spans="1:2" ht="15.75" customHeight="1" x14ac:dyDescent="0.55000000000000004">
      <c r="A12" s="1344" t="s">
        <v>595</v>
      </c>
      <c r="B12" s="1345"/>
    </row>
    <row r="13" spans="1:2" ht="34.5" customHeight="1" x14ac:dyDescent="0.55000000000000004">
      <c r="A13" s="1346"/>
      <c r="B13" s="1347"/>
    </row>
    <row r="14" spans="1:2" ht="15.3" x14ac:dyDescent="0.55000000000000004">
      <c r="A14" s="1341"/>
      <c r="B14" s="1341"/>
    </row>
    <row r="15" spans="1:2" ht="15.3" x14ac:dyDescent="0.55000000000000004">
      <c r="A15" s="1342" t="s">
        <v>596</v>
      </c>
      <c r="B15" s="1343"/>
    </row>
    <row r="16" spans="1:2" ht="15.3" x14ac:dyDescent="0.55000000000000004">
      <c r="A16" s="1343"/>
      <c r="B16" s="1343"/>
    </row>
    <row r="17" spans="1:3" ht="15.75" customHeight="1" x14ac:dyDescent="0.55000000000000004">
      <c r="A17" s="1334" t="s">
        <v>712</v>
      </c>
      <c r="B17" s="1393"/>
    </row>
    <row r="18" spans="1:3" x14ac:dyDescent="0.55000000000000004">
      <c r="A18" s="1394"/>
      <c r="B18" s="1395"/>
    </row>
    <row r="19" spans="1:3" ht="100.2" customHeight="1" x14ac:dyDescent="0.55000000000000004">
      <c r="A19" s="1394"/>
      <c r="B19" s="1395"/>
    </row>
    <row r="20" spans="1:3" ht="15" x14ac:dyDescent="0.55000000000000004">
      <c r="A20" s="1338"/>
      <c r="B20" s="1339"/>
    </row>
    <row r="21" spans="1:3" ht="15.3" x14ac:dyDescent="0.55000000000000004">
      <c r="A21" s="1340"/>
      <c r="B21" s="1340"/>
    </row>
    <row r="22" spans="1:3" ht="15.3" x14ac:dyDescent="0.55000000000000004">
      <c r="A22" s="354" t="s">
        <v>81</v>
      </c>
      <c r="B22" s="360">
        <v>20000</v>
      </c>
      <c r="C22" s="634"/>
    </row>
    <row r="23" spans="1:3" ht="15.3" x14ac:dyDescent="0.55000000000000004">
      <c r="A23" s="355" t="s">
        <v>82</v>
      </c>
      <c r="B23" s="351">
        <v>0</v>
      </c>
    </row>
    <row r="24" spans="1:3" ht="15.3" x14ac:dyDescent="0.55000000000000004">
      <c r="A24" s="355" t="s">
        <v>83</v>
      </c>
      <c r="B24" s="351">
        <v>0</v>
      </c>
    </row>
    <row r="25" spans="1:3" ht="15.3" x14ac:dyDescent="0.55000000000000004">
      <c r="A25" s="355" t="s">
        <v>5</v>
      </c>
      <c r="B25" s="351">
        <v>0</v>
      </c>
    </row>
    <row r="26" spans="1:3" ht="15.3" x14ac:dyDescent="0.55000000000000004">
      <c r="A26" s="355" t="s">
        <v>26</v>
      </c>
      <c r="B26" s="351">
        <v>0</v>
      </c>
    </row>
    <row r="27" spans="1:3" ht="15.3" x14ac:dyDescent="0.55000000000000004">
      <c r="A27" s="355" t="s">
        <v>84</v>
      </c>
      <c r="B27" s="351">
        <v>0</v>
      </c>
    </row>
    <row r="28" spans="1:3" ht="15.3" x14ac:dyDescent="0.55000000000000004">
      <c r="A28" s="355" t="s">
        <v>85</v>
      </c>
      <c r="B28" s="349">
        <v>0</v>
      </c>
    </row>
    <row r="29" spans="1:3" ht="15.3" x14ac:dyDescent="0.55000000000000004">
      <c r="A29" s="355" t="s">
        <v>7</v>
      </c>
      <c r="B29" s="351">
        <f>SUM(B23:B28)</f>
        <v>0</v>
      </c>
    </row>
    <row r="30" spans="1:3" ht="15.3" x14ac:dyDescent="0.55000000000000004">
      <c r="A30" s="355"/>
      <c r="B30" s="351"/>
    </row>
    <row r="31" spans="1:3" ht="15.3" x14ac:dyDescent="0.55000000000000004">
      <c r="A31" s="354" t="s">
        <v>86</v>
      </c>
      <c r="B31" s="351"/>
    </row>
    <row r="32" spans="1:3" ht="15.3" x14ac:dyDescent="0.55000000000000004">
      <c r="A32" s="358" t="s">
        <v>87</v>
      </c>
      <c r="B32" s="351">
        <v>0</v>
      </c>
    </row>
    <row r="33" spans="1:2" ht="15.3" x14ac:dyDescent="0.55000000000000004">
      <c r="A33" s="358" t="s">
        <v>88</v>
      </c>
      <c r="B33" s="351">
        <v>0</v>
      </c>
    </row>
    <row r="34" spans="1:2" ht="15.3" x14ac:dyDescent="0.55000000000000004">
      <c r="A34" s="351" t="s">
        <v>89</v>
      </c>
      <c r="B34" s="351">
        <v>0</v>
      </c>
    </row>
    <row r="35" spans="1:2" ht="15.3" x14ac:dyDescent="0.55000000000000004">
      <c r="A35" s="351" t="s">
        <v>90</v>
      </c>
      <c r="B35" s="351">
        <v>0</v>
      </c>
    </row>
    <row r="36" spans="1:2" ht="15.3" x14ac:dyDescent="0.55000000000000004">
      <c r="A36" s="351" t="s">
        <v>91</v>
      </c>
      <c r="B36" s="360">
        <v>0</v>
      </c>
    </row>
    <row r="37" spans="1:2" ht="15.3" x14ac:dyDescent="0.55000000000000004">
      <c r="A37" s="351" t="s">
        <v>92</v>
      </c>
      <c r="B37" s="360"/>
    </row>
    <row r="38" spans="1:2" ht="17.7" x14ac:dyDescent="0.95">
      <c r="A38" s="351" t="s">
        <v>93</v>
      </c>
      <c r="B38" s="352">
        <v>20000</v>
      </c>
    </row>
    <row r="39" spans="1:2" ht="15.3" x14ac:dyDescent="0.55000000000000004">
      <c r="A39" s="348" t="s">
        <v>7</v>
      </c>
      <c r="B39" s="349">
        <f>SUM(B32:B38)</f>
        <v>20000</v>
      </c>
    </row>
    <row r="40" spans="1:2" ht="15.3" x14ac:dyDescent="0.55000000000000004">
      <c r="A40" s="357"/>
      <c r="B40" s="356"/>
    </row>
    <row r="41" spans="1:2" ht="15.3" x14ac:dyDescent="0.55000000000000004">
      <c r="A41" s="354" t="s">
        <v>94</v>
      </c>
      <c r="B41" s="351" t="s">
        <v>2</v>
      </c>
    </row>
    <row r="42" spans="1:2" ht="15.3" x14ac:dyDescent="0.55000000000000004">
      <c r="A42" s="355" t="s">
        <v>12</v>
      </c>
      <c r="B42" s="351">
        <v>0</v>
      </c>
    </row>
    <row r="43" spans="1:2" ht="15.3" x14ac:dyDescent="0.55000000000000004">
      <c r="A43" s="355" t="s">
        <v>13</v>
      </c>
      <c r="B43" s="351">
        <v>0</v>
      </c>
    </row>
    <row r="44" spans="1:2" ht="15.3" x14ac:dyDescent="0.55000000000000004">
      <c r="A44" s="355" t="s">
        <v>14</v>
      </c>
      <c r="B44" s="351">
        <v>0</v>
      </c>
    </row>
    <row r="45" spans="1:2" ht="15.3" x14ac:dyDescent="0.55000000000000004">
      <c r="A45" s="355" t="s">
        <v>15</v>
      </c>
      <c r="B45" s="349"/>
    </row>
    <row r="46" spans="1:2" ht="15.3" x14ac:dyDescent="0.55000000000000004">
      <c r="A46" s="354" t="s">
        <v>7</v>
      </c>
      <c r="B46" s="349">
        <f>SUM(B42:B45)</f>
        <v>0</v>
      </c>
    </row>
    <row r="47" spans="1:2" ht="15.3" x14ac:dyDescent="0.55000000000000004">
      <c r="A47" s="1341"/>
      <c r="B47" s="1341"/>
    </row>
    <row r="48" spans="1:2" ht="15.3" x14ac:dyDescent="0.55000000000000004">
      <c r="A48" s="348" t="s">
        <v>95</v>
      </c>
      <c r="B48" s="353"/>
    </row>
    <row r="49" spans="1:3" ht="15.3" x14ac:dyDescent="0.55000000000000004">
      <c r="A49" s="350" t="s">
        <v>426</v>
      </c>
      <c r="B49" s="351"/>
    </row>
    <row r="50" spans="1:3" ht="15.3" x14ac:dyDescent="0.55000000000000004">
      <c r="A50" s="350" t="s">
        <v>425</v>
      </c>
      <c r="B50" s="349"/>
    </row>
    <row r="51" spans="1:3" ht="15.3" x14ac:dyDescent="0.55000000000000004">
      <c r="A51" s="350" t="s">
        <v>424</v>
      </c>
      <c r="B51" s="349"/>
    </row>
    <row r="52" spans="1:3" ht="15.3" x14ac:dyDescent="0.55000000000000004">
      <c r="A52" s="350" t="s">
        <v>555</v>
      </c>
      <c r="B52" s="360"/>
    </row>
    <row r="53" spans="1:3" ht="15.3" x14ac:dyDescent="0.55000000000000004">
      <c r="A53" s="350" t="s">
        <v>713</v>
      </c>
      <c r="B53" s="360">
        <v>20000</v>
      </c>
      <c r="C53" s="634"/>
    </row>
    <row r="54" spans="1:3" ht="15.3" x14ac:dyDescent="0.55000000000000004">
      <c r="A54" s="348" t="s">
        <v>7</v>
      </c>
      <c r="B54" s="772">
        <f>SUM(B49:B53)</f>
        <v>20000</v>
      </c>
      <c r="C54" s="634"/>
    </row>
    <row r="55" spans="1:3" x14ac:dyDescent="0.55000000000000004">
      <c r="A55"/>
      <c r="B55"/>
      <c r="C55" s="634"/>
    </row>
    <row r="56" spans="1:3" x14ac:dyDescent="0.55000000000000004">
      <c r="A56"/>
      <c r="B56"/>
    </row>
    <row r="57" spans="1:3" x14ac:dyDescent="0.55000000000000004">
      <c r="A57"/>
      <c r="B57"/>
    </row>
  </sheetData>
  <mergeCells count="19">
    <mergeCell ref="A12:B13"/>
    <mergeCell ref="A1:B1"/>
    <mergeCell ref="A2:B2"/>
    <mergeCell ref="A3:B3"/>
    <mergeCell ref="A4:B4"/>
    <mergeCell ref="A5:B5"/>
    <mergeCell ref="A6:B6"/>
    <mergeCell ref="A7:B7"/>
    <mergeCell ref="A8:B8"/>
    <mergeCell ref="A9:B9"/>
    <mergeCell ref="A10:B10"/>
    <mergeCell ref="A11:B11"/>
    <mergeCell ref="A47:B47"/>
    <mergeCell ref="A14:B14"/>
    <mergeCell ref="A15:B15"/>
    <mergeCell ref="A16:B16"/>
    <mergeCell ref="A17:B19"/>
    <mergeCell ref="A20:B20"/>
    <mergeCell ref="A21:B21"/>
  </mergeCells>
  <pageMargins left="0.7" right="0.7" top="0.75" bottom="0.75" header="0.3" footer="0.3"/>
  <pageSetup scale="73" orientation="portrait" horizontalDpi="4294967294" verticalDpi="4294967294"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zoomScaleNormal="100" workbookViewId="0">
      <selection activeCell="A55" sqref="A55"/>
    </sheetView>
  </sheetViews>
  <sheetFormatPr defaultColWidth="9.27734375" defaultRowHeight="15.3" x14ac:dyDescent="0.55000000000000004"/>
  <cols>
    <col min="1" max="1" width="78.44140625" style="34" customWidth="1"/>
    <col min="2" max="2" width="13.71875" style="57" customWidth="1"/>
    <col min="3" max="256" width="9.27734375" style="34"/>
    <col min="257" max="257" width="78.44140625" style="34" customWidth="1"/>
    <col min="258" max="258" width="13.71875" style="34" customWidth="1"/>
    <col min="259" max="512" width="9.27734375" style="34"/>
    <col min="513" max="513" width="78.44140625" style="34" customWidth="1"/>
    <col min="514" max="514" width="13.71875" style="34" customWidth="1"/>
    <col min="515" max="768" width="9.27734375" style="34"/>
    <col min="769" max="769" width="78.44140625" style="34" customWidth="1"/>
    <col min="770" max="770" width="13.71875" style="34" customWidth="1"/>
    <col min="771" max="1024" width="9.27734375" style="34"/>
    <col min="1025" max="1025" width="78.44140625" style="34" customWidth="1"/>
    <col min="1026" max="1026" width="13.71875" style="34" customWidth="1"/>
    <col min="1027" max="1280" width="9.27734375" style="34"/>
    <col min="1281" max="1281" width="78.44140625" style="34" customWidth="1"/>
    <col min="1282" max="1282" width="13.71875" style="34" customWidth="1"/>
    <col min="1283" max="1536" width="9.27734375" style="34"/>
    <col min="1537" max="1537" width="78.44140625" style="34" customWidth="1"/>
    <col min="1538" max="1538" width="13.71875" style="34" customWidth="1"/>
    <col min="1539" max="1792" width="9.27734375" style="34"/>
    <col min="1793" max="1793" width="78.44140625" style="34" customWidth="1"/>
    <col min="1794" max="1794" width="13.71875" style="34" customWidth="1"/>
    <col min="1795" max="2048" width="9.27734375" style="34"/>
    <col min="2049" max="2049" width="78.44140625" style="34" customWidth="1"/>
    <col min="2050" max="2050" width="13.71875" style="34" customWidth="1"/>
    <col min="2051" max="2304" width="9.27734375" style="34"/>
    <col min="2305" max="2305" width="78.44140625" style="34" customWidth="1"/>
    <col min="2306" max="2306" width="13.71875" style="34" customWidth="1"/>
    <col min="2307" max="2560" width="9.27734375" style="34"/>
    <col min="2561" max="2561" width="78.44140625" style="34" customWidth="1"/>
    <col min="2562" max="2562" width="13.71875" style="34" customWidth="1"/>
    <col min="2563" max="2816" width="9.27734375" style="34"/>
    <col min="2817" max="2817" width="78.44140625" style="34" customWidth="1"/>
    <col min="2818" max="2818" width="13.71875" style="34" customWidth="1"/>
    <col min="2819" max="3072" width="9.27734375" style="34"/>
    <col min="3073" max="3073" width="78.44140625" style="34" customWidth="1"/>
    <col min="3074" max="3074" width="13.71875" style="34" customWidth="1"/>
    <col min="3075" max="3328" width="9.27734375" style="34"/>
    <col min="3329" max="3329" width="78.44140625" style="34" customWidth="1"/>
    <col min="3330" max="3330" width="13.71875" style="34" customWidth="1"/>
    <col min="3331" max="3584" width="9.27734375" style="34"/>
    <col min="3585" max="3585" width="78.44140625" style="34" customWidth="1"/>
    <col min="3586" max="3586" width="13.71875" style="34" customWidth="1"/>
    <col min="3587" max="3840" width="9.27734375" style="34"/>
    <col min="3841" max="3841" width="78.44140625" style="34" customWidth="1"/>
    <col min="3842" max="3842" width="13.71875" style="34" customWidth="1"/>
    <col min="3843" max="4096" width="9.27734375" style="34"/>
    <col min="4097" max="4097" width="78.44140625" style="34" customWidth="1"/>
    <col min="4098" max="4098" width="13.71875" style="34" customWidth="1"/>
    <col min="4099" max="4352" width="9.27734375" style="34"/>
    <col min="4353" max="4353" width="78.44140625" style="34" customWidth="1"/>
    <col min="4354" max="4354" width="13.71875" style="34" customWidth="1"/>
    <col min="4355" max="4608" width="9.27734375" style="34"/>
    <col min="4609" max="4609" width="78.44140625" style="34" customWidth="1"/>
    <col min="4610" max="4610" width="13.71875" style="34" customWidth="1"/>
    <col min="4611" max="4864" width="9.27734375" style="34"/>
    <col min="4865" max="4865" width="78.44140625" style="34" customWidth="1"/>
    <col min="4866" max="4866" width="13.71875" style="34" customWidth="1"/>
    <col min="4867" max="5120" width="9.27734375" style="34"/>
    <col min="5121" max="5121" width="78.44140625" style="34" customWidth="1"/>
    <col min="5122" max="5122" width="13.71875" style="34" customWidth="1"/>
    <col min="5123" max="5376" width="9.27734375" style="34"/>
    <col min="5377" max="5377" width="78.44140625" style="34" customWidth="1"/>
    <col min="5378" max="5378" width="13.71875" style="34" customWidth="1"/>
    <col min="5379" max="5632" width="9.27734375" style="34"/>
    <col min="5633" max="5633" width="78.44140625" style="34" customWidth="1"/>
    <col min="5634" max="5634" width="13.71875" style="34" customWidth="1"/>
    <col min="5635" max="5888" width="9.27734375" style="34"/>
    <col min="5889" max="5889" width="78.44140625" style="34" customWidth="1"/>
    <col min="5890" max="5890" width="13.71875" style="34" customWidth="1"/>
    <col min="5891" max="6144" width="9.27734375" style="34"/>
    <col min="6145" max="6145" width="78.44140625" style="34" customWidth="1"/>
    <col min="6146" max="6146" width="13.71875" style="34" customWidth="1"/>
    <col min="6147" max="6400" width="9.27734375" style="34"/>
    <col min="6401" max="6401" width="78.44140625" style="34" customWidth="1"/>
    <col min="6402" max="6402" width="13.71875" style="34" customWidth="1"/>
    <col min="6403" max="6656" width="9.27734375" style="34"/>
    <col min="6657" max="6657" width="78.44140625" style="34" customWidth="1"/>
    <col min="6658" max="6658" width="13.71875" style="34" customWidth="1"/>
    <col min="6659" max="6912" width="9.27734375" style="34"/>
    <col min="6913" max="6913" width="78.44140625" style="34" customWidth="1"/>
    <col min="6914" max="6914" width="13.71875" style="34" customWidth="1"/>
    <col min="6915" max="7168" width="9.27734375" style="34"/>
    <col min="7169" max="7169" width="78.44140625" style="34" customWidth="1"/>
    <col min="7170" max="7170" width="13.71875" style="34" customWidth="1"/>
    <col min="7171" max="7424" width="9.27734375" style="34"/>
    <col min="7425" max="7425" width="78.44140625" style="34" customWidth="1"/>
    <col min="7426" max="7426" width="13.71875" style="34" customWidth="1"/>
    <col min="7427" max="7680" width="9.27734375" style="34"/>
    <col min="7681" max="7681" width="78.44140625" style="34" customWidth="1"/>
    <col min="7682" max="7682" width="13.71875" style="34" customWidth="1"/>
    <col min="7683" max="7936" width="9.27734375" style="34"/>
    <col min="7937" max="7937" width="78.44140625" style="34" customWidth="1"/>
    <col min="7938" max="7938" width="13.71875" style="34" customWidth="1"/>
    <col min="7939" max="8192" width="9.27734375" style="34"/>
    <col min="8193" max="8193" width="78.44140625" style="34" customWidth="1"/>
    <col min="8194" max="8194" width="13.71875" style="34" customWidth="1"/>
    <col min="8195" max="8448" width="9.27734375" style="34"/>
    <col min="8449" max="8449" width="78.44140625" style="34" customWidth="1"/>
    <col min="8450" max="8450" width="13.71875" style="34" customWidth="1"/>
    <col min="8451" max="8704" width="9.27734375" style="34"/>
    <col min="8705" max="8705" width="78.44140625" style="34" customWidth="1"/>
    <col min="8706" max="8706" width="13.71875" style="34" customWidth="1"/>
    <col min="8707" max="8960" width="9.27734375" style="34"/>
    <col min="8961" max="8961" width="78.44140625" style="34" customWidth="1"/>
    <col min="8962" max="8962" width="13.71875" style="34" customWidth="1"/>
    <col min="8963" max="9216" width="9.27734375" style="34"/>
    <col min="9217" max="9217" width="78.44140625" style="34" customWidth="1"/>
    <col min="9218" max="9218" width="13.71875" style="34" customWidth="1"/>
    <col min="9219" max="9472" width="9.27734375" style="34"/>
    <col min="9473" max="9473" width="78.44140625" style="34" customWidth="1"/>
    <col min="9474" max="9474" width="13.71875" style="34" customWidth="1"/>
    <col min="9475" max="9728" width="9.27734375" style="34"/>
    <col min="9729" max="9729" width="78.44140625" style="34" customWidth="1"/>
    <col min="9730" max="9730" width="13.71875" style="34" customWidth="1"/>
    <col min="9731" max="9984" width="9.27734375" style="34"/>
    <col min="9985" max="9985" width="78.44140625" style="34" customWidth="1"/>
    <col min="9986" max="9986" width="13.71875" style="34" customWidth="1"/>
    <col min="9987" max="10240" width="9.27734375" style="34"/>
    <col min="10241" max="10241" width="78.44140625" style="34" customWidth="1"/>
    <col min="10242" max="10242" width="13.71875" style="34" customWidth="1"/>
    <col min="10243" max="10496" width="9.27734375" style="34"/>
    <col min="10497" max="10497" width="78.44140625" style="34" customWidth="1"/>
    <col min="10498" max="10498" width="13.71875" style="34" customWidth="1"/>
    <col min="10499" max="10752" width="9.27734375" style="34"/>
    <col min="10753" max="10753" width="78.44140625" style="34" customWidth="1"/>
    <col min="10754" max="10754" width="13.71875" style="34" customWidth="1"/>
    <col min="10755" max="11008" width="9.27734375" style="34"/>
    <col min="11009" max="11009" width="78.44140625" style="34" customWidth="1"/>
    <col min="11010" max="11010" width="13.71875" style="34" customWidth="1"/>
    <col min="11011" max="11264" width="9.27734375" style="34"/>
    <col min="11265" max="11265" width="78.44140625" style="34" customWidth="1"/>
    <col min="11266" max="11266" width="13.71875" style="34" customWidth="1"/>
    <col min="11267" max="11520" width="9.27734375" style="34"/>
    <col min="11521" max="11521" width="78.44140625" style="34" customWidth="1"/>
    <col min="11522" max="11522" width="13.71875" style="34" customWidth="1"/>
    <col min="11523" max="11776" width="9.27734375" style="34"/>
    <col min="11777" max="11777" width="78.44140625" style="34" customWidth="1"/>
    <col min="11778" max="11778" width="13.71875" style="34" customWidth="1"/>
    <col min="11779" max="12032" width="9.27734375" style="34"/>
    <col min="12033" max="12033" width="78.44140625" style="34" customWidth="1"/>
    <col min="12034" max="12034" width="13.71875" style="34" customWidth="1"/>
    <col min="12035" max="12288" width="9.27734375" style="34"/>
    <col min="12289" max="12289" width="78.44140625" style="34" customWidth="1"/>
    <col min="12290" max="12290" width="13.71875" style="34" customWidth="1"/>
    <col min="12291" max="12544" width="9.27734375" style="34"/>
    <col min="12545" max="12545" width="78.44140625" style="34" customWidth="1"/>
    <col min="12546" max="12546" width="13.71875" style="34" customWidth="1"/>
    <col min="12547" max="12800" width="9.27734375" style="34"/>
    <col min="12801" max="12801" width="78.44140625" style="34" customWidth="1"/>
    <col min="12802" max="12802" width="13.71875" style="34" customWidth="1"/>
    <col min="12803" max="13056" width="9.27734375" style="34"/>
    <col min="13057" max="13057" width="78.44140625" style="34" customWidth="1"/>
    <col min="13058" max="13058" width="13.71875" style="34" customWidth="1"/>
    <col min="13059" max="13312" width="9.27734375" style="34"/>
    <col min="13313" max="13313" width="78.44140625" style="34" customWidth="1"/>
    <col min="13314" max="13314" width="13.71875" style="34" customWidth="1"/>
    <col min="13315" max="13568" width="9.27734375" style="34"/>
    <col min="13569" max="13569" width="78.44140625" style="34" customWidth="1"/>
    <col min="13570" max="13570" width="13.71875" style="34" customWidth="1"/>
    <col min="13571" max="13824" width="9.27734375" style="34"/>
    <col min="13825" max="13825" width="78.44140625" style="34" customWidth="1"/>
    <col min="13826" max="13826" width="13.71875" style="34" customWidth="1"/>
    <col min="13827" max="14080" width="9.27734375" style="34"/>
    <col min="14081" max="14081" width="78.44140625" style="34" customWidth="1"/>
    <col min="14082" max="14082" width="13.71875" style="34" customWidth="1"/>
    <col min="14083" max="14336" width="9.27734375" style="34"/>
    <col min="14337" max="14337" width="78.44140625" style="34" customWidth="1"/>
    <col min="14338" max="14338" width="13.71875" style="34" customWidth="1"/>
    <col min="14339" max="14592" width="9.27734375" style="34"/>
    <col min="14593" max="14593" width="78.44140625" style="34" customWidth="1"/>
    <col min="14594" max="14594" width="13.71875" style="34" customWidth="1"/>
    <col min="14595" max="14848" width="9.27734375" style="34"/>
    <col min="14849" max="14849" width="78.44140625" style="34" customWidth="1"/>
    <col min="14850" max="14850" width="13.71875" style="34" customWidth="1"/>
    <col min="14851" max="15104" width="9.27734375" style="34"/>
    <col min="15105" max="15105" width="78.44140625" style="34" customWidth="1"/>
    <col min="15106" max="15106" width="13.71875" style="34" customWidth="1"/>
    <col min="15107" max="15360" width="9.27734375" style="34"/>
    <col min="15361" max="15361" width="78.44140625" style="34" customWidth="1"/>
    <col min="15362" max="15362" width="13.71875" style="34" customWidth="1"/>
    <col min="15363" max="15616" width="9.27734375" style="34"/>
    <col min="15617" max="15617" width="78.44140625" style="34" customWidth="1"/>
    <col min="15618" max="15618" width="13.71875" style="34" customWidth="1"/>
    <col min="15619" max="15872" width="9.27734375" style="34"/>
    <col min="15873" max="15873" width="78.44140625" style="34" customWidth="1"/>
    <col min="15874" max="15874" width="13.71875" style="34" customWidth="1"/>
    <col min="15875" max="16128" width="9.27734375" style="34"/>
    <col min="16129" max="16129" width="78.44140625" style="34" customWidth="1"/>
    <col min="16130" max="16130" width="13.71875" style="34" customWidth="1"/>
    <col min="16131" max="16384" width="9.27734375" style="34"/>
  </cols>
  <sheetData>
    <row r="1" spans="1:2" x14ac:dyDescent="0.55000000000000004">
      <c r="A1" s="1279" t="s">
        <v>0</v>
      </c>
      <c r="B1" s="1280"/>
    </row>
    <row r="2" spans="1:2" x14ac:dyDescent="0.55000000000000004">
      <c r="A2" s="1364" t="s">
        <v>1</v>
      </c>
      <c r="B2" s="1365"/>
    </row>
    <row r="3" spans="1:2" ht="12.75" customHeight="1" x14ac:dyDescent="0.55000000000000004">
      <c r="A3" s="128"/>
      <c r="B3" s="129"/>
    </row>
    <row r="4" spans="1:2" s="37" customFormat="1" ht="17.25" customHeight="1" x14ac:dyDescent="0.55000000000000004">
      <c r="A4" s="1366" t="s">
        <v>151</v>
      </c>
      <c r="B4" s="1367"/>
    </row>
    <row r="5" spans="1:2" ht="12.75" customHeight="1" x14ac:dyDescent="0.55000000000000004">
      <c r="A5" s="130"/>
      <c r="B5" s="131"/>
    </row>
    <row r="6" spans="1:2" x14ac:dyDescent="0.55000000000000004">
      <c r="A6" s="1368" t="s">
        <v>128</v>
      </c>
      <c r="B6" s="1369"/>
    </row>
    <row r="7" spans="1:2" x14ac:dyDescent="0.55000000000000004">
      <c r="A7" s="132" t="s">
        <v>30</v>
      </c>
      <c r="B7" s="133"/>
    </row>
    <row r="8" spans="1:2" x14ac:dyDescent="0.55000000000000004">
      <c r="A8" s="1285" t="s">
        <v>129</v>
      </c>
      <c r="B8" s="1284"/>
    </row>
    <row r="9" spans="1:2" x14ac:dyDescent="0.55000000000000004">
      <c r="A9" s="1370"/>
      <c r="B9" s="1371"/>
    </row>
    <row r="10" spans="1:2" ht="12.75" customHeight="1" x14ac:dyDescent="0.55000000000000004">
      <c r="A10" s="134"/>
      <c r="B10" s="135"/>
    </row>
    <row r="11" spans="1:2" x14ac:dyDescent="0.55000000000000004">
      <c r="A11" s="1362" t="s">
        <v>130</v>
      </c>
      <c r="B11" s="1363"/>
    </row>
    <row r="12" spans="1:2" x14ac:dyDescent="0.55000000000000004">
      <c r="A12" s="136" t="s">
        <v>131</v>
      </c>
      <c r="B12" s="137"/>
    </row>
    <row r="13" spans="1:2" x14ac:dyDescent="0.55000000000000004">
      <c r="A13" s="136" t="s">
        <v>132</v>
      </c>
      <c r="B13" s="137"/>
    </row>
    <row r="14" spans="1:2" x14ac:dyDescent="0.55000000000000004">
      <c r="A14" s="136" t="s">
        <v>133</v>
      </c>
      <c r="B14" s="137"/>
    </row>
    <row r="15" spans="1:2" x14ac:dyDescent="0.55000000000000004">
      <c r="A15" s="136" t="s">
        <v>134</v>
      </c>
      <c r="B15" s="137"/>
    </row>
    <row r="16" spans="1:2" x14ac:dyDescent="0.55000000000000004">
      <c r="A16" s="138" t="s">
        <v>135</v>
      </c>
      <c r="B16" s="139"/>
    </row>
    <row r="17" spans="1:4" ht="12.75" customHeight="1" x14ac:dyDescent="0.55000000000000004">
      <c r="A17" s="140"/>
      <c r="B17" s="141"/>
    </row>
    <row r="18" spans="1:4" x14ac:dyDescent="0.55000000000000004">
      <c r="A18" s="83" t="s">
        <v>16</v>
      </c>
      <c r="B18" s="84" t="s">
        <v>2</v>
      </c>
    </row>
    <row r="19" spans="1:4" x14ac:dyDescent="0.55000000000000004">
      <c r="A19" s="102" t="s">
        <v>3</v>
      </c>
      <c r="B19" s="84">
        <v>37500</v>
      </c>
    </row>
    <row r="20" spans="1:4" x14ac:dyDescent="0.55000000000000004">
      <c r="A20" s="142" t="s">
        <v>36</v>
      </c>
      <c r="B20" s="84"/>
    </row>
    <row r="21" spans="1:4" x14ac:dyDescent="0.55000000000000004">
      <c r="A21" s="102" t="s">
        <v>5</v>
      </c>
      <c r="B21" s="84"/>
    </row>
    <row r="22" spans="1:4" x14ac:dyDescent="0.55000000000000004">
      <c r="A22" s="102" t="s">
        <v>26</v>
      </c>
      <c r="B22" s="143"/>
    </row>
    <row r="23" spans="1:4" x14ac:dyDescent="0.55000000000000004">
      <c r="A23" s="102" t="s">
        <v>6</v>
      </c>
      <c r="B23" s="144"/>
      <c r="D23" s="37"/>
    </row>
    <row r="24" spans="1:4" s="45" customFormat="1" ht="15" x14ac:dyDescent="0.5">
      <c r="A24" s="83" t="s">
        <v>7</v>
      </c>
      <c r="B24" s="145">
        <f>SUM(B18:B22)-(B23)</f>
        <v>37500</v>
      </c>
    </row>
    <row r="25" spans="1:4" ht="12.75" customHeight="1" x14ac:dyDescent="0.55000000000000004">
      <c r="A25" s="140"/>
      <c r="B25" s="141"/>
    </row>
    <row r="26" spans="1:4" x14ac:dyDescent="0.55000000000000004">
      <c r="A26" s="83" t="s">
        <v>17</v>
      </c>
      <c r="B26" s="84"/>
    </row>
    <row r="27" spans="1:4" x14ac:dyDescent="0.55000000000000004">
      <c r="A27" s="102" t="s">
        <v>101</v>
      </c>
      <c r="B27" s="84"/>
    </row>
    <row r="28" spans="1:4" ht="16.5" customHeight="1" x14ac:dyDescent="0.55000000000000004">
      <c r="A28" s="102" t="s">
        <v>22</v>
      </c>
      <c r="B28" s="84"/>
    </row>
    <row r="29" spans="1:4" x14ac:dyDescent="0.55000000000000004">
      <c r="A29" s="102" t="s">
        <v>20</v>
      </c>
      <c r="B29" s="84">
        <v>37500</v>
      </c>
    </row>
    <row r="30" spans="1:4" x14ac:dyDescent="0.55000000000000004">
      <c r="A30" s="102" t="s">
        <v>8</v>
      </c>
      <c r="B30" s="84"/>
    </row>
    <row r="31" spans="1:4" x14ac:dyDescent="0.55000000000000004">
      <c r="A31" s="102" t="s">
        <v>102</v>
      </c>
      <c r="B31" s="84"/>
    </row>
    <row r="32" spans="1:4" x14ac:dyDescent="0.55000000000000004">
      <c r="A32" s="102" t="s">
        <v>9</v>
      </c>
      <c r="B32" s="84"/>
    </row>
    <row r="33" spans="1:2" x14ac:dyDescent="0.55000000000000004">
      <c r="A33" s="102" t="s">
        <v>10</v>
      </c>
      <c r="B33" s="84"/>
    </row>
    <row r="34" spans="1:2" s="45" customFormat="1" ht="15" x14ac:dyDescent="0.5">
      <c r="A34" s="83" t="s">
        <v>11</v>
      </c>
      <c r="B34" s="145">
        <f>SUM(B27:B33)</f>
        <v>37500</v>
      </c>
    </row>
    <row r="35" spans="1:2" ht="12.75" customHeight="1" x14ac:dyDescent="0.55000000000000004">
      <c r="A35" s="140"/>
      <c r="B35" s="141"/>
    </row>
    <row r="36" spans="1:2" x14ac:dyDescent="0.55000000000000004">
      <c r="A36" s="83" t="s">
        <v>18</v>
      </c>
      <c r="B36" s="84" t="s">
        <v>4</v>
      </c>
    </row>
    <row r="37" spans="1:2" x14ac:dyDescent="0.55000000000000004">
      <c r="A37" s="102" t="s">
        <v>12</v>
      </c>
      <c r="B37" s="84"/>
    </row>
    <row r="38" spans="1:2" x14ac:dyDescent="0.55000000000000004">
      <c r="A38" s="102" t="s">
        <v>13</v>
      </c>
      <c r="B38" s="84"/>
    </row>
    <row r="39" spans="1:2" x14ac:dyDescent="0.55000000000000004">
      <c r="A39" s="102" t="s">
        <v>14</v>
      </c>
      <c r="B39" s="84"/>
    </row>
    <row r="40" spans="1:2" x14ac:dyDescent="0.55000000000000004">
      <c r="A40" s="102" t="s">
        <v>15</v>
      </c>
      <c r="B40" s="84"/>
    </row>
    <row r="41" spans="1:2" s="45" customFormat="1" ht="15" x14ac:dyDescent="0.5">
      <c r="A41" s="83" t="s">
        <v>7</v>
      </c>
      <c r="B41" s="145">
        <f>SUM(B36:B40)</f>
        <v>0</v>
      </c>
    </row>
    <row r="42" spans="1:2" ht="12.75" customHeight="1" x14ac:dyDescent="0.55000000000000004">
      <c r="A42" s="146"/>
      <c r="B42" s="147"/>
    </row>
    <row r="43" spans="1:2" ht="15" customHeight="1" x14ac:dyDescent="0.55000000000000004">
      <c r="A43" s="83" t="s">
        <v>19</v>
      </c>
      <c r="B43" s="84"/>
    </row>
    <row r="44" spans="1:2" x14ac:dyDescent="0.55000000000000004">
      <c r="A44" s="71" t="s">
        <v>427</v>
      </c>
      <c r="B44" s="127">
        <v>12500</v>
      </c>
    </row>
    <row r="45" spans="1:2" x14ac:dyDescent="0.55000000000000004">
      <c r="A45" s="56" t="s">
        <v>123</v>
      </c>
      <c r="B45" s="127">
        <v>12500</v>
      </c>
    </row>
    <row r="46" spans="1:2" x14ac:dyDescent="0.55000000000000004">
      <c r="A46" s="56" t="s">
        <v>140</v>
      </c>
      <c r="B46" s="127">
        <v>12500</v>
      </c>
    </row>
    <row r="47" spans="1:2" x14ac:dyDescent="0.55000000000000004">
      <c r="A47" s="56" t="s">
        <v>154</v>
      </c>
      <c r="B47" s="127">
        <v>0</v>
      </c>
    </row>
    <row r="48" spans="1:2" x14ac:dyDescent="0.55000000000000004">
      <c r="A48" s="56" t="s">
        <v>184</v>
      </c>
      <c r="B48" s="127">
        <v>0</v>
      </c>
    </row>
    <row r="49" spans="1:2" x14ac:dyDescent="0.55000000000000004">
      <c r="A49" s="56" t="s">
        <v>554</v>
      </c>
      <c r="B49" s="127">
        <v>0</v>
      </c>
    </row>
    <row r="50" spans="1:2" ht="15.6" thickBot="1" x14ac:dyDescent="0.6">
      <c r="A50" s="72" t="s">
        <v>694</v>
      </c>
      <c r="B50" s="769">
        <v>0</v>
      </c>
    </row>
    <row r="51" spans="1:2" ht="15.9" thickTop="1" thickBot="1" x14ac:dyDescent="0.6">
      <c r="A51" s="148" t="s">
        <v>11</v>
      </c>
      <c r="B51" s="768">
        <f>SUM(B44:B50)</f>
        <v>37500</v>
      </c>
    </row>
  </sheetData>
  <mergeCells count="7">
    <mergeCell ref="A11:B11"/>
    <mergeCell ref="A1:B1"/>
    <mergeCell ref="A2:B2"/>
    <mergeCell ref="A4:B4"/>
    <mergeCell ref="A6:B6"/>
    <mergeCell ref="A8:B8"/>
    <mergeCell ref="A9:B9"/>
  </mergeCells>
  <pageMargins left="0.7" right="0.7" top="0.75" bottom="0.75" header="0.3" footer="0.3"/>
  <pageSetup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4" zoomScale="85" workbookViewId="0">
      <selection activeCell="B41" sqref="B41"/>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6" x14ac:dyDescent="0.55000000000000004">
      <c r="A1" s="1279" t="s">
        <v>0</v>
      </c>
      <c r="B1" s="1280"/>
    </row>
    <row r="2" spans="1:6" x14ac:dyDescent="0.55000000000000004">
      <c r="A2" s="1281" t="s">
        <v>1</v>
      </c>
      <c r="B2" s="1282"/>
    </row>
    <row r="3" spans="1:6" ht="12.75" customHeight="1" x14ac:dyDescent="0.55000000000000004">
      <c r="A3" s="499"/>
      <c r="B3" s="500"/>
    </row>
    <row r="4" spans="1:6" s="37" customFormat="1" ht="17.25" customHeight="1" x14ac:dyDescent="0.55000000000000004">
      <c r="A4" s="1283" t="s">
        <v>547</v>
      </c>
      <c r="B4" s="1284"/>
    </row>
    <row r="5" spans="1:6" ht="12.75" customHeight="1" x14ac:dyDescent="0.55000000000000004">
      <c r="A5" s="146"/>
      <c r="B5" s="501"/>
    </row>
    <row r="6" spans="1:6" x14ac:dyDescent="0.55000000000000004">
      <c r="A6" s="1285" t="s">
        <v>109</v>
      </c>
      <c r="B6" s="1284"/>
    </row>
    <row r="7" spans="1:6" x14ac:dyDescent="0.55000000000000004">
      <c r="A7" s="480" t="s">
        <v>30</v>
      </c>
      <c r="B7" s="133"/>
    </row>
    <row r="8" spans="1:6" x14ac:dyDescent="0.55000000000000004">
      <c r="A8" s="1285" t="s">
        <v>76</v>
      </c>
      <c r="B8" s="1284"/>
    </row>
    <row r="9" spans="1:6" x14ac:dyDescent="0.55000000000000004">
      <c r="A9" s="1283" t="s">
        <v>44</v>
      </c>
      <c r="B9" s="1286"/>
    </row>
    <row r="10" spans="1:6" ht="12.75" customHeight="1" x14ac:dyDescent="0.55000000000000004">
      <c r="A10" s="149"/>
      <c r="B10" s="150"/>
    </row>
    <row r="11" spans="1:6" ht="15.4" customHeight="1" x14ac:dyDescent="0.55000000000000004">
      <c r="A11" s="1277" t="s">
        <v>24</v>
      </c>
      <c r="B11" s="1278"/>
    </row>
    <row r="12" spans="1:6" ht="12.75" customHeight="1" thickBot="1" x14ac:dyDescent="0.6">
      <c r="A12" s="151"/>
      <c r="B12" s="152"/>
    </row>
    <row r="13" spans="1:6" x14ac:dyDescent="0.55000000000000004">
      <c r="A13" s="502" t="s">
        <v>16</v>
      </c>
      <c r="B13" s="503" t="s">
        <v>2</v>
      </c>
    </row>
    <row r="14" spans="1:6" x14ac:dyDescent="0.55000000000000004">
      <c r="A14" s="504" t="s">
        <v>3</v>
      </c>
      <c r="B14" s="172">
        <v>840000</v>
      </c>
    </row>
    <row r="15" spans="1:6" x14ac:dyDescent="0.55000000000000004">
      <c r="A15" s="504" t="s">
        <v>25</v>
      </c>
      <c r="B15" s="172">
        <v>260000</v>
      </c>
      <c r="F15" s="56"/>
    </row>
    <row r="16" spans="1:6" x14ac:dyDescent="0.55000000000000004">
      <c r="A16" s="504" t="s">
        <v>5</v>
      </c>
      <c r="B16" s="172">
        <v>16444000</v>
      </c>
    </row>
    <row r="17" spans="1:4" ht="15.6" thickBot="1" x14ac:dyDescent="0.6">
      <c r="A17" s="153" t="s">
        <v>26</v>
      </c>
      <c r="B17" s="948">
        <v>650000</v>
      </c>
    </row>
    <row r="18" spans="1:4" ht="15.6" thickTop="1" x14ac:dyDescent="0.55000000000000004">
      <c r="A18" s="504" t="s">
        <v>6</v>
      </c>
      <c r="B18" s="505"/>
      <c r="D18" s="37"/>
    </row>
    <row r="19" spans="1:4" s="45" customFormat="1" thickBot="1" x14ac:dyDescent="0.55000000000000004">
      <c r="A19" s="85" t="s">
        <v>7</v>
      </c>
      <c r="B19" s="87">
        <f>SUM(B13:B17)-(B18)</f>
        <v>18194000</v>
      </c>
    </row>
    <row r="20" spans="1:4" ht="12.75" customHeight="1" x14ac:dyDescent="0.55000000000000004">
      <c r="A20" s="146"/>
      <c r="B20" s="147"/>
    </row>
    <row r="21" spans="1:4" x14ac:dyDescent="0.55000000000000004">
      <c r="A21" s="502" t="s">
        <v>17</v>
      </c>
      <c r="B21" s="503"/>
    </row>
    <row r="22" spans="1:4" x14ac:dyDescent="0.55000000000000004">
      <c r="A22" s="504" t="s">
        <v>546</v>
      </c>
      <c r="B22" s="172">
        <v>1000000</v>
      </c>
    </row>
    <row r="23" spans="1:4" ht="16.5" customHeight="1" x14ac:dyDescent="0.55000000000000004">
      <c r="A23" s="504" t="s">
        <v>22</v>
      </c>
      <c r="B23" s="172">
        <v>265000</v>
      </c>
    </row>
    <row r="24" spans="1:4" x14ac:dyDescent="0.55000000000000004">
      <c r="A24" s="504" t="s">
        <v>20</v>
      </c>
      <c r="B24" s="172">
        <v>0</v>
      </c>
    </row>
    <row r="25" spans="1:4" x14ac:dyDescent="0.55000000000000004">
      <c r="A25" s="504" t="s">
        <v>8</v>
      </c>
      <c r="B25" s="172">
        <v>1500000</v>
      </c>
    </row>
    <row r="26" spans="1:4" x14ac:dyDescent="0.55000000000000004">
      <c r="A26" s="504" t="s">
        <v>110</v>
      </c>
      <c r="B26" s="172">
        <v>429000</v>
      </c>
    </row>
    <row r="27" spans="1:4" x14ac:dyDescent="0.55000000000000004">
      <c r="A27" s="504" t="s">
        <v>9</v>
      </c>
      <c r="B27" s="172">
        <v>15000000</v>
      </c>
    </row>
    <row r="28" spans="1:4" ht="17.399999999999999" thickBot="1" x14ac:dyDescent="0.9">
      <c r="A28" s="153" t="s">
        <v>10</v>
      </c>
      <c r="B28" s="541">
        <v>0</v>
      </c>
    </row>
    <row r="29" spans="1:4" s="45" customFormat="1" ht="15.6" thickTop="1" thickBot="1" x14ac:dyDescent="0.55000000000000004">
      <c r="A29" s="155" t="s">
        <v>11</v>
      </c>
      <c r="B29" s="86">
        <f>SUM(B22:B28)</f>
        <v>18194000</v>
      </c>
    </row>
    <row r="30" spans="1:4" ht="12.75" customHeight="1" x14ac:dyDescent="0.55000000000000004">
      <c r="A30" s="146"/>
      <c r="B30" s="147"/>
    </row>
    <row r="31" spans="1:4" x14ac:dyDescent="0.55000000000000004">
      <c r="A31" s="502" t="s">
        <v>18</v>
      </c>
      <c r="B31" s="503" t="s">
        <v>4</v>
      </c>
    </row>
    <row r="32" spans="1:4" x14ac:dyDescent="0.55000000000000004">
      <c r="A32" s="504" t="s">
        <v>12</v>
      </c>
      <c r="B32" s="503"/>
    </row>
    <row r="33" spans="1:2" x14ac:dyDescent="0.55000000000000004">
      <c r="A33" s="504" t="s">
        <v>13</v>
      </c>
      <c r="B33" s="503"/>
    </row>
    <row r="34" spans="1:2" x14ac:dyDescent="0.55000000000000004">
      <c r="A34" s="504" t="s">
        <v>14</v>
      </c>
      <c r="B34" s="503"/>
    </row>
    <row r="35" spans="1:2" ht="15.6" thickBot="1" x14ac:dyDescent="0.6">
      <c r="A35" s="153" t="s">
        <v>15</v>
      </c>
      <c r="B35" s="101"/>
    </row>
    <row r="36" spans="1:2" s="45" customFormat="1" ht="15.6" thickTop="1" thickBot="1" x14ac:dyDescent="0.55000000000000004">
      <c r="A36" s="155" t="s">
        <v>7</v>
      </c>
      <c r="B36" s="86">
        <f>SUM(B31:B35)</f>
        <v>0</v>
      </c>
    </row>
    <row r="37" spans="1:2" ht="12.75" customHeight="1" x14ac:dyDescent="0.55000000000000004">
      <c r="A37" s="540"/>
      <c r="B37" s="501"/>
    </row>
    <row r="38" spans="1:2" x14ac:dyDescent="0.55000000000000004">
      <c r="A38" s="94" t="s">
        <v>19</v>
      </c>
      <c r="B38" s="156"/>
    </row>
    <row r="39" spans="1:2" x14ac:dyDescent="0.55000000000000004">
      <c r="A39" s="507" t="s">
        <v>107</v>
      </c>
      <c r="B39" s="156"/>
    </row>
    <row r="40" spans="1:2" x14ac:dyDescent="0.55000000000000004">
      <c r="A40" s="507" t="s">
        <v>123</v>
      </c>
      <c r="B40" s="156">
        <v>18194000</v>
      </c>
    </row>
    <row r="41" spans="1:2" x14ac:dyDescent="0.55000000000000004">
      <c r="A41" s="507" t="s">
        <v>140</v>
      </c>
      <c r="B41" s="156"/>
    </row>
    <row r="42" spans="1:2" x14ac:dyDescent="0.55000000000000004">
      <c r="A42" s="507" t="s">
        <v>154</v>
      </c>
      <c r="B42" s="156"/>
    </row>
    <row r="43" spans="1:2" x14ac:dyDescent="0.55000000000000004">
      <c r="A43" s="507" t="s">
        <v>184</v>
      </c>
      <c r="B43" s="156"/>
    </row>
    <row r="44" spans="1:2" x14ac:dyDescent="0.55000000000000004">
      <c r="A44" s="507" t="s">
        <v>554</v>
      </c>
      <c r="B44" s="156"/>
    </row>
    <row r="45" spans="1:2" ht="15.6" thickBot="1" x14ac:dyDescent="0.6">
      <c r="A45" s="508" t="s">
        <v>694</v>
      </c>
      <c r="B45" s="101"/>
    </row>
    <row r="46" spans="1:2" ht="15.9" thickTop="1" thickBot="1" x14ac:dyDescent="0.6">
      <c r="A46" s="85" t="s">
        <v>11</v>
      </c>
      <c r="B46" s="87">
        <f>SUM(B39:B45)</f>
        <v>18194000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7" zoomScale="85" workbookViewId="0">
      <selection activeCell="C36" sqref="C36"/>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10" x14ac:dyDescent="0.55000000000000004">
      <c r="A1" s="1279" t="s">
        <v>0</v>
      </c>
      <c r="B1" s="1280"/>
    </row>
    <row r="2" spans="1:10" x14ac:dyDescent="0.55000000000000004">
      <c r="A2" s="1281" t="s">
        <v>1</v>
      </c>
      <c r="B2" s="1282"/>
    </row>
    <row r="3" spans="1:10" ht="12.75" customHeight="1" x14ac:dyDescent="0.55000000000000004">
      <c r="A3" s="499"/>
      <c r="B3" s="500"/>
    </row>
    <row r="4" spans="1:10" s="37" customFormat="1" ht="17.25" customHeight="1" x14ac:dyDescent="0.55000000000000004">
      <c r="A4" s="1283" t="s">
        <v>545</v>
      </c>
      <c r="B4" s="1284"/>
    </row>
    <row r="5" spans="1:10" ht="12.75" customHeight="1" x14ac:dyDescent="0.55000000000000004">
      <c r="A5" s="146"/>
      <c r="B5" s="501"/>
    </row>
    <row r="6" spans="1:10" x14ac:dyDescent="0.55000000000000004">
      <c r="A6" s="1285" t="s">
        <v>109</v>
      </c>
      <c r="B6" s="1284"/>
    </row>
    <row r="7" spans="1:10" x14ac:dyDescent="0.55000000000000004">
      <c r="A7" s="480" t="s">
        <v>30</v>
      </c>
      <c r="B7" s="133"/>
    </row>
    <row r="8" spans="1:10" x14ac:dyDescent="0.55000000000000004">
      <c r="A8" s="1285" t="s">
        <v>76</v>
      </c>
      <c r="B8" s="1284"/>
    </row>
    <row r="9" spans="1:10" x14ac:dyDescent="0.55000000000000004">
      <c r="A9" s="1283" t="s">
        <v>44</v>
      </c>
      <c r="B9" s="1286"/>
    </row>
    <row r="10" spans="1:10" ht="12.75" customHeight="1" x14ac:dyDescent="0.55000000000000004">
      <c r="A10" s="149"/>
      <c r="B10" s="150"/>
    </row>
    <row r="11" spans="1:10" ht="15.4" customHeight="1" x14ac:dyDescent="0.55000000000000004">
      <c r="A11" s="1277" t="s">
        <v>24</v>
      </c>
      <c r="B11" s="1278"/>
    </row>
    <row r="12" spans="1:10" ht="12.75" customHeight="1" thickBot="1" x14ac:dyDescent="0.6">
      <c r="A12" s="151"/>
      <c r="B12" s="152"/>
    </row>
    <row r="13" spans="1:10" x14ac:dyDescent="0.55000000000000004">
      <c r="A13" s="502" t="s">
        <v>16</v>
      </c>
      <c r="B13" s="503" t="s">
        <v>2</v>
      </c>
    </row>
    <row r="14" spans="1:10" x14ac:dyDescent="0.55000000000000004">
      <c r="A14" s="504" t="s">
        <v>3</v>
      </c>
      <c r="B14" s="503" t="s">
        <v>2</v>
      </c>
    </row>
    <row r="15" spans="1:10" x14ac:dyDescent="0.55000000000000004">
      <c r="A15" s="504" t="s">
        <v>25</v>
      </c>
      <c r="B15" s="503"/>
      <c r="J15" s="56"/>
    </row>
    <row r="16" spans="1:10" x14ac:dyDescent="0.55000000000000004">
      <c r="A16" s="504" t="s">
        <v>5</v>
      </c>
      <c r="B16" s="503">
        <v>650000</v>
      </c>
    </row>
    <row r="17" spans="1:4" ht="15.6" thickBot="1" x14ac:dyDescent="0.6">
      <c r="A17" s="153" t="s">
        <v>26</v>
      </c>
      <c r="B17" s="154"/>
    </row>
    <row r="18" spans="1:4" ht="15.6" thickTop="1" x14ac:dyDescent="0.55000000000000004">
      <c r="A18" s="504" t="s">
        <v>6</v>
      </c>
      <c r="B18" s="505"/>
      <c r="D18" s="37"/>
    </row>
    <row r="19" spans="1:4" s="45" customFormat="1" thickBot="1" x14ac:dyDescent="0.55000000000000004">
      <c r="A19" s="85" t="s">
        <v>7</v>
      </c>
      <c r="B19" s="87">
        <f>SUM(B13:B17)-(B18)</f>
        <v>650000</v>
      </c>
    </row>
    <row r="20" spans="1:4" ht="12.75" customHeight="1" x14ac:dyDescent="0.55000000000000004">
      <c r="A20" s="146"/>
      <c r="B20" s="147"/>
    </row>
    <row r="21" spans="1:4" x14ac:dyDescent="0.55000000000000004">
      <c r="A21" s="502" t="s">
        <v>17</v>
      </c>
      <c r="B21" s="503"/>
    </row>
    <row r="22" spans="1:4" ht="16.5" customHeight="1" x14ac:dyDescent="0.55000000000000004">
      <c r="A22" s="504" t="s">
        <v>22</v>
      </c>
      <c r="B22" s="503">
        <v>385000</v>
      </c>
    </row>
    <row r="23" spans="1:4" x14ac:dyDescent="0.55000000000000004">
      <c r="A23" s="504" t="s">
        <v>20</v>
      </c>
      <c r="B23" s="503"/>
    </row>
    <row r="24" spans="1:4" x14ac:dyDescent="0.55000000000000004">
      <c r="A24" s="504" t="s">
        <v>8</v>
      </c>
      <c r="B24" s="503"/>
    </row>
    <row r="25" spans="1:4" x14ac:dyDescent="0.55000000000000004">
      <c r="A25" s="504" t="s">
        <v>110</v>
      </c>
      <c r="B25" s="503">
        <v>265000</v>
      </c>
    </row>
    <row r="26" spans="1:4" x14ac:dyDescent="0.55000000000000004">
      <c r="A26" s="504" t="s">
        <v>9</v>
      </c>
      <c r="B26" s="503"/>
    </row>
    <row r="27" spans="1:4" ht="15.6" thickBot="1" x14ac:dyDescent="0.6">
      <c r="A27" s="153" t="s">
        <v>10</v>
      </c>
      <c r="B27" s="101"/>
    </row>
    <row r="28" spans="1:4" s="45" customFormat="1" ht="15.6" thickTop="1" thickBot="1" x14ac:dyDescent="0.55000000000000004">
      <c r="A28" s="155" t="s">
        <v>11</v>
      </c>
      <c r="B28" s="86">
        <f>SUM(B22:B27)</f>
        <v>650000</v>
      </c>
    </row>
    <row r="29" spans="1:4" ht="12.75" customHeight="1" x14ac:dyDescent="0.55000000000000004">
      <c r="A29" s="146"/>
      <c r="B29" s="147"/>
    </row>
    <row r="30" spans="1:4" x14ac:dyDescent="0.55000000000000004">
      <c r="A30" s="502" t="s">
        <v>18</v>
      </c>
      <c r="B30" s="503" t="s">
        <v>4</v>
      </c>
    </row>
    <row r="31" spans="1:4" x14ac:dyDescent="0.55000000000000004">
      <c r="A31" s="504" t="s">
        <v>12</v>
      </c>
      <c r="B31" s="503"/>
    </row>
    <row r="32" spans="1:4" x14ac:dyDescent="0.55000000000000004">
      <c r="A32" s="504" t="s">
        <v>13</v>
      </c>
      <c r="B32" s="503"/>
    </row>
    <row r="33" spans="1:2" x14ac:dyDescent="0.55000000000000004">
      <c r="A33" s="504" t="s">
        <v>14</v>
      </c>
      <c r="B33" s="503"/>
    </row>
    <row r="34" spans="1:2" ht="15.6" thickBot="1" x14ac:dyDescent="0.6">
      <c r="A34" s="153" t="s">
        <v>15</v>
      </c>
      <c r="B34" s="101"/>
    </row>
    <row r="35" spans="1:2" s="45" customFormat="1" ht="15.6" thickTop="1" thickBot="1" x14ac:dyDescent="0.55000000000000004">
      <c r="A35" s="155" t="s">
        <v>7</v>
      </c>
      <c r="B35" s="86">
        <f>SUM(B30:B34)</f>
        <v>0</v>
      </c>
    </row>
    <row r="36" spans="1:2" ht="12.75" customHeight="1" x14ac:dyDescent="0.55000000000000004">
      <c r="A36" s="146"/>
      <c r="B36" s="147"/>
    </row>
    <row r="37" spans="1:2" x14ac:dyDescent="0.55000000000000004">
      <c r="A37" s="502" t="s">
        <v>19</v>
      </c>
      <c r="B37" s="503"/>
    </row>
    <row r="38" spans="1:2" x14ac:dyDescent="0.55000000000000004">
      <c r="A38" s="507" t="s">
        <v>107</v>
      </c>
      <c r="B38" s="156"/>
    </row>
    <row r="39" spans="1:2" x14ac:dyDescent="0.55000000000000004">
      <c r="A39" s="507" t="s">
        <v>123</v>
      </c>
      <c r="B39" s="156">
        <v>650000</v>
      </c>
    </row>
    <row r="40" spans="1:2" x14ac:dyDescent="0.55000000000000004">
      <c r="A40" s="507" t="s">
        <v>140</v>
      </c>
      <c r="B40" s="156"/>
    </row>
    <row r="41" spans="1:2" x14ac:dyDescent="0.55000000000000004">
      <c r="A41" s="507" t="s">
        <v>154</v>
      </c>
      <c r="B41" s="503"/>
    </row>
    <row r="42" spans="1:2" x14ac:dyDescent="0.55000000000000004">
      <c r="A42" s="507" t="s">
        <v>184</v>
      </c>
      <c r="B42" s="503"/>
    </row>
    <row r="43" spans="1:2" x14ac:dyDescent="0.55000000000000004">
      <c r="A43" s="507" t="s">
        <v>554</v>
      </c>
      <c r="B43" s="156"/>
    </row>
    <row r="44" spans="1:2" ht="15.6" thickBot="1" x14ac:dyDescent="0.6">
      <c r="A44" s="527" t="s">
        <v>694</v>
      </c>
      <c r="B44" s="164"/>
    </row>
    <row r="45" spans="1:2" ht="15.9" thickTop="1" thickBot="1" x14ac:dyDescent="0.6">
      <c r="A45" s="155" t="s">
        <v>11</v>
      </c>
      <c r="B45" s="86">
        <f>SUM(B38:B44)</f>
        <v>650000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85" workbookViewId="0">
      <selection activeCell="E27" sqref="E27"/>
    </sheetView>
  </sheetViews>
  <sheetFormatPr defaultColWidth="9.27734375" defaultRowHeight="15.3" x14ac:dyDescent="0.55000000000000004"/>
  <cols>
    <col min="1" max="1" width="78.44140625" style="34" customWidth="1"/>
    <col min="2" max="2" width="13.71875" style="57" customWidth="1"/>
    <col min="3" max="16384" width="9.27734375" style="34"/>
  </cols>
  <sheetData>
    <row r="1" spans="1:10" x14ac:dyDescent="0.55000000000000004">
      <c r="A1" s="1279" t="s">
        <v>0</v>
      </c>
      <c r="B1" s="1280"/>
    </row>
    <row r="2" spans="1:10" x14ac:dyDescent="0.55000000000000004">
      <c r="A2" s="1281" t="s">
        <v>1</v>
      </c>
      <c r="B2" s="1282"/>
    </row>
    <row r="3" spans="1:10" ht="12.75" customHeight="1" x14ac:dyDescent="0.55000000000000004">
      <c r="A3" s="499"/>
      <c r="B3" s="500"/>
    </row>
    <row r="4" spans="1:10" s="37" customFormat="1" ht="17.25" customHeight="1" x14ac:dyDescent="0.55000000000000004">
      <c r="A4" s="1283" t="s">
        <v>75</v>
      </c>
      <c r="B4" s="1284"/>
    </row>
    <row r="5" spans="1:10" ht="12.75" customHeight="1" x14ac:dyDescent="0.55000000000000004">
      <c r="A5" s="146"/>
      <c r="B5" s="501"/>
    </row>
    <row r="6" spans="1:10" x14ac:dyDescent="0.55000000000000004">
      <c r="A6" s="1285" t="s">
        <v>143</v>
      </c>
      <c r="B6" s="1284"/>
    </row>
    <row r="7" spans="1:10" x14ac:dyDescent="0.55000000000000004">
      <c r="A7" s="636" t="s">
        <v>30</v>
      </c>
      <c r="B7" s="133"/>
    </row>
    <row r="8" spans="1:10" x14ac:dyDescent="0.55000000000000004">
      <c r="A8" s="1285" t="s">
        <v>619</v>
      </c>
      <c r="B8" s="1284"/>
    </row>
    <row r="9" spans="1:10" x14ac:dyDescent="0.55000000000000004">
      <c r="A9" s="1283" t="s">
        <v>44</v>
      </c>
      <c r="B9" s="1286"/>
    </row>
    <row r="10" spans="1:10" ht="12.75" customHeight="1" x14ac:dyDescent="0.55000000000000004">
      <c r="A10" s="149"/>
      <c r="B10" s="150"/>
    </row>
    <row r="11" spans="1:10" x14ac:dyDescent="0.55000000000000004">
      <c r="A11" s="1277" t="s">
        <v>620</v>
      </c>
      <c r="B11" s="1278"/>
    </row>
    <row r="12" spans="1:10" ht="12.75" customHeight="1" thickBot="1" x14ac:dyDescent="0.6">
      <c r="A12" s="151"/>
      <c r="B12" s="152"/>
    </row>
    <row r="13" spans="1:10" x14ac:dyDescent="0.55000000000000004">
      <c r="A13" s="502" t="s">
        <v>16</v>
      </c>
      <c r="B13" s="503" t="s">
        <v>2</v>
      </c>
    </row>
    <row r="14" spans="1:10" x14ac:dyDescent="0.55000000000000004">
      <c r="A14" s="504" t="s">
        <v>3</v>
      </c>
      <c r="B14" s="503" t="s">
        <v>2</v>
      </c>
    </row>
    <row r="15" spans="1:10" x14ac:dyDescent="0.55000000000000004">
      <c r="A15" s="504" t="s">
        <v>25</v>
      </c>
      <c r="B15" s="503">
        <v>538094</v>
      </c>
      <c r="J15" s="56"/>
    </row>
    <row r="16" spans="1:10" x14ac:dyDescent="0.55000000000000004">
      <c r="A16" s="504" t="s">
        <v>5</v>
      </c>
      <c r="B16" s="503">
        <v>5965179</v>
      </c>
    </row>
    <row r="17" spans="1:4" ht="15.6" thickBot="1" x14ac:dyDescent="0.6">
      <c r="A17" s="153" t="s">
        <v>26</v>
      </c>
      <c r="B17" s="154"/>
    </row>
    <row r="18" spans="1:4" ht="15.6" thickTop="1" x14ac:dyDescent="0.55000000000000004">
      <c r="A18" s="504" t="s">
        <v>6</v>
      </c>
      <c r="B18" s="505"/>
      <c r="D18" s="37"/>
    </row>
    <row r="19" spans="1:4" s="45" customFormat="1" thickBot="1" x14ac:dyDescent="0.55000000000000004">
      <c r="A19" s="85" t="s">
        <v>7</v>
      </c>
      <c r="B19" s="87">
        <f>SUM(B13:B17)-(B18)</f>
        <v>6503273</v>
      </c>
    </row>
    <row r="20" spans="1:4" ht="12.75" customHeight="1" x14ac:dyDescent="0.55000000000000004">
      <c r="A20" s="146"/>
      <c r="B20" s="147"/>
    </row>
    <row r="21" spans="1:4" x14ac:dyDescent="0.55000000000000004">
      <c r="A21" s="502" t="s">
        <v>17</v>
      </c>
      <c r="B21" s="503"/>
    </row>
    <row r="22" spans="1:4" x14ac:dyDescent="0.55000000000000004">
      <c r="A22" s="504" t="s">
        <v>122</v>
      </c>
      <c r="B22" s="503">
        <f>4772143+430475+613256</f>
        <v>5815874</v>
      </c>
    </row>
    <row r="23" spans="1:4" x14ac:dyDescent="0.55000000000000004">
      <c r="A23" s="504" t="s">
        <v>20</v>
      </c>
      <c r="B23" s="503"/>
    </row>
    <row r="24" spans="1:4" x14ac:dyDescent="0.55000000000000004">
      <c r="A24" s="504" t="s">
        <v>8</v>
      </c>
      <c r="B24" s="503"/>
    </row>
    <row r="25" spans="1:4" x14ac:dyDescent="0.55000000000000004">
      <c r="A25" s="504" t="s">
        <v>110</v>
      </c>
      <c r="B25" s="503">
        <f>107619+579780</f>
        <v>687399</v>
      </c>
    </row>
    <row r="26" spans="1:4" x14ac:dyDescent="0.55000000000000004">
      <c r="A26" s="504" t="s">
        <v>9</v>
      </c>
      <c r="B26" s="503"/>
    </row>
    <row r="27" spans="1:4" ht="15.6" thickBot="1" x14ac:dyDescent="0.6">
      <c r="A27" s="153" t="s">
        <v>10</v>
      </c>
      <c r="B27" s="101"/>
    </row>
    <row r="28" spans="1:4" s="45" customFormat="1" ht="15.6" thickTop="1" thickBot="1" x14ac:dyDescent="0.55000000000000004">
      <c r="A28" s="155" t="s">
        <v>11</v>
      </c>
      <c r="B28" s="86">
        <f>SUM(B22:B27)</f>
        <v>6503273</v>
      </c>
    </row>
    <row r="29" spans="1:4" ht="12.75" customHeight="1" x14ac:dyDescent="0.55000000000000004">
      <c r="A29" s="146"/>
      <c r="B29" s="147"/>
    </row>
    <row r="30" spans="1:4" x14ac:dyDescent="0.55000000000000004">
      <c r="A30" s="502" t="s">
        <v>18</v>
      </c>
      <c r="B30" s="503" t="s">
        <v>4</v>
      </c>
    </row>
    <row r="31" spans="1:4" x14ac:dyDescent="0.55000000000000004">
      <c r="A31" s="504" t="s">
        <v>12</v>
      </c>
      <c r="B31" s="503"/>
    </row>
    <row r="32" spans="1:4" x14ac:dyDescent="0.55000000000000004">
      <c r="A32" s="504" t="s">
        <v>13</v>
      </c>
      <c r="B32" s="503"/>
    </row>
    <row r="33" spans="1:2" x14ac:dyDescent="0.55000000000000004">
      <c r="A33" s="504" t="s">
        <v>14</v>
      </c>
      <c r="B33" s="503"/>
    </row>
    <row r="34" spans="1:2" ht="15.6" thickBot="1" x14ac:dyDescent="0.6">
      <c r="A34" s="153" t="s">
        <v>15</v>
      </c>
      <c r="B34" s="101"/>
    </row>
    <row r="35" spans="1:2" s="45" customFormat="1" ht="15.6" thickTop="1" thickBot="1" x14ac:dyDescent="0.55000000000000004">
      <c r="A35" s="155" t="s">
        <v>7</v>
      </c>
      <c r="B35" s="86">
        <f>SUM(B30:B34)</f>
        <v>0</v>
      </c>
    </row>
    <row r="36" spans="1:2" ht="12.75" customHeight="1" x14ac:dyDescent="0.55000000000000004">
      <c r="A36" s="146"/>
      <c r="B36" s="147"/>
    </row>
    <row r="37" spans="1:2" x14ac:dyDescent="0.55000000000000004">
      <c r="A37" s="502" t="s">
        <v>19</v>
      </c>
      <c r="B37" s="503"/>
    </row>
    <row r="38" spans="1:2" x14ac:dyDescent="0.55000000000000004">
      <c r="A38" s="507" t="s">
        <v>107</v>
      </c>
      <c r="B38" s="156">
        <v>538094</v>
      </c>
    </row>
    <row r="39" spans="1:2" x14ac:dyDescent="0.55000000000000004">
      <c r="A39" s="507" t="s">
        <v>123</v>
      </c>
      <c r="B39" s="156"/>
    </row>
    <row r="40" spans="1:2" x14ac:dyDescent="0.55000000000000004">
      <c r="A40" s="507" t="s">
        <v>140</v>
      </c>
      <c r="B40" s="503">
        <v>5965179</v>
      </c>
    </row>
    <row r="41" spans="1:2" x14ac:dyDescent="0.55000000000000004">
      <c r="A41" s="507" t="s">
        <v>154</v>
      </c>
      <c r="B41" s="503"/>
    </row>
    <row r="42" spans="1:2" x14ac:dyDescent="0.55000000000000004">
      <c r="A42" s="56" t="s">
        <v>184</v>
      </c>
      <c r="B42" s="156"/>
    </row>
    <row r="43" spans="1:2" x14ac:dyDescent="0.55000000000000004">
      <c r="A43" s="56" t="s">
        <v>554</v>
      </c>
      <c r="B43" s="156"/>
    </row>
    <row r="44" spans="1:2" ht="15.6" thickBot="1" x14ac:dyDescent="0.6">
      <c r="A44" s="527" t="s">
        <v>694</v>
      </c>
      <c r="B44" s="164"/>
    </row>
    <row r="45" spans="1:2" ht="15.9" thickTop="1" thickBot="1" x14ac:dyDescent="0.6">
      <c r="A45" s="155" t="s">
        <v>11</v>
      </c>
      <c r="B45" s="86">
        <f>SUM(B38:B44)</f>
        <v>6503273</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46</vt:i4>
      </vt:variant>
    </vt:vector>
  </HeadingPairs>
  <TitlesOfParts>
    <vt:vector size="108" baseType="lpstr">
      <vt:lpstr>ciptax (opt 2)</vt:lpstr>
      <vt:lpstr>Sheet16</vt:lpstr>
      <vt:lpstr>Major with comments funding</vt:lpstr>
      <vt:lpstr>Minor Projects</vt:lpstr>
      <vt:lpstr>master</vt:lpstr>
      <vt:lpstr>Fire House Location Study</vt:lpstr>
      <vt:lpstr>Safety Complex</vt:lpstr>
      <vt:lpstr>South Fire Station</vt:lpstr>
      <vt:lpstr>Bridge-US 3 Baboosic</vt:lpstr>
      <vt:lpstr>Bridge-US 3 Chamberlain</vt:lpstr>
      <vt:lpstr>StormwaterDrainage</vt:lpstr>
      <vt:lpstr>Retro Fit Drainage for MS4</vt:lpstr>
      <vt:lpstr>Sidewalks</vt:lpstr>
      <vt:lpstr>Crosswalk DWH @ Shaws</vt:lpstr>
      <vt:lpstr>Woodland Dr. Ph II</vt:lpstr>
      <vt:lpstr>Naticook Triangle</vt:lpstr>
      <vt:lpstr>Paving</vt:lpstr>
      <vt:lpstr>Paving Gravel Roads</vt:lpstr>
      <vt:lpstr>Paving DW Highway</vt:lpstr>
      <vt:lpstr>Wire@DWIntersection</vt:lpstr>
      <vt:lpstr>Merrimack River Boat ramp</vt:lpstr>
      <vt:lpstr>Seaverns Bridge Slope Stabilzat</vt:lpstr>
      <vt:lpstr>Souhegan Trail 2014 TAP</vt:lpstr>
      <vt:lpstr>DWH Sidewalk 2021 TAP</vt:lpstr>
      <vt:lpstr>Sewer Line Ext</vt:lpstr>
      <vt:lpstr>depot street boat  ramp</vt:lpstr>
      <vt:lpstr>ped bridge</vt:lpstr>
      <vt:lpstr>Highway Fuel Station</vt:lpstr>
      <vt:lpstr>Library HVAC</vt:lpstr>
      <vt:lpstr>Library Sprinklers</vt:lpstr>
      <vt:lpstr>Library Sidewalk</vt:lpstr>
      <vt:lpstr>Library Slate Roof</vt:lpstr>
      <vt:lpstr>Library Elevator</vt:lpstr>
      <vt:lpstr>New Library</vt:lpstr>
      <vt:lpstr>CD - 2025 Master Plan Update</vt:lpstr>
      <vt:lpstr>Athletic Field Dev 24-25</vt:lpstr>
      <vt:lpstr>Executive Park Dr. PS</vt:lpstr>
      <vt:lpstr>Chlorine Building</vt:lpstr>
      <vt:lpstr>Phase V</vt:lpstr>
      <vt:lpstr>Pennichuck Square PS</vt:lpstr>
      <vt:lpstr>Screw Press Gear Box</vt:lpstr>
      <vt:lpstr>Pearson Road PS</vt:lpstr>
      <vt:lpstr>Burt St PS</vt:lpstr>
      <vt:lpstr>Heron Cove PS</vt:lpstr>
      <vt:lpstr>WWTF Telemetry</vt:lpstr>
      <vt:lpstr>Agitator PLC Upgrade</vt:lpstr>
      <vt:lpstr>WWTF Nutrient Removal</vt:lpstr>
      <vt:lpstr>Hypo Feed System Upgrade</vt:lpstr>
      <vt:lpstr>minor back-up sheets</vt:lpstr>
      <vt:lpstr>PD Siding</vt:lpstr>
      <vt:lpstr>Body Worn Cameras</vt:lpstr>
      <vt:lpstr>Library Phone System</vt:lpstr>
      <vt:lpstr>Wasserman Beach Phase4 26-27</vt:lpstr>
      <vt:lpstr>Skatepark Replacement 26-27</vt:lpstr>
      <vt:lpstr>Wasserman Road Improvemnt 23-24</vt:lpstr>
      <vt:lpstr>FieldLights-Martel&amp;Greenfd25-26</vt:lpstr>
      <vt:lpstr>Function Hall Generator 27-28</vt:lpstr>
      <vt:lpstr>Cabin Roof Replacement 22-2 (2</vt:lpstr>
      <vt:lpstr>Function Hall basement 25 - 26</vt:lpstr>
      <vt:lpstr>Wasserman Field Irrigation22-23</vt:lpstr>
      <vt:lpstr>Dog Park Light Project 27-28</vt:lpstr>
      <vt:lpstr>Sewer System Evaluation</vt:lpstr>
      <vt:lpstr>'Agitator PLC Upgrade'!Print_Area</vt:lpstr>
      <vt:lpstr>'Athletic Field Dev 24-25'!Print_Area</vt:lpstr>
      <vt:lpstr>'Body Worn Cameras'!Print_Area</vt:lpstr>
      <vt:lpstr>'Bridge-US 3 Baboosic'!Print_Area</vt:lpstr>
      <vt:lpstr>'Bridge-US 3 Chamberlain'!Print_Area</vt:lpstr>
      <vt:lpstr>'Burt St PS'!Print_Area</vt:lpstr>
      <vt:lpstr>'CD - 2025 Master Plan Update'!Print_Area</vt:lpstr>
      <vt:lpstr>'Chlorine Building'!Print_Area</vt:lpstr>
      <vt:lpstr>'ciptax (opt 2)'!Print_Area</vt:lpstr>
      <vt:lpstr>'Crosswalk DWH @ Shaws'!Print_Area</vt:lpstr>
      <vt:lpstr>'depot street boat  ramp'!Print_Area</vt:lpstr>
      <vt:lpstr>'DWH Sidewalk 2021 TAP'!Print_Area</vt:lpstr>
      <vt:lpstr>'Executive Park Dr. PS'!Print_Area</vt:lpstr>
      <vt:lpstr>'Fire House Location Study'!Print_Area</vt:lpstr>
      <vt:lpstr>'Heron Cove PS'!Print_Area</vt:lpstr>
      <vt:lpstr>'Hypo Feed System Upgrade'!Print_Area</vt:lpstr>
      <vt:lpstr>'Library Elevator'!Print_Area</vt:lpstr>
      <vt:lpstr>'Library HVAC'!Print_Area</vt:lpstr>
      <vt:lpstr>'Library Phone System'!Print_Area</vt:lpstr>
      <vt:lpstr>'Library Sidewalk'!Print_Area</vt:lpstr>
      <vt:lpstr>'Library Slate Roof'!Print_Area</vt:lpstr>
      <vt:lpstr>'Library Sprinklers'!Print_Area</vt:lpstr>
      <vt:lpstr>'Major with comments funding'!Print_Area</vt:lpstr>
      <vt:lpstr>'Merrimack River Boat ramp'!Print_Area</vt:lpstr>
      <vt:lpstr>'Minor Projects'!Print_Area</vt:lpstr>
      <vt:lpstr>'New Library'!Print_Area</vt:lpstr>
      <vt:lpstr>'Pearson Road PS'!Print_Area</vt:lpstr>
      <vt:lpstr>'ped bridge'!Print_Area</vt:lpstr>
      <vt:lpstr>'Pennichuck Square PS'!Print_Area</vt:lpstr>
      <vt:lpstr>'Phase V'!Print_Area</vt:lpstr>
      <vt:lpstr>'Retro Fit Drainage for MS4'!Print_Area</vt:lpstr>
      <vt:lpstr>'Safety Complex'!Print_Area</vt:lpstr>
      <vt:lpstr>'Screw Press Gear Box'!Print_Area</vt:lpstr>
      <vt:lpstr>'Seaverns Bridge Slope Stabilzat'!Print_Area</vt:lpstr>
      <vt:lpstr>'Sewer Line Ext'!Print_Area</vt:lpstr>
      <vt:lpstr>Sheet16!Print_Area</vt:lpstr>
      <vt:lpstr>Sidewalks!Print_Area</vt:lpstr>
      <vt:lpstr>'Souhegan Trail 2014 TAP'!Print_Area</vt:lpstr>
      <vt:lpstr>'South Fire Station'!Print_Area</vt:lpstr>
      <vt:lpstr>StormwaterDrainage!Print_Area</vt:lpstr>
      <vt:lpstr>'Wire@DWIntersection'!Print_Area</vt:lpstr>
      <vt:lpstr>'Woodland Dr. Ph II'!Print_Area</vt:lpstr>
      <vt:lpstr>'WWTF Nutrient Removal'!Print_Area</vt:lpstr>
      <vt:lpstr>'WWTF Telemetry'!Print_Area</vt:lpstr>
      <vt:lpstr>'ciptax (opt 2)'!Print_Titles</vt:lpstr>
      <vt:lpstr>'Minor Projects'!Print_Titles</vt:lpstr>
    </vt:vector>
  </TitlesOfParts>
  <Company>Town of Merrimack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rseymour</dc:creator>
  <cp:lastModifiedBy>Paul Micali</cp:lastModifiedBy>
  <cp:lastPrinted>2022-09-22T14:44:11Z</cp:lastPrinted>
  <dcterms:created xsi:type="dcterms:W3CDTF">2011-09-13T15:06:27Z</dcterms:created>
  <dcterms:modified xsi:type="dcterms:W3CDTF">2022-09-22T14:48:11Z</dcterms:modified>
</cp:coreProperties>
</file>