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hared\Finance Data\cip\2023-24 cip\"/>
    </mc:Choice>
  </mc:AlternateContent>
  <bookViews>
    <workbookView xWindow="120" yWindow="420" windowWidth="15180" windowHeight="9240" tabRatio="894" activeTab="2"/>
  </bookViews>
  <sheets>
    <sheet name="ciptax (opt 2)" sheetId="265" r:id="rId1"/>
    <sheet name="Sheet16" sheetId="266" r:id="rId2"/>
    <sheet name="Major with comments funding" sheetId="31" r:id="rId3"/>
    <sheet name="Minor Projects" sheetId="249" r:id="rId4"/>
    <sheet name="master" sheetId="277" r:id="rId5"/>
    <sheet name="Safety Complex" sheetId="271" r:id="rId6"/>
    <sheet name="South Fire Station" sheetId="270" r:id="rId7"/>
    <sheet name="Bridge-US 3 - Wire Rd" sheetId="230" r:id="rId8"/>
    <sheet name="Bridge-US 3 Chamberlain" sheetId="300" r:id="rId9"/>
    <sheet name="Amherst Road Bridge" sheetId="302" r:id="rId10"/>
    <sheet name="StormwaterDrainage" sheetId="232" r:id="rId11"/>
    <sheet name="Retro Fit Drainage for MS4" sheetId="297" r:id="rId12"/>
    <sheet name="Sidewalks" sheetId="272" r:id="rId13"/>
    <sheet name="Crosswalk DWH @ Shaws" sheetId="298" r:id="rId14"/>
    <sheet name="Woodland Dr. Ph II" sheetId="234" r:id="rId15"/>
    <sheet name="Naticook Triangle" sheetId="310" r:id="rId16"/>
    <sheet name="Paving" sheetId="235" r:id="rId17"/>
    <sheet name="Paving Gravel Roads" sheetId="236" r:id="rId18"/>
    <sheet name="Paving DW Highway" sheetId="237" r:id="rId19"/>
    <sheet name="Merrimack River Boat ramp" sheetId="239" r:id="rId20"/>
    <sheet name="Seaverns Bridge Slope Stabilzat" sheetId="275" r:id="rId21"/>
    <sheet name="Souhegan Trail 2014 TAP" sheetId="278" r:id="rId22"/>
    <sheet name="DWH Sidewalk 2021 TAP" sheetId="240" r:id="rId23"/>
    <sheet name="Sewer Line Ext" sheetId="241" r:id="rId24"/>
    <sheet name="ped bridge" sheetId="269" r:id="rId25"/>
    <sheet name="Highway Fuel Station" sheetId="279" r:id="rId26"/>
    <sheet name="Library HVAC" sheetId="250" r:id="rId27"/>
    <sheet name="Library Sprinklers" sheetId="251" r:id="rId28"/>
    <sheet name="Library Slate Roof" sheetId="185" r:id="rId29"/>
    <sheet name="New Library" sheetId="187" r:id="rId30"/>
    <sheet name="CD - 2025 Master Plan Update" sheetId="183" r:id="rId31"/>
    <sheet name="Athletic Field Dev 24-25" sheetId="196" r:id="rId32"/>
    <sheet name="Executive Park Dr. PS" sheetId="242" r:id="rId33"/>
    <sheet name="Chlorine Building" sheetId="303" r:id="rId34"/>
    <sheet name="Pennichuck Square PS" sheetId="245" r:id="rId35"/>
    <sheet name="Screw Press Gear Box" sheetId="268" r:id="rId36"/>
    <sheet name="Pearson Road PS" sheetId="246" r:id="rId37"/>
    <sheet name="Burt St PS" sheetId="305" r:id="rId38"/>
    <sheet name="Heron Cove PS" sheetId="247" r:id="rId39"/>
    <sheet name="WWTF Telemetry" sheetId="306" r:id="rId40"/>
    <sheet name="PLC Cabinet Upgrades" sheetId="307" r:id="rId41"/>
    <sheet name="Agitator PLC Upgrade" sheetId="308" r:id="rId42"/>
    <sheet name="WWTF Nutrient Removal" sheetId="248" r:id="rId43"/>
    <sheet name="Phave VI &amp; VII" sheetId="309" r:id="rId44"/>
    <sheet name="Phase VI" sheetId="304" r:id="rId45"/>
    <sheet name="minor back-up sheets" sheetId="147" r:id="rId46"/>
    <sheet name="Wasserman Beach Phase4 26-27" sheetId="288" r:id="rId47"/>
    <sheet name="Skatepark Replacement 26-27" sheetId="290" r:id="rId48"/>
    <sheet name="Wasserman Road Improvemnt 24-25" sheetId="294" r:id="rId49"/>
    <sheet name="FieldLights-Martel&amp;Greenfd25-26" sheetId="287" r:id="rId50"/>
    <sheet name="Function Hall basement 25 - 26" sheetId="286" r:id="rId51"/>
    <sheet name="Wasserman Field Irrigation22-23" sheetId="283" r:id="rId52"/>
    <sheet name="New Voting Machines" sheetId="301" r:id="rId53"/>
  </sheets>
  <externalReferences>
    <externalReference r:id="rId54"/>
  </externalReferences>
  <definedNames>
    <definedName name="_____bos38" localSheetId="41">'[1]15-library'!#REF!</definedName>
    <definedName name="_____bos38" localSheetId="9">'[1]15-library'!#REF!</definedName>
    <definedName name="_____bos38" localSheetId="7">'[1]15-library'!#REF!</definedName>
    <definedName name="_____bos38" localSheetId="8">'[1]15-library'!#REF!</definedName>
    <definedName name="_____bos38" localSheetId="37">'[1]15-library'!#REF!</definedName>
    <definedName name="_____bos38" localSheetId="30">'[1]15-library'!#REF!</definedName>
    <definedName name="_____bos38" localSheetId="0">'[1]15-library'!#REF!</definedName>
    <definedName name="_____bos38" localSheetId="13">'[1]15-library'!#REF!</definedName>
    <definedName name="_____bos38" localSheetId="25">'[1]15-library'!#REF!</definedName>
    <definedName name="_____bos38" localSheetId="26">'[1]15-library'!#REF!</definedName>
    <definedName name="_____bos38" localSheetId="27">'[1]15-library'!#REF!</definedName>
    <definedName name="_____bos38" localSheetId="4">'[1]15-library'!#REF!</definedName>
    <definedName name="_____bos38" localSheetId="15">'[1]15-library'!#REF!</definedName>
    <definedName name="_____bos38" localSheetId="52">'[1]15-library'!#REF!</definedName>
    <definedName name="_____bos38" localSheetId="24">'[1]15-library'!#REF!</definedName>
    <definedName name="_____bos38" localSheetId="44">'[1]15-library'!#REF!</definedName>
    <definedName name="_____bos38" localSheetId="43">'[1]15-library'!#REF!</definedName>
    <definedName name="_____bos38" localSheetId="11">'[1]15-library'!#REF!</definedName>
    <definedName name="_____bos38" localSheetId="5">'[1]15-library'!#REF!</definedName>
    <definedName name="_____bos38" localSheetId="35">'[1]15-library'!#REF!</definedName>
    <definedName name="_____bos38" localSheetId="20">'[1]15-library'!#REF!</definedName>
    <definedName name="_____bos38" localSheetId="12">'[1]15-library'!#REF!</definedName>
    <definedName name="_____bos38" localSheetId="21">'[1]15-library'!#REF!</definedName>
    <definedName name="_____bos38" localSheetId="6">'[1]15-library'!#REF!</definedName>
    <definedName name="_____bos38" localSheetId="14">'[1]15-library'!#REF!</definedName>
    <definedName name="_____bos38" localSheetId="39">'[1]15-library'!#REF!</definedName>
    <definedName name="_____bos38">'[1]15-library'!#REF!</definedName>
    <definedName name="_____mgr38" localSheetId="41">'[1]15-library'!#REF!</definedName>
    <definedName name="_____mgr38" localSheetId="9">'[1]15-library'!#REF!</definedName>
    <definedName name="_____mgr38" localSheetId="7">'[1]15-library'!#REF!</definedName>
    <definedName name="_____mgr38" localSheetId="8">'[1]15-library'!#REF!</definedName>
    <definedName name="_____mgr38" localSheetId="37">'[1]15-library'!#REF!</definedName>
    <definedName name="_____mgr38" localSheetId="0">'[1]15-library'!#REF!</definedName>
    <definedName name="_____mgr38" localSheetId="13">'[1]15-library'!#REF!</definedName>
    <definedName name="_____mgr38" localSheetId="25">'[1]15-library'!#REF!</definedName>
    <definedName name="_____mgr38" localSheetId="26">'[1]15-library'!#REF!</definedName>
    <definedName name="_____mgr38" localSheetId="27">'[1]15-library'!#REF!</definedName>
    <definedName name="_____mgr38" localSheetId="4">'[1]15-library'!#REF!</definedName>
    <definedName name="_____mgr38" localSheetId="15">'[1]15-library'!#REF!</definedName>
    <definedName name="_____mgr38" localSheetId="52">'[1]15-library'!#REF!</definedName>
    <definedName name="_____mgr38" localSheetId="24">'[1]15-library'!#REF!</definedName>
    <definedName name="_____mgr38" localSheetId="44">'[1]15-library'!#REF!</definedName>
    <definedName name="_____mgr38" localSheetId="43">'[1]15-library'!#REF!</definedName>
    <definedName name="_____mgr38" localSheetId="11">'[1]15-library'!#REF!</definedName>
    <definedName name="_____mgr38" localSheetId="5">'[1]15-library'!#REF!</definedName>
    <definedName name="_____mgr38" localSheetId="35">'[1]15-library'!#REF!</definedName>
    <definedName name="_____mgr38" localSheetId="20">'[1]15-library'!#REF!</definedName>
    <definedName name="_____mgr38" localSheetId="12">'[1]15-library'!#REF!</definedName>
    <definedName name="_____mgr38" localSheetId="21">'[1]15-library'!#REF!</definedName>
    <definedName name="_____mgr38" localSheetId="6">'[1]15-library'!#REF!</definedName>
    <definedName name="_____mgr38" localSheetId="14">'[1]15-library'!#REF!</definedName>
    <definedName name="_____mgr38" localSheetId="39">'[1]15-library'!#REF!</definedName>
    <definedName name="_____mgr38">'[1]15-library'!#REF!</definedName>
    <definedName name="____bos38" localSheetId="41">'[1]15-library'!#REF!</definedName>
    <definedName name="____bos38" localSheetId="9">'[1]15-library'!#REF!</definedName>
    <definedName name="____bos38" localSheetId="7">'[1]15-library'!#REF!</definedName>
    <definedName name="____bos38" localSheetId="8">'[1]15-library'!#REF!</definedName>
    <definedName name="____bos38" localSheetId="37">'[1]15-library'!#REF!</definedName>
    <definedName name="____bos38" localSheetId="0">'[1]15-library'!#REF!</definedName>
    <definedName name="____bos38" localSheetId="13">'[1]15-library'!#REF!</definedName>
    <definedName name="____bos38" localSheetId="25">'[1]15-library'!#REF!</definedName>
    <definedName name="____bos38" localSheetId="26">'[1]15-library'!#REF!</definedName>
    <definedName name="____bos38" localSheetId="27">'[1]15-library'!#REF!</definedName>
    <definedName name="____bos38" localSheetId="4">'[1]15-library'!#REF!</definedName>
    <definedName name="____bos38" localSheetId="15">'[1]15-library'!#REF!</definedName>
    <definedName name="____bos38" localSheetId="52">'[1]15-library'!#REF!</definedName>
    <definedName name="____bos38" localSheetId="24">'[1]15-library'!#REF!</definedName>
    <definedName name="____bos38" localSheetId="44">'[1]15-library'!#REF!</definedName>
    <definedName name="____bos38" localSheetId="43">'[1]15-library'!#REF!</definedName>
    <definedName name="____bos38" localSheetId="11">'[1]15-library'!#REF!</definedName>
    <definedName name="____bos38" localSheetId="5">'[1]15-library'!#REF!</definedName>
    <definedName name="____bos38" localSheetId="35">'[1]15-library'!#REF!</definedName>
    <definedName name="____bos38" localSheetId="20">'[1]15-library'!#REF!</definedName>
    <definedName name="____bos38" localSheetId="12">'[1]15-library'!#REF!</definedName>
    <definedName name="____bos38" localSheetId="21">'[1]15-library'!#REF!</definedName>
    <definedName name="____bos38" localSheetId="6">'[1]15-library'!#REF!</definedName>
    <definedName name="____bos38" localSheetId="14">'[1]15-library'!#REF!</definedName>
    <definedName name="____bos38" localSheetId="39">'[1]15-library'!#REF!</definedName>
    <definedName name="____bos38">'[1]15-library'!#REF!</definedName>
    <definedName name="____mgr38" localSheetId="41">'[1]15-library'!#REF!</definedName>
    <definedName name="____mgr38" localSheetId="9">'[1]15-library'!#REF!</definedName>
    <definedName name="____mgr38" localSheetId="7">'[1]15-library'!#REF!</definedName>
    <definedName name="____mgr38" localSheetId="8">'[1]15-library'!#REF!</definedName>
    <definedName name="____mgr38" localSheetId="37">'[1]15-library'!#REF!</definedName>
    <definedName name="____mgr38" localSheetId="0">'[1]15-library'!#REF!</definedName>
    <definedName name="____mgr38" localSheetId="13">'[1]15-library'!#REF!</definedName>
    <definedName name="____mgr38" localSheetId="25">'[1]15-library'!#REF!</definedName>
    <definedName name="____mgr38" localSheetId="26">'[1]15-library'!#REF!</definedName>
    <definedName name="____mgr38" localSheetId="27">'[1]15-library'!#REF!</definedName>
    <definedName name="____mgr38" localSheetId="4">'[1]15-library'!#REF!</definedName>
    <definedName name="____mgr38" localSheetId="15">'[1]15-library'!#REF!</definedName>
    <definedName name="____mgr38" localSheetId="52">'[1]15-library'!#REF!</definedName>
    <definedName name="____mgr38" localSheetId="24">'[1]15-library'!#REF!</definedName>
    <definedName name="____mgr38" localSheetId="44">'[1]15-library'!#REF!</definedName>
    <definedName name="____mgr38" localSheetId="43">'[1]15-library'!#REF!</definedName>
    <definedName name="____mgr38" localSheetId="11">'[1]15-library'!#REF!</definedName>
    <definedName name="____mgr38" localSheetId="5">'[1]15-library'!#REF!</definedName>
    <definedName name="____mgr38" localSheetId="35">'[1]15-library'!#REF!</definedName>
    <definedName name="____mgr38" localSheetId="20">'[1]15-library'!#REF!</definedName>
    <definedName name="____mgr38" localSheetId="12">'[1]15-library'!#REF!</definedName>
    <definedName name="____mgr38" localSheetId="21">'[1]15-library'!#REF!</definedName>
    <definedName name="____mgr38" localSheetId="6">'[1]15-library'!#REF!</definedName>
    <definedName name="____mgr38" localSheetId="14">'[1]15-library'!#REF!</definedName>
    <definedName name="____mgr38" localSheetId="39">'[1]15-library'!#REF!</definedName>
    <definedName name="____mgr38">'[1]15-library'!#REF!</definedName>
    <definedName name="___bos38" localSheetId="41">'[1]15-library'!#REF!</definedName>
    <definedName name="___bos38" localSheetId="9">'[1]15-library'!#REF!</definedName>
    <definedName name="___bos38" localSheetId="7">'[1]15-library'!#REF!</definedName>
    <definedName name="___bos38" localSheetId="8">'[1]15-library'!#REF!</definedName>
    <definedName name="___bos38" localSheetId="37">'[1]15-library'!#REF!</definedName>
    <definedName name="___bos38" localSheetId="0">'[1]15-library'!#REF!</definedName>
    <definedName name="___bos38" localSheetId="13">'[1]15-library'!#REF!</definedName>
    <definedName name="___bos38" localSheetId="25">'[1]15-library'!#REF!</definedName>
    <definedName name="___bos38" localSheetId="26">'[1]15-library'!#REF!</definedName>
    <definedName name="___bos38" localSheetId="28">'[1]15-library'!#REF!</definedName>
    <definedName name="___bos38" localSheetId="27">'[1]15-library'!#REF!</definedName>
    <definedName name="___bos38" localSheetId="15">'[1]15-library'!#REF!</definedName>
    <definedName name="___bos38" localSheetId="29">'[1]15-library'!#REF!</definedName>
    <definedName name="___bos38" localSheetId="52">'[1]15-library'!#REF!</definedName>
    <definedName name="___bos38" localSheetId="24">'[1]15-library'!#REF!</definedName>
    <definedName name="___bos38" localSheetId="44">'[1]15-library'!#REF!</definedName>
    <definedName name="___bos38" localSheetId="43">'[1]15-library'!#REF!</definedName>
    <definedName name="___bos38" localSheetId="11">'[1]15-library'!#REF!</definedName>
    <definedName name="___bos38" localSheetId="5">'[1]15-library'!#REF!</definedName>
    <definedName name="___bos38" localSheetId="35">'[1]15-library'!#REF!</definedName>
    <definedName name="___bos38" localSheetId="20">'[1]15-library'!#REF!</definedName>
    <definedName name="___bos38" localSheetId="12">'[1]15-library'!#REF!</definedName>
    <definedName name="___bos38" localSheetId="21">'[1]15-library'!#REF!</definedName>
    <definedName name="___bos38" localSheetId="6">'[1]15-library'!#REF!</definedName>
    <definedName name="___bos38" localSheetId="14">'[1]15-library'!#REF!</definedName>
    <definedName name="___bos38" localSheetId="39">'[1]15-library'!#REF!</definedName>
    <definedName name="___bos38">'[1]15-library'!#REF!</definedName>
    <definedName name="___mgr38" localSheetId="41">'[1]15-library'!#REF!</definedName>
    <definedName name="___mgr38" localSheetId="9">'[1]15-library'!#REF!</definedName>
    <definedName name="___mgr38" localSheetId="7">'[1]15-library'!#REF!</definedName>
    <definedName name="___mgr38" localSheetId="8">'[1]15-library'!#REF!</definedName>
    <definedName name="___mgr38" localSheetId="37">'[1]15-library'!#REF!</definedName>
    <definedName name="___mgr38" localSheetId="0">'[1]15-library'!#REF!</definedName>
    <definedName name="___mgr38" localSheetId="13">'[1]15-library'!#REF!</definedName>
    <definedName name="___mgr38" localSheetId="25">'[1]15-library'!#REF!</definedName>
    <definedName name="___mgr38" localSheetId="26">'[1]15-library'!#REF!</definedName>
    <definedName name="___mgr38" localSheetId="28">'[1]15-library'!#REF!</definedName>
    <definedName name="___mgr38" localSheetId="27">'[1]15-library'!#REF!</definedName>
    <definedName name="___mgr38" localSheetId="15">'[1]15-library'!#REF!</definedName>
    <definedName name="___mgr38" localSheetId="29">'[1]15-library'!#REF!</definedName>
    <definedName name="___mgr38" localSheetId="52">'[1]15-library'!#REF!</definedName>
    <definedName name="___mgr38" localSheetId="24">'[1]15-library'!#REF!</definedName>
    <definedName name="___mgr38" localSheetId="44">'[1]15-library'!#REF!</definedName>
    <definedName name="___mgr38" localSheetId="43">'[1]15-library'!#REF!</definedName>
    <definedName name="___mgr38" localSheetId="11">'[1]15-library'!#REF!</definedName>
    <definedName name="___mgr38" localSheetId="5">'[1]15-library'!#REF!</definedName>
    <definedName name="___mgr38" localSheetId="35">'[1]15-library'!#REF!</definedName>
    <definedName name="___mgr38" localSheetId="20">'[1]15-library'!#REF!</definedName>
    <definedName name="___mgr38" localSheetId="12">'[1]15-library'!#REF!</definedName>
    <definedName name="___mgr38" localSheetId="21">'[1]15-library'!#REF!</definedName>
    <definedName name="___mgr38" localSheetId="6">'[1]15-library'!#REF!</definedName>
    <definedName name="___mgr38" localSheetId="14">'[1]15-library'!#REF!</definedName>
    <definedName name="___mgr38" localSheetId="39">'[1]15-library'!#REF!</definedName>
    <definedName name="___mgr38">'[1]15-library'!#REF!</definedName>
    <definedName name="__bos38" localSheetId="9">'[1]15-library'!#REF!</definedName>
    <definedName name="__bos38" localSheetId="30">'[1]15-library'!#REF!</definedName>
    <definedName name="__bos38" localSheetId="26">'[1]15-library'!#REF!</definedName>
    <definedName name="__bos38" localSheetId="28">'[1]15-library'!#REF!</definedName>
    <definedName name="__bos38" localSheetId="27">'[1]15-library'!#REF!</definedName>
    <definedName name="__bos38" localSheetId="4">'[1]15-library'!#REF!</definedName>
    <definedName name="__bos38" localSheetId="29">'[1]15-library'!#REF!</definedName>
    <definedName name="__mgr38" localSheetId="9">'[1]15-library'!#REF!</definedName>
    <definedName name="__mgr38" localSheetId="30">'[1]15-library'!#REF!</definedName>
    <definedName name="__mgr38" localSheetId="26">'[1]15-library'!#REF!</definedName>
    <definedName name="__mgr38" localSheetId="28">'[1]15-library'!#REF!</definedName>
    <definedName name="__mgr38" localSheetId="27">'[1]15-library'!#REF!</definedName>
    <definedName name="__mgr38" localSheetId="4">'[1]15-library'!#REF!</definedName>
    <definedName name="__mgr38" localSheetId="29">'[1]15-library'!#REF!</definedName>
    <definedName name="_a" localSheetId="9">'[1]15-library'!#REF!</definedName>
    <definedName name="_a" localSheetId="8">'[1]15-library'!#REF!</definedName>
    <definedName name="_a" localSheetId="13">'[1]15-library'!#REF!</definedName>
    <definedName name="_a" localSheetId="15">'[1]15-library'!#REF!</definedName>
    <definedName name="_a" localSheetId="52">'[1]15-library'!#REF!</definedName>
    <definedName name="_a" localSheetId="43">'[1]15-library'!#REF!</definedName>
    <definedName name="_a" localSheetId="11">'[1]15-library'!#REF!</definedName>
    <definedName name="_a">'[1]15-library'!#REF!</definedName>
    <definedName name="_b" localSheetId="9">'[1]15-library'!#REF!</definedName>
    <definedName name="_b" localSheetId="8">'[1]15-library'!#REF!</definedName>
    <definedName name="_b" localSheetId="13">'[1]15-library'!#REF!</definedName>
    <definedName name="_b" localSheetId="15">'[1]15-library'!#REF!</definedName>
    <definedName name="_b" localSheetId="52">'[1]15-library'!#REF!</definedName>
    <definedName name="_b" localSheetId="43">'[1]15-library'!#REF!</definedName>
    <definedName name="_b" localSheetId="11">'[1]15-library'!#REF!</definedName>
    <definedName name="_b">'[1]15-library'!#REF!</definedName>
    <definedName name="_bc" localSheetId="9">'[1]15-library'!#REF!</definedName>
    <definedName name="_bc" localSheetId="8">'[1]15-library'!#REF!</definedName>
    <definedName name="_bc" localSheetId="13">'[1]15-library'!#REF!</definedName>
    <definedName name="_bc" localSheetId="15">'[1]15-library'!#REF!</definedName>
    <definedName name="_bc" localSheetId="52">'[1]15-library'!#REF!</definedName>
    <definedName name="_bc" localSheetId="43">'[1]15-library'!#REF!</definedName>
    <definedName name="_bc" localSheetId="11">'[1]15-library'!#REF!</definedName>
    <definedName name="_bc">'[1]15-library'!#REF!</definedName>
    <definedName name="_bos333333">'[1]15-library'!#REF!</definedName>
    <definedName name="_bos38" localSheetId="41">'[1]15-library'!#REF!</definedName>
    <definedName name="_bos38" localSheetId="9">'[1]15-library'!#REF!</definedName>
    <definedName name="_bos38" localSheetId="7">'[1]15-library'!#REF!</definedName>
    <definedName name="_bos38" localSheetId="8">'[1]15-library'!#REF!</definedName>
    <definedName name="_bos38" localSheetId="37">'[1]15-library'!#REF!</definedName>
    <definedName name="_bos38" localSheetId="0">'[1]15-library'!#REF!</definedName>
    <definedName name="_bos38" localSheetId="13">'[1]15-library'!#REF!</definedName>
    <definedName name="_bos38" localSheetId="25">'[1]15-library'!#REF!</definedName>
    <definedName name="_bos38" localSheetId="26">'[1]15-library'!#REF!</definedName>
    <definedName name="_bos38" localSheetId="28">'[1]15-library'!#REF!</definedName>
    <definedName name="_bos38" localSheetId="27">'[1]15-library'!#REF!</definedName>
    <definedName name="_bos38" localSheetId="15">'[1]15-library'!#REF!</definedName>
    <definedName name="_bos38" localSheetId="29">'[1]15-library'!#REF!</definedName>
    <definedName name="_bos38" localSheetId="52">'[1]15-library'!#REF!</definedName>
    <definedName name="_bos38" localSheetId="18">'[1]15-library'!#REF!</definedName>
    <definedName name="_bos38" localSheetId="24">'[1]15-library'!#REF!</definedName>
    <definedName name="_bos38" localSheetId="44">'[1]15-library'!#REF!</definedName>
    <definedName name="_bos38" localSheetId="43">'[1]15-library'!#REF!</definedName>
    <definedName name="_bos38" localSheetId="11">'[1]15-library'!#REF!</definedName>
    <definedName name="_bos38" localSheetId="5">'[1]15-library'!#REF!</definedName>
    <definedName name="_bos38" localSheetId="35">'[1]15-library'!#REF!</definedName>
    <definedName name="_bos38" localSheetId="20">'[1]15-library'!#REF!</definedName>
    <definedName name="_bos38" localSheetId="12">'[1]15-library'!#REF!</definedName>
    <definedName name="_bos38" localSheetId="21">'[1]15-library'!#REF!</definedName>
    <definedName name="_bos38" localSheetId="6">'[1]15-library'!#REF!</definedName>
    <definedName name="_bos38" localSheetId="14">'[1]15-library'!#REF!</definedName>
    <definedName name="_bos38" localSheetId="39">'[1]15-library'!#REF!</definedName>
    <definedName name="_bos38">'[1]15-library'!#REF!</definedName>
    <definedName name="_mgr" localSheetId="9">'[1]15-library'!#REF!</definedName>
    <definedName name="_mgr" localSheetId="8">'[1]15-library'!#REF!</definedName>
    <definedName name="_mgr" localSheetId="13">'[1]15-library'!#REF!</definedName>
    <definedName name="_mgr" localSheetId="15">'[1]15-library'!#REF!</definedName>
    <definedName name="_mgr" localSheetId="52">'[1]15-library'!#REF!</definedName>
    <definedName name="_mgr" localSheetId="43">'[1]15-library'!#REF!</definedName>
    <definedName name="_mgr" localSheetId="11">'[1]15-library'!#REF!</definedName>
    <definedName name="_mgr">'[1]15-library'!#REF!</definedName>
    <definedName name="_mgr38" localSheetId="41">'[1]15-library'!#REF!</definedName>
    <definedName name="_mgr38" localSheetId="9">'[1]15-library'!#REF!</definedName>
    <definedName name="_mgr38" localSheetId="7">'[1]15-library'!#REF!</definedName>
    <definedName name="_mgr38" localSheetId="8">'[1]15-library'!#REF!</definedName>
    <definedName name="_mgr38" localSheetId="37">'[1]15-library'!#REF!</definedName>
    <definedName name="_mgr38" localSheetId="0">'[1]15-library'!#REF!</definedName>
    <definedName name="_mgr38" localSheetId="13">'[1]15-library'!#REF!</definedName>
    <definedName name="_mgr38" localSheetId="25">'[1]15-library'!#REF!</definedName>
    <definedName name="_mgr38" localSheetId="26">'[1]15-library'!#REF!</definedName>
    <definedName name="_mgr38" localSheetId="28">'[1]15-library'!#REF!</definedName>
    <definedName name="_mgr38" localSheetId="27">'[1]15-library'!#REF!</definedName>
    <definedName name="_mgr38" localSheetId="15">'[1]15-library'!#REF!</definedName>
    <definedName name="_mgr38" localSheetId="29">'[1]15-library'!#REF!</definedName>
    <definedName name="_mgr38" localSheetId="52">'[1]15-library'!#REF!</definedName>
    <definedName name="_mgr38" localSheetId="18">'[1]15-library'!#REF!</definedName>
    <definedName name="_mgr38" localSheetId="24">'[1]15-library'!#REF!</definedName>
    <definedName name="_mgr38" localSheetId="44">'[1]15-library'!#REF!</definedName>
    <definedName name="_mgr38" localSheetId="43">'[1]15-library'!#REF!</definedName>
    <definedName name="_mgr38" localSheetId="11">'[1]15-library'!#REF!</definedName>
    <definedName name="_mgr38" localSheetId="5">'[1]15-library'!#REF!</definedName>
    <definedName name="_mgr38" localSheetId="35">'[1]15-library'!#REF!</definedName>
    <definedName name="_mgr38" localSheetId="20">'[1]15-library'!#REF!</definedName>
    <definedName name="_mgr38" localSheetId="12">'[1]15-library'!#REF!</definedName>
    <definedName name="_mgr38" localSheetId="21">'[1]15-library'!#REF!</definedName>
    <definedName name="_mgr38" localSheetId="6">'[1]15-library'!#REF!</definedName>
    <definedName name="_mgr38" localSheetId="14">'[1]15-library'!#REF!</definedName>
    <definedName name="_mgr38" localSheetId="39">'[1]15-library'!#REF!</definedName>
    <definedName name="_mgr38">'[1]15-library'!#REF!</definedName>
    <definedName name="_zzzzzzzzzzzzz" localSheetId="9">'[1]15-library'!#REF!</definedName>
    <definedName name="_zzzzzzzzzzzzz" localSheetId="8">'[1]15-library'!#REF!</definedName>
    <definedName name="_zzzzzzzzzzzzz" localSheetId="13">'[1]15-library'!#REF!</definedName>
    <definedName name="_zzzzzzzzzzzzz" localSheetId="15">'[1]15-library'!#REF!</definedName>
    <definedName name="_zzzzzzzzzzzzz" localSheetId="52">'[1]15-library'!#REF!</definedName>
    <definedName name="_zzzzzzzzzzzzz" localSheetId="43">'[1]15-library'!#REF!</definedName>
    <definedName name="_zzzzzzzzzzzzz" localSheetId="11">'[1]15-library'!#REF!</definedName>
    <definedName name="_zzzzzzzzzzzzz">'[1]15-library'!#REF!</definedName>
    <definedName name="a" localSheetId="41">'[1]15-library'!#REF!</definedName>
    <definedName name="a" localSheetId="9">'[1]15-library'!#REF!</definedName>
    <definedName name="a" localSheetId="7">'[1]15-library'!#REF!</definedName>
    <definedName name="a" localSheetId="8">'[1]15-library'!#REF!</definedName>
    <definedName name="a" localSheetId="37">'[1]15-library'!#REF!</definedName>
    <definedName name="a" localSheetId="0">'[1]15-library'!#REF!</definedName>
    <definedName name="a" localSheetId="13">'[1]15-library'!#REF!</definedName>
    <definedName name="a" localSheetId="25">'[1]15-library'!#REF!</definedName>
    <definedName name="a" localSheetId="26">'[1]15-library'!#REF!</definedName>
    <definedName name="a" localSheetId="27">'[1]15-library'!#REF!</definedName>
    <definedName name="a" localSheetId="15">'[1]15-library'!#REF!</definedName>
    <definedName name="a" localSheetId="52">'[1]15-library'!#REF!</definedName>
    <definedName name="a" localSheetId="24">'[1]15-library'!#REF!</definedName>
    <definedName name="a" localSheetId="44">'[1]15-library'!#REF!</definedName>
    <definedName name="a" localSheetId="43">'[1]15-library'!#REF!</definedName>
    <definedName name="a" localSheetId="11">'[1]15-library'!#REF!</definedName>
    <definedName name="a" localSheetId="5">'[1]15-library'!#REF!</definedName>
    <definedName name="a" localSheetId="35">'[1]15-library'!#REF!</definedName>
    <definedName name="a" localSheetId="20">'[1]15-library'!#REF!</definedName>
    <definedName name="a" localSheetId="12">'[1]15-library'!#REF!</definedName>
    <definedName name="a" localSheetId="21">'[1]15-library'!#REF!</definedName>
    <definedName name="a" localSheetId="6">'[1]15-library'!#REF!</definedName>
    <definedName name="a" localSheetId="14">'[1]15-library'!#REF!</definedName>
    <definedName name="a" localSheetId="39">'[1]15-library'!#REF!</definedName>
    <definedName name="a">'[1]15-library'!#REF!</definedName>
    <definedName name="aa" localSheetId="41">'[1]15-library'!#REF!</definedName>
    <definedName name="aa" localSheetId="9">'[1]15-library'!#REF!</definedName>
    <definedName name="aa" localSheetId="7">'[1]15-library'!#REF!</definedName>
    <definedName name="aa" localSheetId="8">'[1]15-library'!#REF!</definedName>
    <definedName name="aa" localSheetId="37">'[1]15-library'!#REF!</definedName>
    <definedName name="aa" localSheetId="0">'[1]15-library'!#REF!</definedName>
    <definedName name="aa" localSheetId="13">'[1]15-library'!#REF!</definedName>
    <definedName name="aa" localSheetId="25">'[1]15-library'!#REF!</definedName>
    <definedName name="aa" localSheetId="26">'[1]15-library'!#REF!</definedName>
    <definedName name="aa" localSheetId="27">'[1]15-library'!#REF!</definedName>
    <definedName name="aa" localSheetId="15">'[1]15-library'!#REF!</definedName>
    <definedName name="aa" localSheetId="52">'[1]15-library'!#REF!</definedName>
    <definedName name="aa" localSheetId="24">'[1]15-library'!#REF!</definedName>
    <definedName name="aa" localSheetId="44">'[1]15-library'!#REF!</definedName>
    <definedName name="aa" localSheetId="43">'[1]15-library'!#REF!</definedName>
    <definedName name="aa" localSheetId="11">'[1]15-library'!#REF!</definedName>
    <definedName name="aa" localSheetId="5">'[1]15-library'!#REF!</definedName>
    <definedName name="aa" localSheetId="35">'[1]15-library'!#REF!</definedName>
    <definedName name="aa" localSheetId="20">'[1]15-library'!#REF!</definedName>
    <definedName name="aa" localSheetId="12">'[1]15-library'!#REF!</definedName>
    <definedName name="aa" localSheetId="21">'[1]15-library'!#REF!</definedName>
    <definedName name="aa" localSheetId="6">'[1]15-library'!#REF!</definedName>
    <definedName name="aa" localSheetId="14">'[1]15-library'!#REF!</definedName>
    <definedName name="aa" localSheetId="39">'[1]15-library'!#REF!</definedName>
    <definedName name="aa">'[1]15-library'!#REF!</definedName>
    <definedName name="aaa" localSheetId="41">'[1]15-library'!#REF!</definedName>
    <definedName name="aaa" localSheetId="9">'[1]15-library'!#REF!</definedName>
    <definedName name="aaa" localSheetId="7">'[1]15-library'!#REF!</definedName>
    <definedName name="aaa" localSheetId="8">'[1]15-library'!#REF!</definedName>
    <definedName name="aaa" localSheetId="37">'[1]15-library'!#REF!</definedName>
    <definedName name="aaa" localSheetId="0">'[1]15-library'!#REF!</definedName>
    <definedName name="aaa" localSheetId="13">'[1]15-library'!#REF!</definedName>
    <definedName name="aaa" localSheetId="25">'[1]15-library'!#REF!</definedName>
    <definedName name="aaa" localSheetId="26">'[1]15-library'!#REF!</definedName>
    <definedName name="aaa" localSheetId="27">'[1]15-library'!#REF!</definedName>
    <definedName name="aaa" localSheetId="15">'[1]15-library'!#REF!</definedName>
    <definedName name="aaa" localSheetId="52">'[1]15-library'!#REF!</definedName>
    <definedName name="aaa" localSheetId="24">'[1]15-library'!#REF!</definedName>
    <definedName name="aaa" localSheetId="44">'[1]15-library'!#REF!</definedName>
    <definedName name="aaa" localSheetId="43">'[1]15-library'!#REF!</definedName>
    <definedName name="aaa" localSheetId="11">'[1]15-library'!#REF!</definedName>
    <definedName name="aaa" localSheetId="5">'[1]15-library'!#REF!</definedName>
    <definedName name="aaa" localSheetId="35">'[1]15-library'!#REF!</definedName>
    <definedName name="aaa" localSheetId="20">'[1]15-library'!#REF!</definedName>
    <definedName name="aaa" localSheetId="12">'[1]15-library'!#REF!</definedName>
    <definedName name="aaa" localSheetId="21">'[1]15-library'!#REF!</definedName>
    <definedName name="aaa" localSheetId="6">'[1]15-library'!#REF!</definedName>
    <definedName name="aaa" localSheetId="14">'[1]15-library'!#REF!</definedName>
    <definedName name="aaa" localSheetId="39">'[1]15-library'!#REF!</definedName>
    <definedName name="aaa">'[1]15-library'!#REF!</definedName>
    <definedName name="aaaa" localSheetId="41">'[1]15-library'!#REF!</definedName>
    <definedName name="aaaa" localSheetId="9">'[1]15-library'!#REF!</definedName>
    <definedName name="aaaa" localSheetId="7">'[1]15-library'!#REF!</definedName>
    <definedName name="aaaa" localSheetId="8">'[1]15-library'!#REF!</definedName>
    <definedName name="aaaa" localSheetId="37">'[1]15-library'!#REF!</definedName>
    <definedName name="aaaa" localSheetId="0">'[1]15-library'!#REF!</definedName>
    <definedName name="aaaa" localSheetId="13">'[1]15-library'!#REF!</definedName>
    <definedName name="aaaa" localSheetId="25">'[1]15-library'!#REF!</definedName>
    <definedName name="aaaa" localSheetId="26">'[1]15-library'!#REF!</definedName>
    <definedName name="aaaa" localSheetId="27">'[1]15-library'!#REF!</definedName>
    <definedName name="aaaa" localSheetId="15">'[1]15-library'!#REF!</definedName>
    <definedName name="aaaa" localSheetId="52">'[1]15-library'!#REF!</definedName>
    <definedName name="aaaa" localSheetId="24">'[1]15-library'!#REF!</definedName>
    <definedName name="aaaa" localSheetId="44">'[1]15-library'!#REF!</definedName>
    <definedName name="aaaa" localSheetId="43">'[1]15-library'!#REF!</definedName>
    <definedName name="aaaa" localSheetId="11">'[1]15-library'!#REF!</definedName>
    <definedName name="aaaa" localSheetId="5">'[1]15-library'!#REF!</definedName>
    <definedName name="aaaa" localSheetId="35">'[1]15-library'!#REF!</definedName>
    <definedName name="aaaa" localSheetId="20">'[1]15-library'!#REF!</definedName>
    <definedName name="aaaa" localSheetId="12">'[1]15-library'!#REF!</definedName>
    <definedName name="aaaa" localSheetId="21">'[1]15-library'!#REF!</definedName>
    <definedName name="aaaa" localSheetId="6">'[1]15-library'!#REF!</definedName>
    <definedName name="aaaa" localSheetId="14">'[1]15-library'!#REF!</definedName>
    <definedName name="aaaa" localSheetId="39">'[1]15-library'!#REF!</definedName>
    <definedName name="aaaa">'[1]15-library'!#REF!</definedName>
    <definedName name="aaaaa" localSheetId="41">'[1]15-library'!#REF!</definedName>
    <definedName name="aaaaa" localSheetId="9">'[1]15-library'!#REF!</definedName>
    <definedName name="aaaaa" localSheetId="7">'[1]15-library'!#REF!</definedName>
    <definedName name="aaaaa" localSheetId="8">'[1]15-library'!#REF!</definedName>
    <definedName name="aaaaa" localSheetId="37">'[1]15-library'!#REF!</definedName>
    <definedName name="aaaaa" localSheetId="0">'[1]15-library'!#REF!</definedName>
    <definedName name="aaaaa" localSheetId="13">'[1]15-library'!#REF!</definedName>
    <definedName name="aaaaa" localSheetId="25">'[1]15-library'!#REF!</definedName>
    <definedName name="aaaaa" localSheetId="26">'[1]15-library'!#REF!</definedName>
    <definedName name="aaaaa" localSheetId="27">'[1]15-library'!#REF!</definedName>
    <definedName name="aaaaa" localSheetId="15">'[1]15-library'!#REF!</definedName>
    <definedName name="aaaaa" localSheetId="52">'[1]15-library'!#REF!</definedName>
    <definedName name="aaaaa" localSheetId="24">'[1]15-library'!#REF!</definedName>
    <definedName name="aaaaa" localSheetId="44">'[1]15-library'!#REF!</definedName>
    <definedName name="aaaaa" localSheetId="43">'[1]15-library'!#REF!</definedName>
    <definedName name="aaaaa" localSheetId="11">'[1]15-library'!#REF!</definedName>
    <definedName name="aaaaa" localSheetId="5">'[1]15-library'!#REF!</definedName>
    <definedName name="aaaaa" localSheetId="35">'[1]15-library'!#REF!</definedName>
    <definedName name="aaaaa" localSheetId="20">'[1]15-library'!#REF!</definedName>
    <definedName name="aaaaa" localSheetId="12">'[1]15-library'!#REF!</definedName>
    <definedName name="aaaaa" localSheetId="21">'[1]15-library'!#REF!</definedName>
    <definedName name="aaaaa" localSheetId="6">'[1]15-library'!#REF!</definedName>
    <definedName name="aaaaa" localSheetId="14">'[1]15-library'!#REF!</definedName>
    <definedName name="aaaaa" localSheetId="39">'[1]15-library'!#REF!</definedName>
    <definedName name="aaaaa">'[1]15-library'!#REF!</definedName>
    <definedName name="aaaaaa" localSheetId="41">'[1]15-library'!#REF!</definedName>
    <definedName name="aaaaaa" localSheetId="9">'[1]15-library'!#REF!</definedName>
    <definedName name="aaaaaa" localSheetId="7">'[1]15-library'!#REF!</definedName>
    <definedName name="aaaaaa" localSheetId="8">'[1]15-library'!#REF!</definedName>
    <definedName name="aaaaaa" localSheetId="37">'[1]15-library'!#REF!</definedName>
    <definedName name="aaaaaa" localSheetId="0">'[1]15-library'!#REF!</definedName>
    <definedName name="aaaaaa" localSheetId="13">'[1]15-library'!#REF!</definedName>
    <definedName name="aaaaaa" localSheetId="25">'[1]15-library'!#REF!</definedName>
    <definedName name="aaaaaa" localSheetId="26">'[1]15-library'!#REF!</definedName>
    <definedName name="aaaaaa" localSheetId="27">'[1]15-library'!#REF!</definedName>
    <definedName name="aaaaaa" localSheetId="15">'[1]15-library'!#REF!</definedName>
    <definedName name="aaaaaa" localSheetId="52">'[1]15-library'!#REF!</definedName>
    <definedName name="aaaaaa" localSheetId="24">'[1]15-library'!#REF!</definedName>
    <definedName name="aaaaaa" localSheetId="44">'[1]15-library'!#REF!</definedName>
    <definedName name="aaaaaa" localSheetId="43">'[1]15-library'!#REF!</definedName>
    <definedName name="aaaaaa" localSheetId="11">'[1]15-library'!#REF!</definedName>
    <definedName name="aaaaaa" localSheetId="5">'[1]15-library'!#REF!</definedName>
    <definedName name="aaaaaa" localSheetId="35">'[1]15-library'!#REF!</definedName>
    <definedName name="aaaaaa" localSheetId="20">'[1]15-library'!#REF!</definedName>
    <definedName name="aaaaaa" localSheetId="12">'[1]15-library'!#REF!</definedName>
    <definedName name="aaaaaa" localSheetId="21">'[1]15-library'!#REF!</definedName>
    <definedName name="aaaaaa" localSheetId="6">'[1]15-library'!#REF!</definedName>
    <definedName name="aaaaaa" localSheetId="14">'[1]15-library'!#REF!</definedName>
    <definedName name="aaaaaa" localSheetId="39">'[1]15-library'!#REF!</definedName>
    <definedName name="aaaaaa">'[1]15-library'!#REF!</definedName>
    <definedName name="aaaaaaa" localSheetId="41">'[1]15-library'!#REF!</definedName>
    <definedName name="aaaaaaa" localSheetId="9">'[1]15-library'!#REF!</definedName>
    <definedName name="aaaaaaa" localSheetId="7">'[1]15-library'!#REF!</definedName>
    <definedName name="aaaaaaa" localSheetId="8">'[1]15-library'!#REF!</definedName>
    <definedName name="aaaaaaa" localSheetId="37">'[1]15-library'!#REF!</definedName>
    <definedName name="aaaaaaa" localSheetId="0">'[1]15-library'!#REF!</definedName>
    <definedName name="aaaaaaa" localSheetId="13">'[1]15-library'!#REF!</definedName>
    <definedName name="aaaaaaa" localSheetId="25">'[1]15-library'!#REF!</definedName>
    <definedName name="aaaaaaa" localSheetId="26">'[1]15-library'!#REF!</definedName>
    <definedName name="aaaaaaa" localSheetId="27">'[1]15-library'!#REF!</definedName>
    <definedName name="aaaaaaa" localSheetId="15">'[1]15-library'!#REF!</definedName>
    <definedName name="aaaaaaa" localSheetId="52">'[1]15-library'!#REF!</definedName>
    <definedName name="aaaaaaa" localSheetId="24">'[1]15-library'!#REF!</definedName>
    <definedName name="aaaaaaa" localSheetId="44">'[1]15-library'!#REF!</definedName>
    <definedName name="aaaaaaa" localSheetId="43">'[1]15-library'!#REF!</definedName>
    <definedName name="aaaaaaa" localSheetId="11">'[1]15-library'!#REF!</definedName>
    <definedName name="aaaaaaa" localSheetId="5">'[1]15-library'!#REF!</definedName>
    <definedName name="aaaaaaa" localSheetId="35">'[1]15-library'!#REF!</definedName>
    <definedName name="aaaaaaa" localSheetId="20">'[1]15-library'!#REF!</definedName>
    <definedName name="aaaaaaa" localSheetId="12">'[1]15-library'!#REF!</definedName>
    <definedName name="aaaaaaa" localSheetId="21">'[1]15-library'!#REF!</definedName>
    <definedName name="aaaaaaa" localSheetId="6">'[1]15-library'!#REF!</definedName>
    <definedName name="aaaaaaa" localSheetId="14">'[1]15-library'!#REF!</definedName>
    <definedName name="aaaaaaa" localSheetId="39">'[1]15-library'!#REF!</definedName>
    <definedName name="aaaaaaa">'[1]15-library'!#REF!</definedName>
    <definedName name="actual" localSheetId="41">'[1]15-library'!#REF!</definedName>
    <definedName name="actual" localSheetId="9">'[1]15-library'!#REF!</definedName>
    <definedName name="actual" localSheetId="7">'[1]15-library'!#REF!</definedName>
    <definedName name="actual" localSheetId="8">'[1]15-library'!#REF!</definedName>
    <definedName name="actual" localSheetId="37">'[1]15-library'!#REF!</definedName>
    <definedName name="actual" localSheetId="30">'[1]15-library'!#REF!</definedName>
    <definedName name="actual" localSheetId="0">'[1]15-library'!#REF!</definedName>
    <definedName name="actual" localSheetId="13">'[1]15-library'!#REF!</definedName>
    <definedName name="actual" localSheetId="25">'[1]15-library'!#REF!</definedName>
    <definedName name="actual" localSheetId="26">'[1]15-library'!#REF!</definedName>
    <definedName name="actual" localSheetId="28">'[1]15-library'!#REF!</definedName>
    <definedName name="actual" localSheetId="27">'[1]15-library'!#REF!</definedName>
    <definedName name="actual" localSheetId="4">'[1]15-library'!#REF!</definedName>
    <definedName name="actual" localSheetId="15">'[1]15-library'!#REF!</definedName>
    <definedName name="actual" localSheetId="29">'[1]15-library'!#REF!</definedName>
    <definedName name="actual" localSheetId="52">'[1]15-library'!#REF!</definedName>
    <definedName name="actual" localSheetId="18">'[1]15-library'!#REF!</definedName>
    <definedName name="actual" localSheetId="24">'[1]15-library'!#REF!</definedName>
    <definedName name="actual" localSheetId="44">'[1]15-library'!#REF!</definedName>
    <definedName name="actual" localSheetId="43">'[1]15-library'!#REF!</definedName>
    <definedName name="actual" localSheetId="11">'[1]15-library'!#REF!</definedName>
    <definedName name="actual" localSheetId="5">'[1]15-library'!#REF!</definedName>
    <definedName name="actual" localSheetId="35">'[1]15-library'!#REF!</definedName>
    <definedName name="actual" localSheetId="20">'[1]15-library'!#REF!</definedName>
    <definedName name="actual" localSheetId="1">'[1]15-library'!#REF!</definedName>
    <definedName name="actual" localSheetId="12">'[1]15-library'!#REF!</definedName>
    <definedName name="actual" localSheetId="21">'[1]15-library'!#REF!</definedName>
    <definedName name="actual" localSheetId="6">'[1]15-library'!#REF!</definedName>
    <definedName name="actual" localSheetId="14">'[1]15-library'!#REF!</definedName>
    <definedName name="actual" localSheetId="39">'[1]15-library'!#REF!</definedName>
    <definedName name="actual">'[1]15-library'!#REF!</definedName>
    <definedName name="actual38" localSheetId="41">'[1]15-library'!#REF!</definedName>
    <definedName name="actual38" localSheetId="9">'[1]15-library'!#REF!</definedName>
    <definedName name="actual38" localSheetId="7">'[1]15-library'!#REF!</definedName>
    <definedName name="actual38" localSheetId="8">'[1]15-library'!#REF!</definedName>
    <definedName name="actual38" localSheetId="37">'[1]15-library'!#REF!</definedName>
    <definedName name="actual38" localSheetId="30">'[1]15-library'!#REF!</definedName>
    <definedName name="actual38" localSheetId="0">'[1]15-library'!#REF!</definedName>
    <definedName name="actual38" localSheetId="13">'[1]15-library'!#REF!</definedName>
    <definedName name="actual38" localSheetId="25">'[1]15-library'!#REF!</definedName>
    <definedName name="actual38" localSheetId="26">'[1]15-library'!#REF!</definedName>
    <definedName name="actual38" localSheetId="28">'[1]15-library'!#REF!</definedName>
    <definedName name="actual38" localSheetId="27">'[1]15-library'!#REF!</definedName>
    <definedName name="actual38" localSheetId="4">'[1]15-library'!#REF!</definedName>
    <definedName name="actual38" localSheetId="15">'[1]15-library'!#REF!</definedName>
    <definedName name="actual38" localSheetId="29">'[1]15-library'!#REF!</definedName>
    <definedName name="actual38" localSheetId="52">'[1]15-library'!#REF!</definedName>
    <definedName name="actual38" localSheetId="18">'[1]15-library'!#REF!</definedName>
    <definedName name="actual38" localSheetId="24">'[1]15-library'!#REF!</definedName>
    <definedName name="actual38" localSheetId="44">'[1]15-library'!#REF!</definedName>
    <definedName name="actual38" localSheetId="43">'[1]15-library'!#REF!</definedName>
    <definedName name="actual38" localSheetId="11">'[1]15-library'!#REF!</definedName>
    <definedName name="actual38" localSheetId="5">'[1]15-library'!#REF!</definedName>
    <definedName name="actual38" localSheetId="35">'[1]15-library'!#REF!</definedName>
    <definedName name="actual38" localSheetId="20">'[1]15-library'!#REF!</definedName>
    <definedName name="actual38" localSheetId="1">'[1]15-library'!#REF!</definedName>
    <definedName name="actual38" localSheetId="12">'[1]15-library'!#REF!</definedName>
    <definedName name="actual38" localSheetId="21">'[1]15-library'!#REF!</definedName>
    <definedName name="actual38" localSheetId="6">'[1]15-library'!#REF!</definedName>
    <definedName name="actual38" localSheetId="14">'[1]15-library'!#REF!</definedName>
    <definedName name="actual38" localSheetId="39">'[1]15-library'!#REF!</definedName>
    <definedName name="actual38">'[1]15-library'!#REF!</definedName>
    <definedName name="asd" localSheetId="41">'[1]15-library'!#REF!</definedName>
    <definedName name="asd" localSheetId="9">'[1]15-library'!#REF!</definedName>
    <definedName name="asd" localSheetId="7">'[1]15-library'!#REF!</definedName>
    <definedName name="asd" localSheetId="8">'[1]15-library'!#REF!</definedName>
    <definedName name="asd" localSheetId="37">'[1]15-library'!#REF!</definedName>
    <definedName name="asd" localSheetId="0">'[1]15-library'!#REF!</definedName>
    <definedName name="asd" localSheetId="13">'[1]15-library'!#REF!</definedName>
    <definedName name="asd" localSheetId="25">'[1]15-library'!#REF!</definedName>
    <definedName name="asd" localSheetId="26">'[1]15-library'!#REF!</definedName>
    <definedName name="asd" localSheetId="28">'[1]15-library'!#REF!</definedName>
    <definedName name="asd" localSheetId="27">'[1]15-library'!#REF!</definedName>
    <definedName name="asd" localSheetId="15">'[1]15-library'!#REF!</definedName>
    <definedName name="asd" localSheetId="29">'[1]15-library'!#REF!</definedName>
    <definedName name="asd" localSheetId="52">'[1]15-library'!#REF!</definedName>
    <definedName name="asd" localSheetId="24">'[1]15-library'!#REF!</definedName>
    <definedName name="asd" localSheetId="44">'[1]15-library'!#REF!</definedName>
    <definedName name="asd" localSheetId="43">'[1]15-library'!#REF!</definedName>
    <definedName name="asd" localSheetId="11">'[1]15-library'!#REF!</definedName>
    <definedName name="asd" localSheetId="5">'[1]15-library'!#REF!</definedName>
    <definedName name="asd" localSheetId="35">'[1]15-library'!#REF!</definedName>
    <definedName name="asd" localSheetId="20">'[1]15-library'!#REF!</definedName>
    <definedName name="asd" localSheetId="1">'[1]15-library'!#REF!</definedName>
    <definedName name="asd" localSheetId="12">'[1]15-library'!#REF!</definedName>
    <definedName name="asd" localSheetId="21">'[1]15-library'!#REF!</definedName>
    <definedName name="asd" localSheetId="6">'[1]15-library'!#REF!</definedName>
    <definedName name="asd" localSheetId="14">'[1]15-library'!#REF!</definedName>
    <definedName name="asd" localSheetId="39">'[1]15-library'!#REF!</definedName>
    <definedName name="asd">'[1]15-library'!#REF!</definedName>
    <definedName name="asdf" localSheetId="41">'[1]15-library'!#REF!</definedName>
    <definedName name="asdf" localSheetId="9">'[1]15-library'!#REF!</definedName>
    <definedName name="asdf" localSheetId="7">'[1]15-library'!#REF!</definedName>
    <definedName name="asdf" localSheetId="8">'[1]15-library'!#REF!</definedName>
    <definedName name="asdf" localSheetId="37">'[1]15-library'!#REF!</definedName>
    <definedName name="asdf" localSheetId="0">'[1]15-library'!#REF!</definedName>
    <definedName name="asdf" localSheetId="13">'[1]15-library'!#REF!</definedName>
    <definedName name="asdf" localSheetId="25">'[1]15-library'!#REF!</definedName>
    <definedName name="asdf" localSheetId="26">'[1]15-library'!#REF!</definedName>
    <definedName name="asdf" localSheetId="28">'[1]15-library'!#REF!</definedName>
    <definedName name="asdf" localSheetId="27">'[1]15-library'!#REF!</definedName>
    <definedName name="asdf" localSheetId="15">'[1]15-library'!#REF!</definedName>
    <definedName name="asdf" localSheetId="29">'[1]15-library'!#REF!</definedName>
    <definedName name="asdf" localSheetId="52">'[1]15-library'!#REF!</definedName>
    <definedName name="asdf" localSheetId="24">'[1]15-library'!#REF!</definedName>
    <definedName name="asdf" localSheetId="44">'[1]15-library'!#REF!</definedName>
    <definedName name="asdf" localSheetId="43">'[1]15-library'!#REF!</definedName>
    <definedName name="asdf" localSheetId="11">'[1]15-library'!#REF!</definedName>
    <definedName name="asdf" localSheetId="5">'[1]15-library'!#REF!</definedName>
    <definedName name="asdf" localSheetId="35">'[1]15-library'!#REF!</definedName>
    <definedName name="asdf" localSheetId="20">'[1]15-library'!#REF!</definedName>
    <definedName name="asdf" localSheetId="1">'[1]15-library'!#REF!</definedName>
    <definedName name="asdf" localSheetId="12">'[1]15-library'!#REF!</definedName>
    <definedName name="asdf" localSheetId="21">'[1]15-library'!#REF!</definedName>
    <definedName name="asdf" localSheetId="6">'[1]15-library'!#REF!</definedName>
    <definedName name="asdf" localSheetId="14">'[1]15-library'!#REF!</definedName>
    <definedName name="asdf" localSheetId="39">'[1]15-library'!#REF!</definedName>
    <definedName name="asdf">'[1]15-library'!#REF!</definedName>
    <definedName name="asdfasdfasdf" localSheetId="41">'[1]15-library'!#REF!</definedName>
    <definedName name="asdfasdfasdf" localSheetId="9">'[1]15-library'!#REF!</definedName>
    <definedName name="asdfasdfasdf" localSheetId="7">'[1]15-library'!#REF!</definedName>
    <definedName name="asdfasdfasdf" localSheetId="8">'[1]15-library'!#REF!</definedName>
    <definedName name="asdfasdfasdf" localSheetId="37">'[1]15-library'!#REF!</definedName>
    <definedName name="asdfasdfasdf" localSheetId="0">'[1]15-library'!#REF!</definedName>
    <definedName name="asdfasdfasdf" localSheetId="13">'[1]15-library'!#REF!</definedName>
    <definedName name="asdfasdfasdf" localSheetId="25">'[1]15-library'!#REF!</definedName>
    <definedName name="asdfasdfasdf" localSheetId="26">'[1]15-library'!#REF!</definedName>
    <definedName name="asdfasdfasdf" localSheetId="28">'[1]15-library'!#REF!</definedName>
    <definedName name="asdfasdfasdf" localSheetId="27">'[1]15-library'!#REF!</definedName>
    <definedName name="asdfasdfasdf" localSheetId="15">'[1]15-library'!#REF!</definedName>
    <definedName name="asdfasdfasdf" localSheetId="29">'[1]15-library'!#REF!</definedName>
    <definedName name="asdfasdfasdf" localSheetId="52">'[1]15-library'!#REF!</definedName>
    <definedName name="asdfasdfasdf" localSheetId="24">'[1]15-library'!#REF!</definedName>
    <definedName name="asdfasdfasdf" localSheetId="44">'[1]15-library'!#REF!</definedName>
    <definedName name="asdfasdfasdf" localSheetId="43">'[1]15-library'!#REF!</definedName>
    <definedName name="asdfasdfasdf" localSheetId="11">'[1]15-library'!#REF!</definedName>
    <definedName name="asdfasdfasdf" localSheetId="5">'[1]15-library'!#REF!</definedName>
    <definedName name="asdfasdfasdf" localSheetId="35">'[1]15-library'!#REF!</definedName>
    <definedName name="asdfasdfasdf" localSheetId="20">'[1]15-library'!#REF!</definedName>
    <definedName name="asdfasdfasdf" localSheetId="1">'[1]15-library'!#REF!</definedName>
    <definedName name="asdfasdfasdf" localSheetId="12">'[1]15-library'!#REF!</definedName>
    <definedName name="asdfasdfasdf" localSheetId="21">'[1]15-library'!#REF!</definedName>
    <definedName name="asdfasdfasdf" localSheetId="6">'[1]15-library'!#REF!</definedName>
    <definedName name="asdfasdfasdf" localSheetId="14">'[1]15-library'!#REF!</definedName>
    <definedName name="asdfasdfasdf" localSheetId="39">'[1]15-library'!#REF!</definedName>
    <definedName name="asdfasdfasdf">'[1]15-library'!#REF!</definedName>
    <definedName name="b" localSheetId="41">'[1]15-library'!#REF!</definedName>
    <definedName name="b" localSheetId="9">'[1]15-library'!#REF!</definedName>
    <definedName name="b" localSheetId="7">'[1]15-library'!#REF!</definedName>
    <definedName name="b" localSheetId="8">'[1]15-library'!#REF!</definedName>
    <definedName name="b" localSheetId="37">'[1]15-library'!#REF!</definedName>
    <definedName name="b" localSheetId="0">'[1]15-library'!#REF!</definedName>
    <definedName name="b" localSheetId="13">'[1]15-library'!#REF!</definedName>
    <definedName name="b" localSheetId="25">'[1]15-library'!#REF!</definedName>
    <definedName name="b" localSheetId="26">'[1]15-library'!#REF!</definedName>
    <definedName name="b" localSheetId="27">'[1]15-library'!#REF!</definedName>
    <definedName name="b" localSheetId="15">'[1]15-library'!#REF!</definedName>
    <definedName name="b" localSheetId="52">'[1]15-library'!#REF!</definedName>
    <definedName name="b" localSheetId="24">'[1]15-library'!#REF!</definedName>
    <definedName name="b" localSheetId="44">'[1]15-library'!#REF!</definedName>
    <definedName name="b" localSheetId="43">'[1]15-library'!#REF!</definedName>
    <definedName name="b" localSheetId="11">'[1]15-library'!#REF!</definedName>
    <definedName name="b" localSheetId="5">'[1]15-library'!#REF!</definedName>
    <definedName name="b" localSheetId="35">'[1]15-library'!#REF!</definedName>
    <definedName name="b" localSheetId="20">'[1]15-library'!#REF!</definedName>
    <definedName name="b" localSheetId="12">'[1]15-library'!#REF!</definedName>
    <definedName name="b" localSheetId="21">'[1]15-library'!#REF!</definedName>
    <definedName name="b" localSheetId="6">'[1]15-library'!#REF!</definedName>
    <definedName name="b" localSheetId="14">'[1]15-library'!#REF!</definedName>
    <definedName name="b" localSheetId="39">'[1]15-library'!#REF!</definedName>
    <definedName name="b">'[1]15-library'!#REF!</definedName>
    <definedName name="bookmobile" localSheetId="41">'[1]15-library'!#REF!</definedName>
    <definedName name="bookmobile" localSheetId="9">'[1]15-library'!#REF!</definedName>
    <definedName name="bookmobile" localSheetId="7">'[1]15-library'!#REF!</definedName>
    <definedName name="bookmobile" localSheetId="8">'[1]15-library'!#REF!</definedName>
    <definedName name="bookmobile" localSheetId="37">'[1]15-library'!#REF!</definedName>
    <definedName name="bookmobile" localSheetId="0">'[1]15-library'!#REF!</definedName>
    <definedName name="bookmobile" localSheetId="13">'[1]15-library'!#REF!</definedName>
    <definedName name="bookmobile" localSheetId="25">'[1]15-library'!#REF!</definedName>
    <definedName name="bookmobile" localSheetId="26">'[1]15-library'!#REF!</definedName>
    <definedName name="bookmobile" localSheetId="28">'[1]15-library'!#REF!</definedName>
    <definedName name="bookmobile" localSheetId="27">'[1]15-library'!#REF!</definedName>
    <definedName name="bookmobile" localSheetId="15">'[1]15-library'!#REF!</definedName>
    <definedName name="bookmobile" localSheetId="29">'[1]15-library'!#REF!</definedName>
    <definedName name="bookmobile" localSheetId="52">'[1]15-library'!#REF!</definedName>
    <definedName name="bookmobile" localSheetId="24">'[1]15-library'!#REF!</definedName>
    <definedName name="bookmobile" localSheetId="44">'[1]15-library'!#REF!</definedName>
    <definedName name="bookmobile" localSheetId="43">'[1]15-library'!#REF!</definedName>
    <definedName name="bookmobile" localSheetId="11">'[1]15-library'!#REF!</definedName>
    <definedName name="bookmobile" localSheetId="5">'[1]15-library'!#REF!</definedName>
    <definedName name="bookmobile" localSheetId="35">'[1]15-library'!#REF!</definedName>
    <definedName name="bookmobile" localSheetId="20">'[1]15-library'!#REF!</definedName>
    <definedName name="bookmobile" localSheetId="1">'[1]15-library'!#REF!</definedName>
    <definedName name="bookmobile" localSheetId="12">'[1]15-library'!#REF!</definedName>
    <definedName name="bookmobile" localSheetId="21">'[1]15-library'!#REF!</definedName>
    <definedName name="bookmobile" localSheetId="6">'[1]15-library'!#REF!</definedName>
    <definedName name="bookmobile" localSheetId="14">'[1]15-library'!#REF!</definedName>
    <definedName name="bookmobile" localSheetId="39">'[1]15-library'!#REF!</definedName>
    <definedName name="bookmobile">'[1]15-library'!#REF!</definedName>
    <definedName name="bos" localSheetId="41">'[1]15-library'!#REF!</definedName>
    <definedName name="bos" localSheetId="9">'[1]15-library'!#REF!</definedName>
    <definedName name="bos" localSheetId="7">'[1]15-library'!#REF!</definedName>
    <definedName name="bos" localSheetId="8">'[1]15-library'!#REF!</definedName>
    <definedName name="bos" localSheetId="37">'[1]15-library'!#REF!</definedName>
    <definedName name="bos" localSheetId="30">'[1]15-library'!#REF!</definedName>
    <definedName name="bos" localSheetId="0">'[1]15-library'!#REF!</definedName>
    <definedName name="bos" localSheetId="13">'[1]15-library'!#REF!</definedName>
    <definedName name="bos" localSheetId="25">'[1]15-library'!#REF!</definedName>
    <definedName name="bos" localSheetId="26">'[1]15-library'!#REF!</definedName>
    <definedName name="bos" localSheetId="28">'[1]15-library'!#REF!</definedName>
    <definedName name="bos" localSheetId="27">'[1]15-library'!#REF!</definedName>
    <definedName name="bos" localSheetId="4">'[1]15-library'!#REF!</definedName>
    <definedName name="bos" localSheetId="15">'[1]15-library'!#REF!</definedName>
    <definedName name="bos" localSheetId="29">'[1]15-library'!#REF!</definedName>
    <definedName name="bos" localSheetId="52">'[1]15-library'!#REF!</definedName>
    <definedName name="bos" localSheetId="18">'[1]15-library'!#REF!</definedName>
    <definedName name="bos" localSheetId="24">'[1]15-library'!#REF!</definedName>
    <definedName name="bos" localSheetId="44">'[1]15-library'!#REF!</definedName>
    <definedName name="bos" localSheetId="43">'[1]15-library'!#REF!</definedName>
    <definedName name="bos" localSheetId="11">'[1]15-library'!#REF!</definedName>
    <definedName name="bos" localSheetId="5">'[1]15-library'!#REF!</definedName>
    <definedName name="bos" localSheetId="35">'[1]15-library'!#REF!</definedName>
    <definedName name="bos" localSheetId="20">'[1]15-library'!#REF!</definedName>
    <definedName name="bos" localSheetId="1">'[1]15-library'!#REF!</definedName>
    <definedName name="bos" localSheetId="12">'[1]15-library'!#REF!</definedName>
    <definedName name="bos" localSheetId="21">'[1]15-library'!#REF!</definedName>
    <definedName name="bos" localSheetId="6">'[1]15-library'!#REF!</definedName>
    <definedName name="bos" localSheetId="14">'[1]15-library'!#REF!</definedName>
    <definedName name="bos" localSheetId="39">'[1]15-library'!#REF!</definedName>
    <definedName name="bos">'[1]15-library'!#REF!</definedName>
    <definedName name="boss" localSheetId="41">'[1]15-library'!#REF!</definedName>
    <definedName name="boss" localSheetId="9">'[1]15-library'!#REF!</definedName>
    <definedName name="boss" localSheetId="7">'[1]15-library'!#REF!</definedName>
    <definedName name="boss" localSheetId="8">'[1]15-library'!#REF!</definedName>
    <definedName name="boss" localSheetId="37">'[1]15-library'!#REF!</definedName>
    <definedName name="boss" localSheetId="0">'[1]15-library'!#REF!</definedName>
    <definedName name="boss" localSheetId="13">'[1]15-library'!#REF!</definedName>
    <definedName name="boss" localSheetId="25">'[1]15-library'!#REF!</definedName>
    <definedName name="boss" localSheetId="26">'[1]15-library'!#REF!</definedName>
    <definedName name="boss" localSheetId="27">'[1]15-library'!#REF!</definedName>
    <definedName name="boss" localSheetId="15">'[1]15-library'!#REF!</definedName>
    <definedName name="boss" localSheetId="52">'[1]15-library'!#REF!</definedName>
    <definedName name="boss" localSheetId="24">'[1]15-library'!#REF!</definedName>
    <definedName name="boss" localSheetId="44">'[1]15-library'!#REF!</definedName>
    <definedName name="boss" localSheetId="43">'[1]15-library'!#REF!</definedName>
    <definedName name="boss" localSheetId="11">'[1]15-library'!#REF!</definedName>
    <definedName name="boss" localSheetId="5">'[1]15-library'!#REF!</definedName>
    <definedName name="boss" localSheetId="35">'[1]15-library'!#REF!</definedName>
    <definedName name="boss" localSheetId="20">'[1]15-library'!#REF!</definedName>
    <definedName name="boss" localSheetId="12">'[1]15-library'!#REF!</definedName>
    <definedName name="boss" localSheetId="21">'[1]15-library'!#REF!</definedName>
    <definedName name="boss" localSheetId="6">'[1]15-library'!#REF!</definedName>
    <definedName name="boss" localSheetId="14">'[1]15-library'!#REF!</definedName>
    <definedName name="boss" localSheetId="39">'[1]15-library'!#REF!</definedName>
    <definedName name="boss">'[1]15-library'!#REF!</definedName>
    <definedName name="budcom" localSheetId="41">'[1]15-library'!#REF!</definedName>
    <definedName name="budcom" localSheetId="9">'[1]15-library'!#REF!</definedName>
    <definedName name="budcom" localSheetId="7">'[1]15-library'!#REF!</definedName>
    <definedName name="budcom" localSheetId="8">'[1]15-library'!#REF!</definedName>
    <definedName name="budcom" localSheetId="37">'[1]15-library'!#REF!</definedName>
    <definedName name="budcom" localSheetId="30">'[1]15-library'!#REF!</definedName>
    <definedName name="budcom" localSheetId="0">'[1]15-library'!#REF!</definedName>
    <definedName name="budcom" localSheetId="13">'[1]15-library'!#REF!</definedName>
    <definedName name="budcom" localSheetId="25">'[1]15-library'!#REF!</definedName>
    <definedName name="budcom" localSheetId="26">'[1]15-library'!#REF!</definedName>
    <definedName name="budcom" localSheetId="28">'[1]15-library'!#REF!</definedName>
    <definedName name="budcom" localSheetId="27">'[1]15-library'!#REF!</definedName>
    <definedName name="budcom" localSheetId="4">'[1]15-library'!#REF!</definedName>
    <definedName name="budcom" localSheetId="15">'[1]15-library'!#REF!</definedName>
    <definedName name="budcom" localSheetId="29">'[1]15-library'!#REF!</definedName>
    <definedName name="budcom" localSheetId="52">'[1]15-library'!#REF!</definedName>
    <definedName name="budcom" localSheetId="18">'[1]15-library'!#REF!</definedName>
    <definedName name="budcom" localSheetId="24">'[1]15-library'!#REF!</definedName>
    <definedName name="budcom" localSheetId="44">'[1]15-library'!#REF!</definedName>
    <definedName name="budcom" localSheetId="43">'[1]15-library'!#REF!</definedName>
    <definedName name="budcom" localSheetId="11">'[1]15-library'!#REF!</definedName>
    <definedName name="budcom" localSheetId="5">'[1]15-library'!#REF!</definedName>
    <definedName name="budcom" localSheetId="35">'[1]15-library'!#REF!</definedName>
    <definedName name="budcom" localSheetId="20">'[1]15-library'!#REF!</definedName>
    <definedName name="budcom" localSheetId="1">'[1]15-library'!#REF!</definedName>
    <definedName name="budcom" localSheetId="12">'[1]15-library'!#REF!</definedName>
    <definedName name="budcom" localSheetId="21">'[1]15-library'!#REF!</definedName>
    <definedName name="budcom" localSheetId="6">'[1]15-library'!#REF!</definedName>
    <definedName name="budcom" localSheetId="14">'[1]15-library'!#REF!</definedName>
    <definedName name="budcom" localSheetId="39">'[1]15-library'!#REF!</definedName>
    <definedName name="budcom">'[1]15-library'!#REF!</definedName>
    <definedName name="budcoms" localSheetId="41">'[1]15-library'!#REF!</definedName>
    <definedName name="budcoms" localSheetId="9">'[1]15-library'!#REF!</definedName>
    <definedName name="budcoms" localSheetId="7">'[1]15-library'!#REF!</definedName>
    <definedName name="budcoms" localSheetId="8">'[1]15-library'!#REF!</definedName>
    <definedName name="budcoms" localSheetId="37">'[1]15-library'!#REF!</definedName>
    <definedName name="budcoms" localSheetId="0">'[1]15-library'!#REF!</definedName>
    <definedName name="budcoms" localSheetId="13">'[1]15-library'!#REF!</definedName>
    <definedName name="budcoms" localSheetId="25">'[1]15-library'!#REF!</definedName>
    <definedName name="budcoms" localSheetId="26">'[1]15-library'!#REF!</definedName>
    <definedName name="budcoms" localSheetId="27">'[1]15-library'!#REF!</definedName>
    <definedName name="budcoms" localSheetId="15">'[1]15-library'!#REF!</definedName>
    <definedName name="budcoms" localSheetId="52">'[1]15-library'!#REF!</definedName>
    <definedName name="budcoms" localSheetId="24">'[1]15-library'!#REF!</definedName>
    <definedName name="budcoms" localSheetId="44">'[1]15-library'!#REF!</definedName>
    <definedName name="budcoms" localSheetId="43">'[1]15-library'!#REF!</definedName>
    <definedName name="budcoms" localSheetId="11">'[1]15-library'!#REF!</definedName>
    <definedName name="budcoms" localSheetId="5">'[1]15-library'!#REF!</definedName>
    <definedName name="budcoms" localSheetId="35">'[1]15-library'!#REF!</definedName>
    <definedName name="budcoms" localSheetId="20">'[1]15-library'!#REF!</definedName>
    <definedName name="budcoms" localSheetId="12">'[1]15-library'!#REF!</definedName>
    <definedName name="budcoms" localSheetId="21">'[1]15-library'!#REF!</definedName>
    <definedName name="budcoms" localSheetId="6">'[1]15-library'!#REF!</definedName>
    <definedName name="budcoms" localSheetId="14">'[1]15-library'!#REF!</definedName>
    <definedName name="budcoms" localSheetId="39">'[1]15-library'!#REF!</definedName>
    <definedName name="budcoms">'[1]15-library'!#REF!</definedName>
    <definedName name="budget" localSheetId="41">'[1]15-library'!#REF!</definedName>
    <definedName name="budget" localSheetId="9">'[1]15-library'!#REF!</definedName>
    <definedName name="budget" localSheetId="7">'[1]15-library'!#REF!</definedName>
    <definedName name="budget" localSheetId="8">'[1]15-library'!#REF!</definedName>
    <definedName name="budget" localSheetId="37">'[1]15-library'!#REF!</definedName>
    <definedName name="budget" localSheetId="30">'[1]15-library'!#REF!</definedName>
    <definedName name="budget" localSheetId="0">'[1]15-library'!#REF!</definedName>
    <definedName name="budget" localSheetId="13">'[1]15-library'!#REF!</definedName>
    <definedName name="budget" localSheetId="25">'[1]15-library'!#REF!</definedName>
    <definedName name="budget" localSheetId="26">'[1]15-library'!#REF!</definedName>
    <definedName name="budget" localSheetId="28">'[1]15-library'!#REF!</definedName>
    <definedName name="budget" localSheetId="27">'[1]15-library'!#REF!</definedName>
    <definedName name="budget" localSheetId="4">'[1]15-library'!#REF!</definedName>
    <definedName name="budget" localSheetId="15">'[1]15-library'!#REF!</definedName>
    <definedName name="budget" localSheetId="29">'[1]15-library'!#REF!</definedName>
    <definedName name="budget" localSheetId="52">'[1]15-library'!#REF!</definedName>
    <definedName name="budget" localSheetId="18">'[1]15-library'!#REF!</definedName>
    <definedName name="budget" localSheetId="24">'[1]15-library'!#REF!</definedName>
    <definedName name="budget" localSheetId="44">'[1]15-library'!#REF!</definedName>
    <definedName name="budget" localSheetId="43">'[1]15-library'!#REF!</definedName>
    <definedName name="budget" localSheetId="11">'[1]15-library'!#REF!</definedName>
    <definedName name="budget" localSheetId="5">'[1]15-library'!#REF!</definedName>
    <definedName name="budget" localSheetId="35">'[1]15-library'!#REF!</definedName>
    <definedName name="budget" localSheetId="20">'[1]15-library'!#REF!</definedName>
    <definedName name="budget" localSheetId="1">'[1]15-library'!#REF!</definedName>
    <definedName name="budget" localSheetId="12">'[1]15-library'!#REF!</definedName>
    <definedName name="budget" localSheetId="21">'[1]15-library'!#REF!</definedName>
    <definedName name="budget" localSheetId="6">'[1]15-library'!#REF!</definedName>
    <definedName name="budget" localSheetId="14">'[1]15-library'!#REF!</definedName>
    <definedName name="budget" localSheetId="39">'[1]15-library'!#REF!</definedName>
    <definedName name="budget">'[1]15-library'!#REF!</definedName>
    <definedName name="Budget10.2.15" localSheetId="41">'[1]15-library'!#REF!</definedName>
    <definedName name="Budget10.2.15" localSheetId="9">'[1]15-library'!#REF!</definedName>
    <definedName name="Budget10.2.15" localSheetId="7">'[1]15-library'!#REF!</definedName>
    <definedName name="Budget10.2.15" localSheetId="8">'[1]15-library'!#REF!</definedName>
    <definedName name="Budget10.2.15" localSheetId="37">'[1]15-library'!#REF!</definedName>
    <definedName name="Budget10.2.15" localSheetId="30">'[1]15-library'!#REF!</definedName>
    <definedName name="Budget10.2.15" localSheetId="0">'[1]15-library'!#REF!</definedName>
    <definedName name="Budget10.2.15" localSheetId="13">'[1]15-library'!#REF!</definedName>
    <definedName name="Budget10.2.15" localSheetId="25">'[1]15-library'!#REF!</definedName>
    <definedName name="Budget10.2.15" localSheetId="26">'[1]15-library'!#REF!</definedName>
    <definedName name="Budget10.2.15" localSheetId="28">'[1]15-library'!#REF!</definedName>
    <definedName name="Budget10.2.15" localSheetId="27">'[1]15-library'!#REF!</definedName>
    <definedName name="Budget10.2.15" localSheetId="4">'[1]15-library'!#REF!</definedName>
    <definedName name="Budget10.2.15" localSheetId="15">'[1]15-library'!#REF!</definedName>
    <definedName name="Budget10.2.15" localSheetId="29">'[1]15-library'!#REF!</definedName>
    <definedName name="Budget10.2.15" localSheetId="52">'[1]15-library'!#REF!</definedName>
    <definedName name="Budget10.2.15" localSheetId="18">'[1]15-library'!#REF!</definedName>
    <definedName name="Budget10.2.15" localSheetId="24">'[1]15-library'!#REF!</definedName>
    <definedName name="Budget10.2.15" localSheetId="44">'[1]15-library'!#REF!</definedName>
    <definedName name="Budget10.2.15" localSheetId="43">'[1]15-library'!#REF!</definedName>
    <definedName name="Budget10.2.15" localSheetId="11">'[1]15-library'!#REF!</definedName>
    <definedName name="Budget10.2.15" localSheetId="5">'[1]15-library'!#REF!</definedName>
    <definedName name="Budget10.2.15" localSheetId="35">'[1]15-library'!#REF!</definedName>
    <definedName name="Budget10.2.15" localSheetId="20">'[1]15-library'!#REF!</definedName>
    <definedName name="Budget10.2.15" localSheetId="1">'[1]15-library'!#REF!</definedName>
    <definedName name="Budget10.2.15" localSheetId="12">'[1]15-library'!#REF!</definedName>
    <definedName name="Budget10.2.15" localSheetId="21">'[1]15-library'!#REF!</definedName>
    <definedName name="Budget10.2.15" localSheetId="6">'[1]15-library'!#REF!</definedName>
    <definedName name="Budget10.2.15" localSheetId="14">'[1]15-library'!#REF!</definedName>
    <definedName name="Budget10.2.15" localSheetId="39">'[1]15-library'!#REF!</definedName>
    <definedName name="Budget10.2.15">'[1]15-library'!#REF!</definedName>
    <definedName name="budget138s" localSheetId="41">'[1]15-library'!#REF!</definedName>
    <definedName name="budget138s" localSheetId="9">'[1]15-library'!#REF!</definedName>
    <definedName name="budget138s" localSheetId="7">'[1]15-library'!#REF!</definedName>
    <definedName name="budget138s" localSheetId="8">'[1]15-library'!#REF!</definedName>
    <definedName name="budget138s" localSheetId="37">'[1]15-library'!#REF!</definedName>
    <definedName name="budget138s" localSheetId="0">'[1]15-library'!#REF!</definedName>
    <definedName name="budget138s" localSheetId="13">'[1]15-library'!#REF!</definedName>
    <definedName name="budget138s" localSheetId="25">'[1]15-library'!#REF!</definedName>
    <definedName name="budget138s" localSheetId="26">'[1]15-library'!#REF!</definedName>
    <definedName name="budget138s" localSheetId="27">'[1]15-library'!#REF!</definedName>
    <definedName name="budget138s" localSheetId="15">'[1]15-library'!#REF!</definedName>
    <definedName name="budget138s" localSheetId="52">'[1]15-library'!#REF!</definedName>
    <definedName name="budget138s" localSheetId="24">'[1]15-library'!#REF!</definedName>
    <definedName name="budget138s" localSheetId="44">'[1]15-library'!#REF!</definedName>
    <definedName name="budget138s" localSheetId="43">'[1]15-library'!#REF!</definedName>
    <definedName name="budget138s" localSheetId="11">'[1]15-library'!#REF!</definedName>
    <definedName name="budget138s" localSheetId="5">'[1]15-library'!#REF!</definedName>
    <definedName name="budget138s" localSheetId="35">'[1]15-library'!#REF!</definedName>
    <definedName name="budget138s" localSheetId="20">'[1]15-library'!#REF!</definedName>
    <definedName name="budget138s" localSheetId="12">'[1]15-library'!#REF!</definedName>
    <definedName name="budget138s" localSheetId="21">'[1]15-library'!#REF!</definedName>
    <definedName name="budget138s" localSheetId="6">'[1]15-library'!#REF!</definedName>
    <definedName name="budget138s" localSheetId="14">'[1]15-library'!#REF!</definedName>
    <definedName name="budget138s" localSheetId="39">'[1]15-library'!#REF!</definedName>
    <definedName name="budget138s">'[1]15-library'!#REF!</definedName>
    <definedName name="budget38" localSheetId="41">'[1]15-library'!#REF!</definedName>
    <definedName name="budget38" localSheetId="9">'[1]15-library'!#REF!</definedName>
    <definedName name="budget38" localSheetId="7">'[1]15-library'!#REF!</definedName>
    <definedName name="budget38" localSheetId="8">'[1]15-library'!#REF!</definedName>
    <definedName name="budget38" localSheetId="37">'[1]15-library'!#REF!</definedName>
    <definedName name="budget38" localSheetId="30">'[1]15-library'!#REF!</definedName>
    <definedName name="budget38" localSheetId="0">'[1]15-library'!#REF!</definedName>
    <definedName name="budget38" localSheetId="13">'[1]15-library'!#REF!</definedName>
    <definedName name="budget38" localSheetId="25">'[1]15-library'!#REF!</definedName>
    <definedName name="budget38" localSheetId="26">'[1]15-library'!#REF!</definedName>
    <definedName name="budget38" localSheetId="28">'[1]15-library'!#REF!</definedName>
    <definedName name="budget38" localSheetId="27">'[1]15-library'!#REF!</definedName>
    <definedName name="budget38" localSheetId="4">'[1]15-library'!#REF!</definedName>
    <definedName name="budget38" localSheetId="15">'[1]15-library'!#REF!</definedName>
    <definedName name="budget38" localSheetId="29">'[1]15-library'!#REF!</definedName>
    <definedName name="budget38" localSheetId="52">'[1]15-library'!#REF!</definedName>
    <definedName name="budget38" localSheetId="18">'[1]15-library'!#REF!</definedName>
    <definedName name="budget38" localSheetId="24">'[1]15-library'!#REF!</definedName>
    <definedName name="budget38" localSheetId="44">'[1]15-library'!#REF!</definedName>
    <definedName name="budget38" localSheetId="43">'[1]15-library'!#REF!</definedName>
    <definedName name="budget38" localSheetId="11">'[1]15-library'!#REF!</definedName>
    <definedName name="budget38" localSheetId="5">'[1]15-library'!#REF!</definedName>
    <definedName name="budget38" localSheetId="35">'[1]15-library'!#REF!</definedName>
    <definedName name="budget38" localSheetId="20">'[1]15-library'!#REF!</definedName>
    <definedName name="budget38" localSheetId="1">'[1]15-library'!#REF!</definedName>
    <definedName name="budget38" localSheetId="12">'[1]15-library'!#REF!</definedName>
    <definedName name="budget38" localSheetId="21">'[1]15-library'!#REF!</definedName>
    <definedName name="budget38" localSheetId="6">'[1]15-library'!#REF!</definedName>
    <definedName name="budget38" localSheetId="14">'[1]15-library'!#REF!</definedName>
    <definedName name="budget38" localSheetId="39">'[1]15-library'!#REF!</definedName>
    <definedName name="budget38">'[1]15-library'!#REF!</definedName>
    <definedName name="CIPMAMB" localSheetId="41">'[1]15-library'!#REF!</definedName>
    <definedName name="CIPMAMB" localSheetId="9">'[1]15-library'!#REF!</definedName>
    <definedName name="CIPMAMB" localSheetId="7">'[1]15-library'!#REF!</definedName>
    <definedName name="CIPMAMB" localSheetId="8">'[1]15-library'!#REF!</definedName>
    <definedName name="CIPMAMB" localSheetId="37">'[1]15-library'!#REF!</definedName>
    <definedName name="CIPMAMB" localSheetId="0">'[1]15-library'!#REF!</definedName>
    <definedName name="CIPMAMB" localSheetId="13">'[1]15-library'!#REF!</definedName>
    <definedName name="CIPMAMB" localSheetId="25">'[1]15-library'!#REF!</definedName>
    <definedName name="CIPMAMB" localSheetId="26">'[1]15-library'!#REF!</definedName>
    <definedName name="CIPMAMB" localSheetId="28">'[1]15-library'!#REF!</definedName>
    <definedName name="CIPMAMB" localSheetId="27">'[1]15-library'!#REF!</definedName>
    <definedName name="CIPMAMB" localSheetId="15">'[1]15-library'!#REF!</definedName>
    <definedName name="CIPMAMB" localSheetId="29">'[1]15-library'!#REF!</definedName>
    <definedName name="CIPMAMB" localSheetId="52">'[1]15-library'!#REF!</definedName>
    <definedName name="CIPMAMB" localSheetId="24">'[1]15-library'!#REF!</definedName>
    <definedName name="CIPMAMB" localSheetId="44">'[1]15-library'!#REF!</definedName>
    <definedName name="CIPMAMB" localSheetId="43">'[1]15-library'!#REF!</definedName>
    <definedName name="CIPMAMB" localSheetId="11">'[1]15-library'!#REF!</definedName>
    <definedName name="CIPMAMB" localSheetId="5">'[1]15-library'!#REF!</definedName>
    <definedName name="CIPMAMB" localSheetId="35">'[1]15-library'!#REF!</definedName>
    <definedName name="CIPMAMB" localSheetId="20">'[1]15-library'!#REF!</definedName>
    <definedName name="CIPMAMB" localSheetId="1">'[1]15-library'!#REF!</definedName>
    <definedName name="CIPMAMB" localSheetId="12">'[1]15-library'!#REF!</definedName>
    <definedName name="CIPMAMB" localSheetId="21">'[1]15-library'!#REF!</definedName>
    <definedName name="CIPMAMB" localSheetId="6">'[1]15-library'!#REF!</definedName>
    <definedName name="CIPMAMB" localSheetId="14">'[1]15-library'!#REF!</definedName>
    <definedName name="CIPMAMB" localSheetId="39">'[1]15-library'!#REF!</definedName>
    <definedName name="CIPMAMB">'[1]15-library'!#REF!</definedName>
    <definedName name="CIPMANC" localSheetId="41">'[1]15-library'!#REF!</definedName>
    <definedName name="CIPMANC" localSheetId="9">'[1]15-library'!#REF!</definedName>
    <definedName name="CIPMANC" localSheetId="7">'[1]15-library'!#REF!</definedName>
    <definedName name="CIPMANC" localSheetId="8">'[1]15-library'!#REF!</definedName>
    <definedName name="CIPMANC" localSheetId="37">'[1]15-library'!#REF!</definedName>
    <definedName name="CIPMANC" localSheetId="0">'[1]15-library'!#REF!</definedName>
    <definedName name="CIPMANC" localSheetId="13">'[1]15-library'!#REF!</definedName>
    <definedName name="CIPMANC" localSheetId="25">'[1]15-library'!#REF!</definedName>
    <definedName name="CIPMANC" localSheetId="26">'[1]15-library'!#REF!</definedName>
    <definedName name="CIPMANC" localSheetId="28">'[1]15-library'!#REF!</definedName>
    <definedName name="CIPMANC" localSheetId="27">'[1]15-library'!#REF!</definedName>
    <definedName name="CIPMANC" localSheetId="15">'[1]15-library'!#REF!</definedName>
    <definedName name="CIPMANC" localSheetId="29">'[1]15-library'!#REF!</definedName>
    <definedName name="CIPMANC" localSheetId="52">'[1]15-library'!#REF!</definedName>
    <definedName name="CIPMANC" localSheetId="24">'[1]15-library'!#REF!</definedName>
    <definedName name="CIPMANC" localSheetId="44">'[1]15-library'!#REF!</definedName>
    <definedName name="CIPMANC" localSheetId="43">'[1]15-library'!#REF!</definedName>
    <definedName name="CIPMANC" localSheetId="11">'[1]15-library'!#REF!</definedName>
    <definedName name="CIPMANC" localSheetId="5">'[1]15-library'!#REF!</definedName>
    <definedName name="CIPMANC" localSheetId="35">'[1]15-library'!#REF!</definedName>
    <definedName name="CIPMANC" localSheetId="20">'[1]15-library'!#REF!</definedName>
    <definedName name="CIPMANC" localSheetId="1">'[1]15-library'!#REF!</definedName>
    <definedName name="CIPMANC" localSheetId="12">'[1]15-library'!#REF!</definedName>
    <definedName name="CIPMANC" localSheetId="21">'[1]15-library'!#REF!</definedName>
    <definedName name="CIPMANC" localSheetId="6">'[1]15-library'!#REF!</definedName>
    <definedName name="CIPMANC" localSheetId="14">'[1]15-library'!#REF!</definedName>
    <definedName name="CIPMANC" localSheetId="39">'[1]15-library'!#REF!</definedName>
    <definedName name="CIPMANC">'[1]15-library'!#REF!</definedName>
    <definedName name="cvbn" localSheetId="41">'[1]15-library'!#REF!</definedName>
    <definedName name="cvbn" localSheetId="9">'[1]15-library'!#REF!</definedName>
    <definedName name="cvbn" localSheetId="7">'[1]15-library'!#REF!</definedName>
    <definedName name="cvbn" localSheetId="8">'[1]15-library'!#REF!</definedName>
    <definedName name="cvbn" localSheetId="37">'[1]15-library'!#REF!</definedName>
    <definedName name="cvbn" localSheetId="0">'[1]15-library'!#REF!</definedName>
    <definedName name="cvbn" localSheetId="13">'[1]15-library'!#REF!</definedName>
    <definedName name="cvbn" localSheetId="25">'[1]15-library'!#REF!</definedName>
    <definedName name="cvbn" localSheetId="26">'[1]15-library'!#REF!</definedName>
    <definedName name="cvbn" localSheetId="28">'[1]15-library'!#REF!</definedName>
    <definedName name="cvbn" localSheetId="27">'[1]15-library'!#REF!</definedName>
    <definedName name="cvbn" localSheetId="15">'[1]15-library'!#REF!</definedName>
    <definedName name="cvbn" localSheetId="29">'[1]15-library'!#REF!</definedName>
    <definedName name="cvbn" localSheetId="52">'[1]15-library'!#REF!</definedName>
    <definedName name="cvbn" localSheetId="24">'[1]15-library'!#REF!</definedName>
    <definedName name="cvbn" localSheetId="44">'[1]15-library'!#REF!</definedName>
    <definedName name="cvbn" localSheetId="43">'[1]15-library'!#REF!</definedName>
    <definedName name="cvbn" localSheetId="11">'[1]15-library'!#REF!</definedName>
    <definedName name="cvbn" localSheetId="5">'[1]15-library'!#REF!</definedName>
    <definedName name="cvbn" localSheetId="35">'[1]15-library'!#REF!</definedName>
    <definedName name="cvbn" localSheetId="20">'[1]15-library'!#REF!</definedName>
    <definedName name="cvbn" localSheetId="1">'[1]15-library'!#REF!</definedName>
    <definedName name="cvbn" localSheetId="12">'[1]15-library'!#REF!</definedName>
    <definedName name="cvbn" localSheetId="21">'[1]15-library'!#REF!</definedName>
    <definedName name="cvbn" localSheetId="6">'[1]15-library'!#REF!</definedName>
    <definedName name="cvbn" localSheetId="14">'[1]15-library'!#REF!</definedName>
    <definedName name="cvbn" localSheetId="39">'[1]15-library'!#REF!</definedName>
    <definedName name="cvbn">'[1]15-library'!#REF!</definedName>
    <definedName name="d" localSheetId="41">'[1]15-library'!#REF!</definedName>
    <definedName name="d" localSheetId="9">'[1]15-library'!#REF!</definedName>
    <definedName name="d" localSheetId="7">'[1]15-library'!#REF!</definedName>
    <definedName name="d" localSheetId="8">'[1]15-library'!#REF!</definedName>
    <definedName name="d" localSheetId="37">'[1]15-library'!#REF!</definedName>
    <definedName name="d" localSheetId="0">'[1]15-library'!#REF!</definedName>
    <definedName name="d" localSheetId="13">'[1]15-library'!#REF!</definedName>
    <definedName name="d" localSheetId="25">'[1]15-library'!#REF!</definedName>
    <definedName name="d" localSheetId="26">'[1]15-library'!#REF!</definedName>
    <definedName name="d" localSheetId="27">'[1]15-library'!#REF!</definedName>
    <definedName name="d" localSheetId="15">'[1]15-library'!#REF!</definedName>
    <definedName name="d" localSheetId="52">'[1]15-library'!#REF!</definedName>
    <definedName name="d" localSheetId="24">'[1]15-library'!#REF!</definedName>
    <definedName name="d" localSheetId="44">'[1]15-library'!#REF!</definedName>
    <definedName name="d" localSheetId="43">'[1]15-library'!#REF!</definedName>
    <definedName name="d" localSheetId="11">'[1]15-library'!#REF!</definedName>
    <definedName name="d" localSheetId="5">'[1]15-library'!#REF!</definedName>
    <definedName name="d" localSheetId="35">'[1]15-library'!#REF!</definedName>
    <definedName name="d" localSheetId="20">'[1]15-library'!#REF!</definedName>
    <definedName name="d" localSheetId="12">'[1]15-library'!#REF!</definedName>
    <definedName name="d" localSheetId="21">'[1]15-library'!#REF!</definedName>
    <definedName name="d" localSheetId="6">'[1]15-library'!#REF!</definedName>
    <definedName name="d" localSheetId="14">'[1]15-library'!#REF!</definedName>
    <definedName name="d" localSheetId="39">'[1]15-library'!#REF!</definedName>
    <definedName name="d">'[1]15-library'!#REF!</definedName>
    <definedName name="dd" localSheetId="9">'[1]15-library'!#REF!</definedName>
    <definedName name="dd" localSheetId="8">'[1]15-library'!#REF!</definedName>
    <definedName name="dd" localSheetId="13">'[1]15-library'!#REF!</definedName>
    <definedName name="dd" localSheetId="15">'[1]15-library'!#REF!</definedName>
    <definedName name="dd" localSheetId="52">'[1]15-library'!#REF!</definedName>
    <definedName name="dd" localSheetId="43">'[1]15-library'!#REF!</definedName>
    <definedName name="dd" localSheetId="11">'[1]15-library'!#REF!</definedName>
    <definedName name="dd">'[1]15-library'!#REF!</definedName>
    <definedName name="ddddddddd" localSheetId="9">'[1]15-library'!#REF!</definedName>
    <definedName name="ddddddddd" localSheetId="8">'[1]15-library'!#REF!</definedName>
    <definedName name="ddddddddd" localSheetId="13">'[1]15-library'!#REF!</definedName>
    <definedName name="ddddddddd" localSheetId="15">'[1]15-library'!#REF!</definedName>
    <definedName name="ddddddddd" localSheetId="52">'[1]15-library'!#REF!</definedName>
    <definedName name="ddddddddd" localSheetId="43">'[1]15-library'!#REF!</definedName>
    <definedName name="ddddddddd" localSheetId="11">'[1]15-library'!#REF!</definedName>
    <definedName name="ddddddddd">'[1]15-library'!#REF!</definedName>
    <definedName name="dddddddddd" localSheetId="9">'[1]15-library'!#REF!</definedName>
    <definedName name="dddddddddd" localSheetId="8">'[1]15-library'!#REF!</definedName>
    <definedName name="dddddddddd" localSheetId="13">'[1]15-library'!#REF!</definedName>
    <definedName name="dddddddddd" localSheetId="15">'[1]15-library'!#REF!</definedName>
    <definedName name="dddddddddd" localSheetId="52">'[1]15-library'!#REF!</definedName>
    <definedName name="dddddddddd" localSheetId="43">'[1]15-library'!#REF!</definedName>
    <definedName name="dddddddddd" localSheetId="11">'[1]15-library'!#REF!</definedName>
    <definedName name="dddddddddd">'[1]15-library'!#REF!</definedName>
    <definedName name="ddddddddddddddd" localSheetId="9">'[1]15-library'!#REF!</definedName>
    <definedName name="ddddddddddddddd" localSheetId="8">'[1]15-library'!#REF!</definedName>
    <definedName name="ddddddddddddddd" localSheetId="13">'[1]15-library'!#REF!</definedName>
    <definedName name="ddddddddddddddd" localSheetId="15">'[1]15-library'!#REF!</definedName>
    <definedName name="ddddddddddddddd" localSheetId="52">'[1]15-library'!#REF!</definedName>
    <definedName name="ddddddddddddddd" localSheetId="43">'[1]15-library'!#REF!</definedName>
    <definedName name="ddddddddddddddd" localSheetId="11">'[1]15-library'!#REF!</definedName>
    <definedName name="ddddddddddddddd">'[1]15-library'!#REF!</definedName>
    <definedName name="ddddddddddddddddd" localSheetId="9">'[1]15-library'!#REF!</definedName>
    <definedName name="ddddddddddddddddd" localSheetId="8">'[1]15-library'!#REF!</definedName>
    <definedName name="ddddddddddddddddd" localSheetId="13">'[1]15-library'!#REF!</definedName>
    <definedName name="ddddddddddddddddd" localSheetId="15">'[1]15-library'!#REF!</definedName>
    <definedName name="ddddddddddddddddd" localSheetId="52">'[1]15-library'!#REF!</definedName>
    <definedName name="ddddddddddddddddd" localSheetId="43">'[1]15-library'!#REF!</definedName>
    <definedName name="ddddddddddddddddd" localSheetId="11">'[1]15-library'!#REF!</definedName>
    <definedName name="ddddddddddddddddd">'[1]15-library'!#REF!</definedName>
    <definedName name="dddddddddddddddddddddd" localSheetId="9">'[1]15-library'!#REF!</definedName>
    <definedName name="dddddddddddddddddddddd" localSheetId="8">'[1]15-library'!#REF!</definedName>
    <definedName name="dddddddddddddddddddddd" localSheetId="13">'[1]15-library'!#REF!</definedName>
    <definedName name="dddddddddddddddddddddd" localSheetId="15">'[1]15-library'!#REF!</definedName>
    <definedName name="dddddddddddddddddddddd" localSheetId="52">'[1]15-library'!#REF!</definedName>
    <definedName name="dddddddddddddddddddddd" localSheetId="43">'[1]15-library'!#REF!</definedName>
    <definedName name="dddddddddddddddddddddd" localSheetId="11">'[1]15-library'!#REF!</definedName>
    <definedName name="dddddddddddddddddddddd">'[1]15-library'!#REF!</definedName>
    <definedName name="dddddddddddddddddddddddddd" localSheetId="9">'[1]15-library'!#REF!</definedName>
    <definedName name="dddddddddddddddddddddddddd" localSheetId="8">'[1]15-library'!#REF!</definedName>
    <definedName name="dddddddddddddddddddddddddd" localSheetId="13">'[1]15-library'!#REF!</definedName>
    <definedName name="dddddddddddddddddddddddddd" localSheetId="15">'[1]15-library'!#REF!</definedName>
    <definedName name="dddddddddddddddddddddddddd" localSheetId="52">'[1]15-library'!#REF!</definedName>
    <definedName name="dddddddddddddddddddddddddd" localSheetId="43">'[1]15-library'!#REF!</definedName>
    <definedName name="dddddddddddddddddddddddddd" localSheetId="11">'[1]15-library'!#REF!</definedName>
    <definedName name="dddddddddddddddddddddddddd">'[1]15-library'!#REF!</definedName>
    <definedName name="ddddddddddddddddddddddddddddddd" localSheetId="9">'[1]15-library'!#REF!</definedName>
    <definedName name="ddddddddddddddddddddddddddddddd" localSheetId="8">'[1]15-library'!#REF!</definedName>
    <definedName name="ddddddddddddddddddddddddddddddd" localSheetId="13">'[1]15-library'!#REF!</definedName>
    <definedName name="ddddddddddddddddddddddddddddddd" localSheetId="15">'[1]15-library'!#REF!</definedName>
    <definedName name="ddddddddddddddddddddddddddddddd" localSheetId="52">'[1]15-library'!#REF!</definedName>
    <definedName name="ddddddddddddddddddddddddddddddd" localSheetId="43">'[1]15-library'!#REF!</definedName>
    <definedName name="ddddddddddddddddddddddddddddddd" localSheetId="11">'[1]15-library'!#REF!</definedName>
    <definedName name="ddddddddddddddddddddddddddddddd">'[1]15-library'!#REF!</definedName>
    <definedName name="dept" localSheetId="41">'[1]15-library'!#REF!</definedName>
    <definedName name="dept" localSheetId="9">'[1]15-library'!#REF!</definedName>
    <definedName name="dept" localSheetId="7">'[1]15-library'!#REF!</definedName>
    <definedName name="dept" localSheetId="8">'[1]15-library'!#REF!</definedName>
    <definedName name="dept" localSheetId="37">'[1]15-library'!#REF!</definedName>
    <definedName name="dept" localSheetId="30">'[1]15-library'!#REF!</definedName>
    <definedName name="dept" localSheetId="0">'[1]15-library'!#REF!</definedName>
    <definedName name="dept" localSheetId="13">'[1]15-library'!#REF!</definedName>
    <definedName name="dept" localSheetId="25">'[1]15-library'!#REF!</definedName>
    <definedName name="dept" localSheetId="26">'[1]15-library'!#REF!</definedName>
    <definedName name="dept" localSheetId="28">'[1]15-library'!#REF!</definedName>
    <definedName name="dept" localSheetId="27">'[1]15-library'!#REF!</definedName>
    <definedName name="dept" localSheetId="4">'[1]15-library'!#REF!</definedName>
    <definedName name="dept" localSheetId="15">'[1]15-library'!#REF!</definedName>
    <definedName name="dept" localSheetId="29">'[1]15-library'!#REF!</definedName>
    <definedName name="dept" localSheetId="52">'[1]15-library'!#REF!</definedName>
    <definedName name="dept" localSheetId="18">'[1]15-library'!#REF!</definedName>
    <definedName name="dept" localSheetId="24">'[1]15-library'!#REF!</definedName>
    <definedName name="dept" localSheetId="44">'[1]15-library'!#REF!</definedName>
    <definedName name="dept" localSheetId="43">'[1]15-library'!#REF!</definedName>
    <definedName name="dept" localSheetId="11">'[1]15-library'!#REF!</definedName>
    <definedName name="dept" localSheetId="5">'[1]15-library'!#REF!</definedName>
    <definedName name="dept" localSheetId="35">'[1]15-library'!#REF!</definedName>
    <definedName name="dept" localSheetId="20">'[1]15-library'!#REF!</definedName>
    <definedName name="dept" localSheetId="1">'[1]15-library'!#REF!</definedName>
    <definedName name="dept" localSheetId="12">'[1]15-library'!#REF!</definedName>
    <definedName name="dept" localSheetId="21">'[1]15-library'!#REF!</definedName>
    <definedName name="dept" localSheetId="6">'[1]15-library'!#REF!</definedName>
    <definedName name="dept" localSheetId="14">'[1]15-library'!#REF!</definedName>
    <definedName name="dept" localSheetId="39">'[1]15-library'!#REF!</definedName>
    <definedName name="dept">'[1]15-library'!#REF!</definedName>
    <definedName name="dept38" localSheetId="41">'[1]15-library'!#REF!</definedName>
    <definedName name="dept38" localSheetId="9">'[1]15-library'!#REF!</definedName>
    <definedName name="dept38" localSheetId="7">'[1]15-library'!#REF!</definedName>
    <definedName name="dept38" localSheetId="8">'[1]15-library'!#REF!</definedName>
    <definedName name="dept38" localSheetId="37">'[1]15-library'!#REF!</definedName>
    <definedName name="dept38" localSheetId="30">'[1]15-library'!#REF!</definedName>
    <definedName name="dept38" localSheetId="0">'[1]15-library'!#REF!</definedName>
    <definedName name="dept38" localSheetId="13">'[1]15-library'!#REF!</definedName>
    <definedName name="dept38" localSheetId="25">'[1]15-library'!#REF!</definedName>
    <definedName name="dept38" localSheetId="26">'[1]15-library'!#REF!</definedName>
    <definedName name="dept38" localSheetId="28">'[1]15-library'!#REF!</definedName>
    <definedName name="dept38" localSheetId="27">'[1]15-library'!#REF!</definedName>
    <definedName name="dept38" localSheetId="4">'[1]15-library'!#REF!</definedName>
    <definedName name="dept38" localSheetId="15">'[1]15-library'!#REF!</definedName>
    <definedName name="dept38" localSheetId="29">'[1]15-library'!#REF!</definedName>
    <definedName name="dept38" localSheetId="52">'[1]15-library'!#REF!</definedName>
    <definedName name="dept38" localSheetId="18">'[1]15-library'!#REF!</definedName>
    <definedName name="dept38" localSheetId="24">'[1]15-library'!#REF!</definedName>
    <definedName name="dept38" localSheetId="44">'[1]15-library'!#REF!</definedName>
    <definedName name="dept38" localSheetId="43">'[1]15-library'!#REF!</definedName>
    <definedName name="dept38" localSheetId="11">'[1]15-library'!#REF!</definedName>
    <definedName name="dept38" localSheetId="5">'[1]15-library'!#REF!</definedName>
    <definedName name="dept38" localSheetId="35">'[1]15-library'!#REF!</definedName>
    <definedName name="dept38" localSheetId="20">'[1]15-library'!#REF!</definedName>
    <definedName name="dept38" localSheetId="1">'[1]15-library'!#REF!</definedName>
    <definedName name="dept38" localSheetId="12">'[1]15-library'!#REF!</definedName>
    <definedName name="dept38" localSheetId="21">'[1]15-library'!#REF!</definedName>
    <definedName name="dept38" localSheetId="6">'[1]15-library'!#REF!</definedName>
    <definedName name="dept38" localSheetId="14">'[1]15-library'!#REF!</definedName>
    <definedName name="dept38" localSheetId="39">'[1]15-library'!#REF!</definedName>
    <definedName name="dept38">'[1]15-library'!#REF!</definedName>
    <definedName name="eeeeeeeeeeeee" localSheetId="9">'[1]15-library'!#REF!</definedName>
    <definedName name="eeeeeeeeeeeee" localSheetId="8">'[1]15-library'!#REF!</definedName>
    <definedName name="eeeeeeeeeeeee" localSheetId="13">'[1]15-library'!#REF!</definedName>
    <definedName name="eeeeeeeeeeeee" localSheetId="15">'[1]15-library'!#REF!</definedName>
    <definedName name="eeeeeeeeeeeee" localSheetId="52">'[1]15-library'!#REF!</definedName>
    <definedName name="eeeeeeeeeeeee" localSheetId="43">'[1]15-library'!#REF!</definedName>
    <definedName name="eeeeeeeeeeeee" localSheetId="11">'[1]15-library'!#REF!</definedName>
    <definedName name="eeeeeeeeeeeee">'[1]15-library'!#REF!</definedName>
    <definedName name="Engine1" localSheetId="41">'[1]15-library'!#REF!</definedName>
    <definedName name="Engine1" localSheetId="9">'[1]15-library'!#REF!</definedName>
    <definedName name="Engine1" localSheetId="8">'[1]15-library'!#REF!</definedName>
    <definedName name="Engine1" localSheetId="37">'[1]15-library'!#REF!</definedName>
    <definedName name="Engine1" localSheetId="0">'[1]15-library'!#REF!</definedName>
    <definedName name="Engine1" localSheetId="13">'[1]15-library'!#REF!</definedName>
    <definedName name="Engine1" localSheetId="25">'[1]15-library'!#REF!</definedName>
    <definedName name="Engine1" localSheetId="26">'[1]15-library'!#REF!</definedName>
    <definedName name="Engine1" localSheetId="27">'[1]15-library'!#REF!</definedName>
    <definedName name="Engine1" localSheetId="15">'[1]15-library'!#REF!</definedName>
    <definedName name="Engine1" localSheetId="52">'[1]15-library'!#REF!</definedName>
    <definedName name="Engine1" localSheetId="24">'[1]15-library'!#REF!</definedName>
    <definedName name="Engine1" localSheetId="44">'[1]15-library'!#REF!</definedName>
    <definedName name="Engine1" localSheetId="43">'[1]15-library'!#REF!</definedName>
    <definedName name="Engine1" localSheetId="11">'[1]15-library'!#REF!</definedName>
    <definedName name="Engine1" localSheetId="5">'[1]15-library'!#REF!</definedName>
    <definedName name="Engine1" localSheetId="35">'[1]15-library'!#REF!</definedName>
    <definedName name="Engine1" localSheetId="20">'[1]15-library'!#REF!</definedName>
    <definedName name="Engine1" localSheetId="12">'[1]15-library'!#REF!</definedName>
    <definedName name="Engine1" localSheetId="21">'[1]15-library'!#REF!</definedName>
    <definedName name="Engine1" localSheetId="6">'[1]15-library'!#REF!</definedName>
    <definedName name="Engine1" localSheetId="14">'[1]15-library'!#REF!</definedName>
    <definedName name="Engine1" localSheetId="39">'[1]15-library'!#REF!</definedName>
    <definedName name="Engine1">'[1]15-library'!#REF!</definedName>
    <definedName name="f" localSheetId="41">'[1]15-library'!#REF!</definedName>
    <definedName name="f" localSheetId="9">'[1]15-library'!#REF!</definedName>
    <definedName name="f" localSheetId="7">'[1]15-library'!#REF!</definedName>
    <definedName name="f" localSheetId="8">'[1]15-library'!#REF!</definedName>
    <definedName name="f" localSheetId="37">'[1]15-library'!#REF!</definedName>
    <definedName name="f" localSheetId="0">'[1]15-library'!#REF!</definedName>
    <definedName name="f" localSheetId="13">'[1]15-library'!#REF!</definedName>
    <definedName name="f" localSheetId="25">'[1]15-library'!#REF!</definedName>
    <definedName name="f" localSheetId="26">'[1]15-library'!#REF!</definedName>
    <definedName name="f" localSheetId="27">'[1]15-library'!#REF!</definedName>
    <definedName name="f" localSheetId="15">'[1]15-library'!#REF!</definedName>
    <definedName name="f" localSheetId="52">'[1]15-library'!#REF!</definedName>
    <definedName name="f" localSheetId="24">'[1]15-library'!#REF!</definedName>
    <definedName name="f" localSheetId="44">'[1]15-library'!#REF!</definedName>
    <definedName name="f" localSheetId="43">'[1]15-library'!#REF!</definedName>
    <definedName name="f" localSheetId="11">'[1]15-library'!#REF!</definedName>
    <definedName name="f" localSheetId="5">'[1]15-library'!#REF!</definedName>
    <definedName name="f" localSheetId="35">'[1]15-library'!#REF!</definedName>
    <definedName name="f" localSheetId="20">'[1]15-library'!#REF!</definedName>
    <definedName name="f" localSheetId="12">'[1]15-library'!#REF!</definedName>
    <definedName name="f" localSheetId="21">'[1]15-library'!#REF!</definedName>
    <definedName name="f" localSheetId="6">'[1]15-library'!#REF!</definedName>
    <definedName name="f" localSheetId="14">'[1]15-library'!#REF!</definedName>
    <definedName name="f" localSheetId="39">'[1]15-library'!#REF!</definedName>
    <definedName name="f">'[1]15-library'!#REF!</definedName>
    <definedName name="fffffffffffff" localSheetId="9">'[1]15-library'!#REF!</definedName>
    <definedName name="fffffffffffff" localSheetId="8">'[1]15-library'!#REF!</definedName>
    <definedName name="fffffffffffff" localSheetId="13">'[1]15-library'!#REF!</definedName>
    <definedName name="fffffffffffff" localSheetId="15">'[1]15-library'!#REF!</definedName>
    <definedName name="fffffffffffff" localSheetId="52">'[1]15-library'!#REF!</definedName>
    <definedName name="fffffffffffff" localSheetId="43">'[1]15-library'!#REF!</definedName>
    <definedName name="fffffffffffff" localSheetId="11">'[1]15-library'!#REF!</definedName>
    <definedName name="fffffffffffff">'[1]15-library'!#REF!</definedName>
    <definedName name="fffffffffffffff" localSheetId="9">'[1]15-library'!#REF!</definedName>
    <definedName name="fffffffffffffff" localSheetId="8">'[1]15-library'!#REF!</definedName>
    <definedName name="fffffffffffffff" localSheetId="13">'[1]15-library'!#REF!</definedName>
    <definedName name="fffffffffffffff" localSheetId="15">'[1]15-library'!#REF!</definedName>
    <definedName name="fffffffffffffff" localSheetId="52">'[1]15-library'!#REF!</definedName>
    <definedName name="fffffffffffffff" localSheetId="43">'[1]15-library'!#REF!</definedName>
    <definedName name="fffffffffffffff" localSheetId="11">'[1]15-library'!#REF!</definedName>
    <definedName name="fffffffffffffff">'[1]15-library'!#REF!</definedName>
    <definedName name="ffffffffffffffff" localSheetId="9">'[1]15-library'!#REF!</definedName>
    <definedName name="ffffffffffffffff" localSheetId="8">'[1]15-library'!#REF!</definedName>
    <definedName name="ffffffffffffffff" localSheetId="13">'[1]15-library'!#REF!</definedName>
    <definedName name="ffffffffffffffff" localSheetId="15">'[1]15-library'!#REF!</definedName>
    <definedName name="ffffffffffffffff" localSheetId="52">'[1]15-library'!#REF!</definedName>
    <definedName name="ffffffffffffffff" localSheetId="43">'[1]15-library'!#REF!</definedName>
    <definedName name="ffffffffffffffff" localSheetId="11">'[1]15-library'!#REF!</definedName>
    <definedName name="ffffffffffffffff">'[1]15-library'!#REF!</definedName>
    <definedName name="fffffffffffffffff" localSheetId="9">'[1]15-library'!#REF!</definedName>
    <definedName name="fffffffffffffffff" localSheetId="8">'[1]15-library'!#REF!</definedName>
    <definedName name="fffffffffffffffff" localSheetId="13">'[1]15-library'!#REF!</definedName>
    <definedName name="fffffffffffffffff" localSheetId="15">'[1]15-library'!#REF!</definedName>
    <definedName name="fffffffffffffffff" localSheetId="52">'[1]15-library'!#REF!</definedName>
    <definedName name="fffffffffffffffff" localSheetId="43">'[1]15-library'!#REF!</definedName>
    <definedName name="fffffffffffffffff" localSheetId="11">'[1]15-library'!#REF!</definedName>
    <definedName name="fffffffffffffffff">'[1]15-library'!#REF!</definedName>
    <definedName name="ffffffffffffffffffffffff" localSheetId="9">'[1]15-library'!#REF!</definedName>
    <definedName name="ffffffffffffffffffffffff" localSheetId="8">'[1]15-library'!#REF!</definedName>
    <definedName name="ffffffffffffffffffffffff" localSheetId="13">'[1]15-library'!#REF!</definedName>
    <definedName name="ffffffffffffffffffffffff" localSheetId="15">'[1]15-library'!#REF!</definedName>
    <definedName name="ffffffffffffffffffffffff" localSheetId="52">'[1]15-library'!#REF!</definedName>
    <definedName name="ffffffffffffffffffffffff" localSheetId="43">'[1]15-library'!#REF!</definedName>
    <definedName name="ffffffffffffffffffffffff" localSheetId="11">'[1]15-library'!#REF!</definedName>
    <definedName name="ffffffffffffffffffffffff">'[1]15-library'!#REF!</definedName>
    <definedName name="fffffffffffffffffffffffffff" localSheetId="9">'[1]15-library'!#REF!</definedName>
    <definedName name="fffffffffffffffffffffffffff" localSheetId="8">'[1]15-library'!#REF!</definedName>
    <definedName name="fffffffffffffffffffffffffff" localSheetId="13">'[1]15-library'!#REF!</definedName>
    <definedName name="fffffffffffffffffffffffffff" localSheetId="15">'[1]15-library'!#REF!</definedName>
    <definedName name="fffffffffffffffffffffffffff" localSheetId="52">'[1]15-library'!#REF!</definedName>
    <definedName name="fffffffffffffffffffffffffff" localSheetId="43">'[1]15-library'!#REF!</definedName>
    <definedName name="fffffffffffffffffffffffffff" localSheetId="11">'[1]15-library'!#REF!</definedName>
    <definedName name="fffffffffffffffffffffffffff">'[1]15-library'!#REF!</definedName>
    <definedName name="g" localSheetId="41">'[1]15-library'!#REF!</definedName>
    <definedName name="g" localSheetId="9">'[1]15-library'!#REF!</definedName>
    <definedName name="g" localSheetId="7">'[1]15-library'!#REF!</definedName>
    <definedName name="g" localSheetId="8">'[1]15-library'!#REF!</definedName>
    <definedName name="g" localSheetId="37">'[1]15-library'!#REF!</definedName>
    <definedName name="g" localSheetId="0">'[1]15-library'!#REF!</definedName>
    <definedName name="g" localSheetId="13">'[1]15-library'!#REF!</definedName>
    <definedName name="g" localSheetId="25">'[1]15-library'!#REF!</definedName>
    <definedName name="g" localSheetId="26">'[1]15-library'!#REF!</definedName>
    <definedName name="g" localSheetId="27">'[1]15-library'!#REF!</definedName>
    <definedName name="g" localSheetId="15">'[1]15-library'!#REF!</definedName>
    <definedName name="g" localSheetId="52">'[1]15-library'!#REF!</definedName>
    <definedName name="g" localSheetId="24">'[1]15-library'!#REF!</definedName>
    <definedName name="g" localSheetId="44">'[1]15-library'!#REF!</definedName>
    <definedName name="g" localSheetId="43">'[1]15-library'!#REF!</definedName>
    <definedName name="g" localSheetId="11">'[1]15-library'!#REF!</definedName>
    <definedName name="g" localSheetId="5">'[1]15-library'!#REF!</definedName>
    <definedName name="g" localSheetId="35">'[1]15-library'!#REF!</definedName>
    <definedName name="g" localSheetId="20">'[1]15-library'!#REF!</definedName>
    <definedName name="g" localSheetId="12">'[1]15-library'!#REF!</definedName>
    <definedName name="g" localSheetId="21">'[1]15-library'!#REF!</definedName>
    <definedName name="g" localSheetId="6">'[1]15-library'!#REF!</definedName>
    <definedName name="g" localSheetId="14">'[1]15-library'!#REF!</definedName>
    <definedName name="g" localSheetId="39">'[1]15-library'!#REF!</definedName>
    <definedName name="g">'[1]15-library'!#REF!</definedName>
    <definedName name="gg" localSheetId="9">'[1]15-library'!#REF!</definedName>
    <definedName name="gg" localSheetId="8">'[1]15-library'!#REF!</definedName>
    <definedName name="gg" localSheetId="13">'[1]15-library'!#REF!</definedName>
    <definedName name="gg" localSheetId="15">'[1]15-library'!#REF!</definedName>
    <definedName name="gg" localSheetId="52">'[1]15-library'!#REF!</definedName>
    <definedName name="gg" localSheetId="43">'[1]15-library'!#REF!</definedName>
    <definedName name="gg" localSheetId="11">'[1]15-library'!#REF!</definedName>
    <definedName name="gg">'[1]15-library'!#REF!</definedName>
    <definedName name="ggg" localSheetId="9">'[1]15-library'!#REF!</definedName>
    <definedName name="ggg" localSheetId="8">'[1]15-library'!#REF!</definedName>
    <definedName name="ggg" localSheetId="13">'[1]15-library'!#REF!</definedName>
    <definedName name="ggg" localSheetId="15">'[1]15-library'!#REF!</definedName>
    <definedName name="ggg" localSheetId="52">'[1]15-library'!#REF!</definedName>
    <definedName name="ggg" localSheetId="43">'[1]15-library'!#REF!</definedName>
    <definedName name="ggg" localSheetId="11">'[1]15-library'!#REF!</definedName>
    <definedName name="ggg">'[1]15-library'!#REF!</definedName>
    <definedName name="gggg" localSheetId="9">'[1]15-library'!#REF!</definedName>
    <definedName name="gggg" localSheetId="8">'[1]15-library'!#REF!</definedName>
    <definedName name="gggg" localSheetId="13">'[1]15-library'!#REF!</definedName>
    <definedName name="gggg" localSheetId="15">'[1]15-library'!#REF!</definedName>
    <definedName name="gggg" localSheetId="52">'[1]15-library'!#REF!</definedName>
    <definedName name="gggg" localSheetId="43">'[1]15-library'!#REF!</definedName>
    <definedName name="gggg" localSheetId="11">'[1]15-library'!#REF!</definedName>
    <definedName name="gggg">'[1]15-library'!#REF!</definedName>
    <definedName name="gggggggg" localSheetId="9">'[1]15-library'!#REF!</definedName>
    <definedName name="gggggggg" localSheetId="8">'[1]15-library'!#REF!</definedName>
    <definedName name="gggggggg" localSheetId="13">'[1]15-library'!#REF!</definedName>
    <definedName name="gggggggg" localSheetId="15">'[1]15-library'!#REF!</definedName>
    <definedName name="gggggggg" localSheetId="52">'[1]15-library'!#REF!</definedName>
    <definedName name="gggggggg" localSheetId="43">'[1]15-library'!#REF!</definedName>
    <definedName name="gggggggg" localSheetId="11">'[1]15-library'!#REF!</definedName>
    <definedName name="gggggggg">'[1]15-library'!#REF!</definedName>
    <definedName name="ggggggggggg" localSheetId="9">'[1]15-library'!#REF!</definedName>
    <definedName name="ggggggggggg" localSheetId="8">'[1]15-library'!#REF!</definedName>
    <definedName name="ggggggggggg" localSheetId="13">'[1]15-library'!#REF!</definedName>
    <definedName name="ggggggggggg" localSheetId="15">'[1]15-library'!#REF!</definedName>
    <definedName name="ggggggggggg" localSheetId="52">'[1]15-library'!#REF!</definedName>
    <definedName name="ggggggggggg" localSheetId="43">'[1]15-library'!#REF!</definedName>
    <definedName name="ggggggggggg" localSheetId="11">'[1]15-library'!#REF!</definedName>
    <definedName name="ggggggggggg">'[1]15-library'!#REF!</definedName>
    <definedName name="ggggggggggggg" localSheetId="9">'[1]15-library'!#REF!</definedName>
    <definedName name="ggggggggggggg" localSheetId="8">'[1]15-library'!#REF!</definedName>
    <definedName name="ggggggggggggg" localSheetId="13">'[1]15-library'!#REF!</definedName>
    <definedName name="ggggggggggggg" localSheetId="15">'[1]15-library'!#REF!</definedName>
    <definedName name="ggggggggggggg" localSheetId="52">'[1]15-library'!#REF!</definedName>
    <definedName name="ggggggggggggg" localSheetId="43">'[1]15-library'!#REF!</definedName>
    <definedName name="ggggggggggggg" localSheetId="11">'[1]15-library'!#REF!</definedName>
    <definedName name="ggggggggggggg">'[1]15-library'!#REF!</definedName>
    <definedName name="gggggggggggggg" localSheetId="9">'[1]15-library'!#REF!</definedName>
    <definedName name="gggggggggggggg" localSheetId="8">'[1]15-library'!#REF!</definedName>
    <definedName name="gggggggggggggg" localSheetId="13">'[1]15-library'!#REF!</definedName>
    <definedName name="gggggggggggggg" localSheetId="15">'[1]15-library'!#REF!</definedName>
    <definedName name="gggggggggggggg" localSheetId="52">'[1]15-library'!#REF!</definedName>
    <definedName name="gggggggggggggg" localSheetId="43">'[1]15-library'!#REF!</definedName>
    <definedName name="gggggggggggggg" localSheetId="11">'[1]15-library'!#REF!</definedName>
    <definedName name="gggggggggggggg">'[1]15-library'!#REF!</definedName>
    <definedName name="ggggggggggggggg" localSheetId="9">'[1]15-library'!#REF!</definedName>
    <definedName name="ggggggggggggggg" localSheetId="8">'[1]15-library'!#REF!</definedName>
    <definedName name="ggggggggggggggg" localSheetId="13">'[1]15-library'!#REF!</definedName>
    <definedName name="ggggggggggggggg" localSheetId="15">'[1]15-library'!#REF!</definedName>
    <definedName name="ggggggggggggggg" localSheetId="52">'[1]15-library'!#REF!</definedName>
    <definedName name="ggggggggggggggg" localSheetId="43">'[1]15-library'!#REF!</definedName>
    <definedName name="ggggggggggggggg" localSheetId="11">'[1]15-library'!#REF!</definedName>
    <definedName name="ggggggggggggggg">'[1]15-library'!#REF!</definedName>
    <definedName name="ggggggggggggggggg" localSheetId="9">'[1]15-library'!#REF!</definedName>
    <definedName name="ggggggggggggggggg" localSheetId="8">'[1]15-library'!#REF!</definedName>
    <definedName name="ggggggggggggggggg" localSheetId="13">'[1]15-library'!#REF!</definedName>
    <definedName name="ggggggggggggggggg" localSheetId="15">'[1]15-library'!#REF!</definedName>
    <definedName name="ggggggggggggggggg" localSheetId="52">'[1]15-library'!#REF!</definedName>
    <definedName name="ggggggggggggggggg" localSheetId="43">'[1]15-library'!#REF!</definedName>
    <definedName name="ggggggggggggggggg" localSheetId="11">'[1]15-library'!#REF!</definedName>
    <definedName name="ggggggggggggggggg">'[1]15-library'!#REF!</definedName>
    <definedName name="gggggggggggggggggg" localSheetId="9">'[1]15-library'!#REF!</definedName>
    <definedName name="gggggggggggggggggg" localSheetId="8">'[1]15-library'!#REF!</definedName>
    <definedName name="gggggggggggggggggg" localSheetId="13">'[1]15-library'!#REF!</definedName>
    <definedName name="gggggggggggggggggg" localSheetId="15">'[1]15-library'!#REF!</definedName>
    <definedName name="gggggggggggggggggg" localSheetId="52">'[1]15-library'!#REF!</definedName>
    <definedName name="gggggggggggggggggg" localSheetId="43">'[1]15-library'!#REF!</definedName>
    <definedName name="gggggggggggggggggg" localSheetId="11">'[1]15-library'!#REF!</definedName>
    <definedName name="gggggggggggggggggg">'[1]15-library'!#REF!</definedName>
    <definedName name="h" localSheetId="41">'[1]15-library'!#REF!</definedName>
    <definedName name="h" localSheetId="9">'[1]15-library'!#REF!</definedName>
    <definedName name="h" localSheetId="7">'[1]15-library'!#REF!</definedName>
    <definedName name="h" localSheetId="8">'[1]15-library'!#REF!</definedName>
    <definedName name="h" localSheetId="37">'[1]15-library'!#REF!</definedName>
    <definedName name="h" localSheetId="0">'[1]15-library'!#REF!</definedName>
    <definedName name="h" localSheetId="13">'[1]15-library'!#REF!</definedName>
    <definedName name="h" localSheetId="25">'[1]15-library'!#REF!</definedName>
    <definedName name="h" localSheetId="26">'[1]15-library'!#REF!</definedName>
    <definedName name="h" localSheetId="27">'[1]15-library'!#REF!</definedName>
    <definedName name="h" localSheetId="15">'[1]15-library'!#REF!</definedName>
    <definedName name="h" localSheetId="52">'[1]15-library'!#REF!</definedName>
    <definedName name="h" localSheetId="24">'[1]15-library'!#REF!</definedName>
    <definedName name="h" localSheetId="44">'[1]15-library'!#REF!</definedName>
    <definedName name="h" localSheetId="43">'[1]15-library'!#REF!</definedName>
    <definedName name="h" localSheetId="11">'[1]15-library'!#REF!</definedName>
    <definedName name="h" localSheetId="5">'[1]15-library'!#REF!</definedName>
    <definedName name="h" localSheetId="35">'[1]15-library'!#REF!</definedName>
    <definedName name="h" localSheetId="20">'[1]15-library'!#REF!</definedName>
    <definedName name="h" localSheetId="12">'[1]15-library'!#REF!</definedName>
    <definedName name="h" localSheetId="21">'[1]15-library'!#REF!</definedName>
    <definedName name="h" localSheetId="6">'[1]15-library'!#REF!</definedName>
    <definedName name="h" localSheetId="14">'[1]15-library'!#REF!</definedName>
    <definedName name="h" localSheetId="39">'[1]15-library'!#REF!</definedName>
    <definedName name="h">'[1]15-library'!#REF!</definedName>
    <definedName name="help" localSheetId="41">'[1]15-library'!#REF!</definedName>
    <definedName name="help" localSheetId="9">'[1]15-library'!#REF!</definedName>
    <definedName name="help" localSheetId="7">'[1]15-library'!#REF!</definedName>
    <definedName name="help" localSheetId="8">'[1]15-library'!#REF!</definedName>
    <definedName name="help" localSheetId="37">'[1]15-library'!#REF!</definedName>
    <definedName name="help" localSheetId="30">'[1]15-library'!#REF!</definedName>
    <definedName name="help" localSheetId="0">'[1]15-library'!#REF!</definedName>
    <definedName name="help" localSheetId="13">'[1]15-library'!#REF!</definedName>
    <definedName name="help" localSheetId="25">'[1]15-library'!#REF!</definedName>
    <definedName name="help" localSheetId="26">'[1]15-library'!#REF!</definedName>
    <definedName name="help" localSheetId="28">'[1]15-library'!#REF!</definedName>
    <definedName name="help" localSheetId="27">'[1]15-library'!#REF!</definedName>
    <definedName name="help" localSheetId="4">'[1]15-library'!#REF!</definedName>
    <definedName name="help" localSheetId="15">'[1]15-library'!#REF!</definedName>
    <definedName name="help" localSheetId="29">'[1]15-library'!#REF!</definedName>
    <definedName name="help" localSheetId="52">'[1]15-library'!#REF!</definedName>
    <definedName name="help" localSheetId="18">'[1]15-library'!#REF!</definedName>
    <definedName name="help" localSheetId="24">'[1]15-library'!#REF!</definedName>
    <definedName name="help" localSheetId="44">'[1]15-library'!#REF!</definedName>
    <definedName name="help" localSheetId="43">'[1]15-library'!#REF!</definedName>
    <definedName name="help" localSheetId="11">'[1]15-library'!#REF!</definedName>
    <definedName name="help" localSheetId="5">'[1]15-library'!#REF!</definedName>
    <definedName name="help" localSheetId="35">'[1]15-library'!#REF!</definedName>
    <definedName name="help" localSheetId="20">'[1]15-library'!#REF!</definedName>
    <definedName name="help" localSheetId="1">'[1]15-library'!#REF!</definedName>
    <definedName name="help" localSheetId="12">'[1]15-library'!#REF!</definedName>
    <definedName name="help" localSheetId="21">'[1]15-library'!#REF!</definedName>
    <definedName name="help" localSheetId="6">'[1]15-library'!#REF!</definedName>
    <definedName name="help" localSheetId="14">'[1]15-library'!#REF!</definedName>
    <definedName name="help" localSheetId="39">'[1]15-library'!#REF!</definedName>
    <definedName name="help">'[1]15-library'!#REF!</definedName>
    <definedName name="hh" localSheetId="9">'[1]15-library'!#REF!</definedName>
    <definedName name="hh" localSheetId="8">'[1]15-library'!#REF!</definedName>
    <definedName name="hh" localSheetId="13">'[1]15-library'!#REF!</definedName>
    <definedName name="hh" localSheetId="15">'[1]15-library'!#REF!</definedName>
    <definedName name="hh" localSheetId="52">'[1]15-library'!#REF!</definedName>
    <definedName name="hh" localSheetId="43">'[1]15-library'!#REF!</definedName>
    <definedName name="hh" localSheetId="11">'[1]15-library'!#REF!</definedName>
    <definedName name="hh">'[1]15-library'!#REF!</definedName>
    <definedName name="hhh" localSheetId="9">'[1]15-library'!#REF!</definedName>
    <definedName name="hhh" localSheetId="8">'[1]15-library'!#REF!</definedName>
    <definedName name="hhh" localSheetId="13">'[1]15-library'!#REF!</definedName>
    <definedName name="hhh" localSheetId="15">'[1]15-library'!#REF!</definedName>
    <definedName name="hhh" localSheetId="52">'[1]15-library'!#REF!</definedName>
    <definedName name="hhh" localSheetId="43">'[1]15-library'!#REF!</definedName>
    <definedName name="hhh" localSheetId="11">'[1]15-library'!#REF!</definedName>
    <definedName name="hhh">'[1]15-library'!#REF!</definedName>
    <definedName name="hhhh" localSheetId="9">'[1]15-library'!#REF!</definedName>
    <definedName name="hhhh" localSheetId="8">'[1]15-library'!#REF!</definedName>
    <definedName name="hhhh" localSheetId="13">'[1]15-library'!#REF!</definedName>
    <definedName name="hhhh" localSheetId="15">'[1]15-library'!#REF!</definedName>
    <definedName name="hhhh" localSheetId="52">'[1]15-library'!#REF!</definedName>
    <definedName name="hhhh" localSheetId="43">'[1]15-library'!#REF!</definedName>
    <definedName name="hhhh" localSheetId="11">'[1]15-library'!#REF!</definedName>
    <definedName name="hhhh">'[1]15-library'!#REF!</definedName>
    <definedName name="hhhhh" localSheetId="9">'[1]15-library'!#REF!</definedName>
    <definedName name="hhhhh" localSheetId="8">'[1]15-library'!#REF!</definedName>
    <definedName name="hhhhh" localSheetId="13">'[1]15-library'!#REF!</definedName>
    <definedName name="hhhhh" localSheetId="15">'[1]15-library'!#REF!</definedName>
    <definedName name="hhhhh" localSheetId="52">'[1]15-library'!#REF!</definedName>
    <definedName name="hhhhh" localSheetId="43">'[1]15-library'!#REF!</definedName>
    <definedName name="hhhhh" localSheetId="11">'[1]15-library'!#REF!</definedName>
    <definedName name="hhhhh">'[1]15-library'!#REF!</definedName>
    <definedName name="hhhhhh" localSheetId="9">'[1]15-library'!#REF!</definedName>
    <definedName name="hhhhhh" localSheetId="8">'[1]15-library'!#REF!</definedName>
    <definedName name="hhhhhh" localSheetId="13">'[1]15-library'!#REF!</definedName>
    <definedName name="hhhhhh" localSheetId="15">'[1]15-library'!#REF!</definedName>
    <definedName name="hhhhhh" localSheetId="52">'[1]15-library'!#REF!</definedName>
    <definedName name="hhhhhh" localSheetId="43">'[1]15-library'!#REF!</definedName>
    <definedName name="hhhhhh" localSheetId="11">'[1]15-library'!#REF!</definedName>
    <definedName name="hhhhhh">'[1]15-library'!#REF!</definedName>
    <definedName name="hhhhhhh" localSheetId="9">'[1]15-library'!#REF!</definedName>
    <definedName name="hhhhhhh" localSheetId="8">'[1]15-library'!#REF!</definedName>
    <definedName name="hhhhhhh" localSheetId="13">'[1]15-library'!#REF!</definedName>
    <definedName name="hhhhhhh" localSheetId="15">'[1]15-library'!#REF!</definedName>
    <definedName name="hhhhhhh" localSheetId="52">'[1]15-library'!#REF!</definedName>
    <definedName name="hhhhhhh" localSheetId="43">'[1]15-library'!#REF!</definedName>
    <definedName name="hhhhhhh" localSheetId="11">'[1]15-library'!#REF!</definedName>
    <definedName name="hhhhhhh">'[1]15-library'!#REF!</definedName>
    <definedName name="hhhhhhhh" localSheetId="9">'[1]15-library'!#REF!</definedName>
    <definedName name="hhhhhhhh" localSheetId="8">'[1]15-library'!#REF!</definedName>
    <definedName name="hhhhhhhh" localSheetId="13">'[1]15-library'!#REF!</definedName>
    <definedName name="hhhhhhhh" localSheetId="15">'[1]15-library'!#REF!</definedName>
    <definedName name="hhhhhhhh" localSheetId="52">'[1]15-library'!#REF!</definedName>
    <definedName name="hhhhhhhh" localSheetId="43">'[1]15-library'!#REF!</definedName>
    <definedName name="hhhhhhhh" localSheetId="11">'[1]15-library'!#REF!</definedName>
    <definedName name="hhhhhhhh">'[1]15-library'!#REF!</definedName>
    <definedName name="hhhhhhhhhh" localSheetId="9">'[1]15-library'!#REF!</definedName>
    <definedName name="hhhhhhhhhh" localSheetId="8">'[1]15-library'!#REF!</definedName>
    <definedName name="hhhhhhhhhh" localSheetId="13">'[1]15-library'!#REF!</definedName>
    <definedName name="hhhhhhhhhh" localSheetId="15">'[1]15-library'!#REF!</definedName>
    <definedName name="hhhhhhhhhh" localSheetId="52">'[1]15-library'!#REF!</definedName>
    <definedName name="hhhhhhhhhh" localSheetId="43">'[1]15-library'!#REF!</definedName>
    <definedName name="hhhhhhhhhh" localSheetId="11">'[1]15-library'!#REF!</definedName>
    <definedName name="hhhhhhhhhh">'[1]15-library'!#REF!</definedName>
    <definedName name="hhhhhhhhhhhhh" localSheetId="9">'[1]15-library'!#REF!</definedName>
    <definedName name="hhhhhhhhhhhhh" localSheetId="8">'[1]15-library'!#REF!</definedName>
    <definedName name="hhhhhhhhhhhhh" localSheetId="13">'[1]15-library'!#REF!</definedName>
    <definedName name="hhhhhhhhhhhhh" localSheetId="15">'[1]15-library'!#REF!</definedName>
    <definedName name="hhhhhhhhhhhhh" localSheetId="52">'[1]15-library'!#REF!</definedName>
    <definedName name="hhhhhhhhhhhhh" localSheetId="43">'[1]15-library'!#REF!</definedName>
    <definedName name="hhhhhhhhhhhhh" localSheetId="11">'[1]15-library'!#REF!</definedName>
    <definedName name="hhhhhhhhhhhhh">'[1]15-library'!#REF!</definedName>
    <definedName name="hhhhhhhhhhhhhhh" localSheetId="9">'[1]15-library'!#REF!</definedName>
    <definedName name="hhhhhhhhhhhhhhh" localSheetId="8">'[1]15-library'!#REF!</definedName>
    <definedName name="hhhhhhhhhhhhhhh" localSheetId="13">'[1]15-library'!#REF!</definedName>
    <definedName name="hhhhhhhhhhhhhhh" localSheetId="15">'[1]15-library'!#REF!</definedName>
    <definedName name="hhhhhhhhhhhhhhh" localSheetId="52">'[1]15-library'!#REF!</definedName>
    <definedName name="hhhhhhhhhhhhhhh" localSheetId="43">'[1]15-library'!#REF!</definedName>
    <definedName name="hhhhhhhhhhhhhhh" localSheetId="11">'[1]15-library'!#REF!</definedName>
    <definedName name="hhhhhhhhhhhhhhh">'[1]15-library'!#REF!</definedName>
    <definedName name="hhhhhhhhhhhhhhhhhhhh" localSheetId="9">'[1]15-library'!#REF!</definedName>
    <definedName name="hhhhhhhhhhhhhhhhhhhh" localSheetId="8">'[1]15-library'!#REF!</definedName>
    <definedName name="hhhhhhhhhhhhhhhhhhhh" localSheetId="13">'[1]15-library'!#REF!</definedName>
    <definedName name="hhhhhhhhhhhhhhhhhhhh" localSheetId="15">'[1]15-library'!#REF!</definedName>
    <definedName name="hhhhhhhhhhhhhhhhhhhh" localSheetId="52">'[1]15-library'!#REF!</definedName>
    <definedName name="hhhhhhhhhhhhhhhhhhhh" localSheetId="43">'[1]15-library'!#REF!</definedName>
    <definedName name="hhhhhhhhhhhhhhhhhhhh" localSheetId="11">'[1]15-library'!#REF!</definedName>
    <definedName name="hhhhhhhhhhhhhhhhhhhh">'[1]15-library'!#REF!</definedName>
    <definedName name="hhhhhhhhhhhhhhhhhhhhhhh" localSheetId="9">'[1]15-library'!#REF!</definedName>
    <definedName name="hhhhhhhhhhhhhhhhhhhhhhh" localSheetId="8">'[1]15-library'!#REF!</definedName>
    <definedName name="hhhhhhhhhhhhhhhhhhhhhhh" localSheetId="13">'[1]15-library'!#REF!</definedName>
    <definedName name="hhhhhhhhhhhhhhhhhhhhhhh" localSheetId="15">'[1]15-library'!#REF!</definedName>
    <definedName name="hhhhhhhhhhhhhhhhhhhhhhh" localSheetId="52">'[1]15-library'!#REF!</definedName>
    <definedName name="hhhhhhhhhhhhhhhhhhhhhhh" localSheetId="43">'[1]15-library'!#REF!</definedName>
    <definedName name="hhhhhhhhhhhhhhhhhhhhhhh" localSheetId="11">'[1]15-library'!#REF!</definedName>
    <definedName name="hhhhhhhhhhhhhhhhhhhhhhh">'[1]15-library'!#REF!</definedName>
    <definedName name="hhhhhhhhhhhhhhhhhhhhhhhhhhhhhh" localSheetId="9">'[1]15-library'!#REF!</definedName>
    <definedName name="hhhhhhhhhhhhhhhhhhhhhhhhhhhhhh" localSheetId="8">'[1]15-library'!#REF!</definedName>
    <definedName name="hhhhhhhhhhhhhhhhhhhhhhhhhhhhhh" localSheetId="13">'[1]15-library'!#REF!</definedName>
    <definedName name="hhhhhhhhhhhhhhhhhhhhhhhhhhhhhh" localSheetId="15">'[1]15-library'!#REF!</definedName>
    <definedName name="hhhhhhhhhhhhhhhhhhhhhhhhhhhhhh" localSheetId="52">'[1]15-library'!#REF!</definedName>
    <definedName name="hhhhhhhhhhhhhhhhhhhhhhhhhhhhhh" localSheetId="43">'[1]15-library'!#REF!</definedName>
    <definedName name="hhhhhhhhhhhhhhhhhhhhhhhhhhhhhh" localSheetId="11">'[1]15-library'!#REF!</definedName>
    <definedName name="hhhhhhhhhhhhhhhhhhhhhhhhhhhhhh">'[1]15-library'!#REF!</definedName>
    <definedName name="hhhhhhhhhhhhhhhhhhhhhhhhhhhhhhhhhh" localSheetId="9">'[1]15-library'!#REF!</definedName>
    <definedName name="hhhhhhhhhhhhhhhhhhhhhhhhhhhhhhhhhh" localSheetId="8">'[1]15-library'!#REF!</definedName>
    <definedName name="hhhhhhhhhhhhhhhhhhhhhhhhhhhhhhhhhh" localSheetId="13">'[1]15-library'!#REF!</definedName>
    <definedName name="hhhhhhhhhhhhhhhhhhhhhhhhhhhhhhhhhh" localSheetId="15">'[1]15-library'!#REF!</definedName>
    <definedName name="hhhhhhhhhhhhhhhhhhhhhhhhhhhhhhhhhh" localSheetId="52">'[1]15-library'!#REF!</definedName>
    <definedName name="hhhhhhhhhhhhhhhhhhhhhhhhhhhhhhhhhh" localSheetId="43">'[1]15-library'!#REF!</definedName>
    <definedName name="hhhhhhhhhhhhhhhhhhhhhhhhhhhhhhhhhh" localSheetId="11">'[1]15-library'!#REF!</definedName>
    <definedName name="hhhhhhhhhhhhhhhhhhhhhhhhhhhhhhhhhh">'[1]15-library'!#REF!</definedName>
    <definedName name="iiiiiiiiiiiii" localSheetId="9">'[1]15-library'!#REF!</definedName>
    <definedName name="iiiiiiiiiiiii" localSheetId="8">'[1]15-library'!#REF!</definedName>
    <definedName name="iiiiiiiiiiiii" localSheetId="13">'[1]15-library'!#REF!</definedName>
    <definedName name="iiiiiiiiiiiii" localSheetId="15">'[1]15-library'!#REF!</definedName>
    <definedName name="iiiiiiiiiiiii" localSheetId="52">'[1]15-library'!#REF!</definedName>
    <definedName name="iiiiiiiiiiiii" localSheetId="43">'[1]15-library'!#REF!</definedName>
    <definedName name="iiiiiiiiiiiii" localSheetId="11">'[1]15-library'!#REF!</definedName>
    <definedName name="iiiiiiiiiiiii">'[1]15-library'!#REF!</definedName>
    <definedName name="j" localSheetId="41">'[1]15-library'!#REF!</definedName>
    <definedName name="j" localSheetId="9">'[1]15-library'!#REF!</definedName>
    <definedName name="j" localSheetId="7">'[1]15-library'!#REF!</definedName>
    <definedName name="j" localSheetId="8">'[1]15-library'!#REF!</definedName>
    <definedName name="j" localSheetId="37">'[1]15-library'!#REF!</definedName>
    <definedName name="j" localSheetId="0">'[1]15-library'!#REF!</definedName>
    <definedName name="j" localSheetId="13">'[1]15-library'!#REF!</definedName>
    <definedName name="j" localSheetId="25">'[1]15-library'!#REF!</definedName>
    <definedName name="j" localSheetId="26">'[1]15-library'!#REF!</definedName>
    <definedName name="j" localSheetId="27">'[1]15-library'!#REF!</definedName>
    <definedName name="j" localSheetId="15">'[1]15-library'!#REF!</definedName>
    <definedName name="j" localSheetId="52">'[1]15-library'!#REF!</definedName>
    <definedName name="j" localSheetId="24">'[1]15-library'!#REF!</definedName>
    <definedName name="j" localSheetId="44">'[1]15-library'!#REF!</definedName>
    <definedName name="j" localSheetId="43">'[1]15-library'!#REF!</definedName>
    <definedName name="j" localSheetId="11">'[1]15-library'!#REF!</definedName>
    <definedName name="j" localSheetId="5">'[1]15-library'!#REF!</definedName>
    <definedName name="j" localSheetId="35">'[1]15-library'!#REF!</definedName>
    <definedName name="j" localSheetId="20">'[1]15-library'!#REF!</definedName>
    <definedName name="j" localSheetId="12">'[1]15-library'!#REF!</definedName>
    <definedName name="j" localSheetId="21">'[1]15-library'!#REF!</definedName>
    <definedName name="j" localSheetId="6">'[1]15-library'!#REF!</definedName>
    <definedName name="j" localSheetId="14">'[1]15-library'!#REF!</definedName>
    <definedName name="j" localSheetId="39">'[1]15-library'!#REF!</definedName>
    <definedName name="j">'[1]15-library'!#REF!</definedName>
    <definedName name="jjjjjjjjjjjjj" localSheetId="9">'[1]15-library'!#REF!</definedName>
    <definedName name="jjjjjjjjjjjjj" localSheetId="8">'[1]15-library'!#REF!</definedName>
    <definedName name="jjjjjjjjjjjjj" localSheetId="13">'[1]15-library'!#REF!</definedName>
    <definedName name="jjjjjjjjjjjjj" localSheetId="15">'[1]15-library'!#REF!</definedName>
    <definedName name="jjjjjjjjjjjjj" localSheetId="52">'[1]15-library'!#REF!</definedName>
    <definedName name="jjjjjjjjjjjjj" localSheetId="43">'[1]15-library'!#REF!</definedName>
    <definedName name="jjjjjjjjjjjjj" localSheetId="11">'[1]15-library'!#REF!</definedName>
    <definedName name="jjjjjjjjjjjjj">'[1]15-library'!#REF!</definedName>
    <definedName name="k" localSheetId="41">'[1]15-library'!#REF!</definedName>
    <definedName name="k" localSheetId="9">'[1]15-library'!#REF!</definedName>
    <definedName name="k" localSheetId="7">'[1]15-library'!#REF!</definedName>
    <definedName name="k" localSheetId="8">'[1]15-library'!#REF!</definedName>
    <definedName name="k" localSheetId="37">'[1]15-library'!#REF!</definedName>
    <definedName name="k" localSheetId="0">'[1]15-library'!#REF!</definedName>
    <definedName name="k" localSheetId="13">'[1]15-library'!#REF!</definedName>
    <definedName name="k" localSheetId="25">'[1]15-library'!#REF!</definedName>
    <definedName name="k" localSheetId="26">'[1]15-library'!#REF!</definedName>
    <definedName name="k" localSheetId="27">'[1]15-library'!#REF!</definedName>
    <definedName name="k" localSheetId="15">'[1]15-library'!#REF!</definedName>
    <definedName name="k" localSheetId="52">'[1]15-library'!#REF!</definedName>
    <definedName name="k" localSheetId="24">'[1]15-library'!#REF!</definedName>
    <definedName name="k" localSheetId="44">'[1]15-library'!#REF!</definedName>
    <definedName name="k" localSheetId="43">'[1]15-library'!#REF!</definedName>
    <definedName name="k" localSheetId="11">'[1]15-library'!#REF!</definedName>
    <definedName name="k" localSheetId="5">'[1]15-library'!#REF!</definedName>
    <definedName name="k" localSheetId="35">'[1]15-library'!#REF!</definedName>
    <definedName name="k" localSheetId="20">'[1]15-library'!#REF!</definedName>
    <definedName name="k" localSheetId="12">'[1]15-library'!#REF!</definedName>
    <definedName name="k" localSheetId="21">'[1]15-library'!#REF!</definedName>
    <definedName name="k" localSheetId="6">'[1]15-library'!#REF!</definedName>
    <definedName name="k" localSheetId="14">'[1]15-library'!#REF!</definedName>
    <definedName name="k" localSheetId="39">'[1]15-library'!#REF!</definedName>
    <definedName name="k">'[1]15-library'!#REF!</definedName>
    <definedName name="kkkkkkkkkkkk" localSheetId="9">'[1]15-library'!#REF!</definedName>
    <definedName name="kkkkkkkkkkkk" localSheetId="8">'[1]15-library'!#REF!</definedName>
    <definedName name="kkkkkkkkkkkk" localSheetId="13">'[1]15-library'!#REF!</definedName>
    <definedName name="kkkkkkkkkkkk" localSheetId="15">'[1]15-library'!#REF!</definedName>
    <definedName name="kkkkkkkkkkkk" localSheetId="52">'[1]15-library'!#REF!</definedName>
    <definedName name="kkkkkkkkkkkk" localSheetId="43">'[1]15-library'!#REF!</definedName>
    <definedName name="kkkkkkkkkkkk" localSheetId="11">'[1]15-library'!#REF!</definedName>
    <definedName name="kkkkkkkkkkkk">'[1]15-library'!#REF!</definedName>
    <definedName name="l" localSheetId="41">'[1]15-library'!#REF!</definedName>
    <definedName name="l" localSheetId="9">'[1]15-library'!#REF!</definedName>
    <definedName name="l" localSheetId="7">'[1]15-library'!#REF!</definedName>
    <definedName name="l" localSheetId="8">'[1]15-library'!#REF!</definedName>
    <definedName name="l" localSheetId="37">'[1]15-library'!#REF!</definedName>
    <definedName name="l" localSheetId="0">'[1]15-library'!#REF!</definedName>
    <definedName name="l" localSheetId="13">'[1]15-library'!#REF!</definedName>
    <definedName name="l" localSheetId="25">'[1]15-library'!#REF!</definedName>
    <definedName name="l" localSheetId="26">'[1]15-library'!#REF!</definedName>
    <definedName name="l" localSheetId="27">'[1]15-library'!#REF!</definedName>
    <definedName name="l" localSheetId="15">'[1]15-library'!#REF!</definedName>
    <definedName name="l" localSheetId="52">'[1]15-library'!#REF!</definedName>
    <definedName name="l" localSheetId="24">'[1]15-library'!#REF!</definedName>
    <definedName name="l" localSheetId="44">'[1]15-library'!#REF!</definedName>
    <definedName name="l" localSheetId="43">'[1]15-library'!#REF!</definedName>
    <definedName name="l" localSheetId="11">'[1]15-library'!#REF!</definedName>
    <definedName name="l" localSheetId="5">'[1]15-library'!#REF!</definedName>
    <definedName name="l" localSheetId="35">'[1]15-library'!#REF!</definedName>
    <definedName name="l" localSheetId="20">'[1]15-library'!#REF!</definedName>
    <definedName name="l" localSheetId="12">'[1]15-library'!#REF!</definedName>
    <definedName name="l" localSheetId="21">'[1]15-library'!#REF!</definedName>
    <definedName name="l" localSheetId="6">'[1]15-library'!#REF!</definedName>
    <definedName name="l" localSheetId="14">'[1]15-library'!#REF!</definedName>
    <definedName name="l" localSheetId="39">'[1]15-library'!#REF!</definedName>
    <definedName name="l">'[1]15-library'!#REF!</definedName>
    <definedName name="library1" localSheetId="41">'[1]15-library'!#REF!</definedName>
    <definedName name="library1" localSheetId="9">'[1]15-library'!#REF!</definedName>
    <definedName name="library1" localSheetId="7">'[1]15-library'!#REF!</definedName>
    <definedName name="library1" localSheetId="8">'[1]15-library'!#REF!</definedName>
    <definedName name="library1" localSheetId="37">'[1]15-library'!#REF!</definedName>
    <definedName name="library1" localSheetId="0">'[1]15-library'!#REF!</definedName>
    <definedName name="library1" localSheetId="13">'[1]15-library'!#REF!</definedName>
    <definedName name="library1" localSheetId="25">'[1]15-library'!#REF!</definedName>
    <definedName name="library1" localSheetId="26">'[1]15-library'!#REF!</definedName>
    <definedName name="library1" localSheetId="28">'[1]15-library'!#REF!</definedName>
    <definedName name="library1" localSheetId="27">'[1]15-library'!#REF!</definedName>
    <definedName name="library1" localSheetId="15">'[1]15-library'!#REF!</definedName>
    <definedName name="library1" localSheetId="29">'[1]15-library'!#REF!</definedName>
    <definedName name="library1" localSheetId="52">'[1]15-library'!#REF!</definedName>
    <definedName name="library1" localSheetId="24">'[1]15-library'!#REF!</definedName>
    <definedName name="library1" localSheetId="44">'[1]15-library'!#REF!</definedName>
    <definedName name="library1" localSheetId="43">'[1]15-library'!#REF!</definedName>
    <definedName name="library1" localSheetId="11">'[1]15-library'!#REF!</definedName>
    <definedName name="library1" localSheetId="5">'[1]15-library'!#REF!</definedName>
    <definedName name="library1" localSheetId="35">'[1]15-library'!#REF!</definedName>
    <definedName name="library1" localSheetId="20">'[1]15-library'!#REF!</definedName>
    <definedName name="library1" localSheetId="1">'[1]15-library'!#REF!</definedName>
    <definedName name="library1" localSheetId="12">'[1]15-library'!#REF!</definedName>
    <definedName name="library1" localSheetId="21">'[1]15-library'!#REF!</definedName>
    <definedName name="library1" localSheetId="6">'[1]15-library'!#REF!</definedName>
    <definedName name="library1" localSheetId="14">'[1]15-library'!#REF!</definedName>
    <definedName name="library1" localSheetId="39">'[1]15-library'!#REF!</definedName>
    <definedName name="library1">'[1]15-library'!#REF!</definedName>
    <definedName name="LibraryGraniteSteps" localSheetId="41">'[1]15-library'!#REF!</definedName>
    <definedName name="LibraryGraniteSteps" localSheetId="9">'[1]15-library'!#REF!</definedName>
    <definedName name="LibraryGraniteSteps" localSheetId="7">'[1]15-library'!#REF!</definedName>
    <definedName name="LibraryGraniteSteps" localSheetId="8">'[1]15-library'!#REF!</definedName>
    <definedName name="LibraryGraniteSteps" localSheetId="37">'[1]15-library'!#REF!</definedName>
    <definedName name="LibraryGraniteSteps" localSheetId="0">'[1]15-library'!#REF!</definedName>
    <definedName name="LibraryGraniteSteps" localSheetId="13">'[1]15-library'!#REF!</definedName>
    <definedName name="LibraryGraniteSteps" localSheetId="25">'[1]15-library'!#REF!</definedName>
    <definedName name="LibraryGraniteSteps" localSheetId="26">'[1]15-library'!#REF!</definedName>
    <definedName name="LibraryGraniteSteps" localSheetId="28">'[1]15-library'!#REF!</definedName>
    <definedName name="LibraryGraniteSteps" localSheetId="27">'[1]15-library'!#REF!</definedName>
    <definedName name="LibraryGraniteSteps" localSheetId="15">'[1]15-library'!#REF!</definedName>
    <definedName name="LibraryGraniteSteps" localSheetId="29">'[1]15-library'!#REF!</definedName>
    <definedName name="LibraryGraniteSteps" localSheetId="52">'[1]15-library'!#REF!</definedName>
    <definedName name="LibraryGraniteSteps" localSheetId="24">'[1]15-library'!#REF!</definedName>
    <definedName name="LibraryGraniteSteps" localSheetId="44">'[1]15-library'!#REF!</definedName>
    <definedName name="LibraryGraniteSteps" localSheetId="43">'[1]15-library'!#REF!</definedName>
    <definedName name="LibraryGraniteSteps" localSheetId="11">'[1]15-library'!#REF!</definedName>
    <definedName name="LibraryGraniteSteps" localSheetId="5">'[1]15-library'!#REF!</definedName>
    <definedName name="LibraryGraniteSteps" localSheetId="35">'[1]15-library'!#REF!</definedName>
    <definedName name="LibraryGraniteSteps" localSheetId="20">'[1]15-library'!#REF!</definedName>
    <definedName name="LibraryGraniteSteps" localSheetId="12">'[1]15-library'!#REF!</definedName>
    <definedName name="LibraryGraniteSteps" localSheetId="21">'[1]15-library'!#REF!</definedName>
    <definedName name="LibraryGraniteSteps" localSheetId="6">'[1]15-library'!#REF!</definedName>
    <definedName name="LibraryGraniteSteps" localSheetId="14">'[1]15-library'!#REF!</definedName>
    <definedName name="LibraryGraniteSteps" localSheetId="39">'[1]15-library'!#REF!</definedName>
    <definedName name="LibraryGraniteSteps">'[1]15-library'!#REF!</definedName>
    <definedName name="llllllllllll" localSheetId="9">'[1]15-library'!#REF!</definedName>
    <definedName name="llllllllllll" localSheetId="8">'[1]15-library'!#REF!</definedName>
    <definedName name="llllllllllll" localSheetId="13">'[1]15-library'!#REF!</definedName>
    <definedName name="llllllllllll" localSheetId="15">'[1]15-library'!#REF!</definedName>
    <definedName name="llllllllllll" localSheetId="52">'[1]15-library'!#REF!</definedName>
    <definedName name="llllllllllll" localSheetId="43">'[1]15-library'!#REF!</definedName>
    <definedName name="llllllllllll" localSheetId="11">'[1]15-library'!#REF!</definedName>
    <definedName name="llllllllllll">'[1]15-library'!#REF!</definedName>
    <definedName name="m" localSheetId="41">'[1]15-library'!#REF!</definedName>
    <definedName name="m" localSheetId="9">'[1]15-library'!#REF!</definedName>
    <definedName name="m" localSheetId="7">'[1]15-library'!#REF!</definedName>
    <definedName name="m" localSheetId="8">'[1]15-library'!#REF!</definedName>
    <definedName name="m" localSheetId="37">'[1]15-library'!#REF!</definedName>
    <definedName name="m" localSheetId="0">'[1]15-library'!#REF!</definedName>
    <definedName name="m" localSheetId="13">'[1]15-library'!#REF!</definedName>
    <definedName name="m" localSheetId="25">'[1]15-library'!#REF!</definedName>
    <definedName name="m" localSheetId="26">'[1]15-library'!#REF!</definedName>
    <definedName name="m" localSheetId="27">'[1]15-library'!#REF!</definedName>
    <definedName name="m" localSheetId="15">'[1]15-library'!#REF!</definedName>
    <definedName name="m" localSheetId="52">'[1]15-library'!#REF!</definedName>
    <definedName name="m" localSheetId="24">'[1]15-library'!#REF!</definedName>
    <definedName name="m" localSheetId="44">'[1]15-library'!#REF!</definedName>
    <definedName name="m" localSheetId="43">'[1]15-library'!#REF!</definedName>
    <definedName name="m" localSheetId="11">'[1]15-library'!#REF!</definedName>
    <definedName name="m" localSheetId="5">'[1]15-library'!#REF!</definedName>
    <definedName name="m" localSheetId="35">'[1]15-library'!#REF!</definedName>
    <definedName name="m" localSheetId="20">'[1]15-library'!#REF!</definedName>
    <definedName name="m" localSheetId="12">'[1]15-library'!#REF!</definedName>
    <definedName name="m" localSheetId="21">'[1]15-library'!#REF!</definedName>
    <definedName name="m" localSheetId="6">'[1]15-library'!#REF!</definedName>
    <definedName name="m" localSheetId="14">'[1]15-library'!#REF!</definedName>
    <definedName name="m" localSheetId="39">'[1]15-library'!#REF!</definedName>
    <definedName name="m">'[1]15-library'!#REF!</definedName>
    <definedName name="meeting" localSheetId="41">'[1]15-library'!#REF!</definedName>
    <definedName name="meeting" localSheetId="9">'[1]15-library'!#REF!</definedName>
    <definedName name="meeting" localSheetId="7">'[1]15-library'!#REF!</definedName>
    <definedName name="meeting" localSheetId="8">'[1]15-library'!#REF!</definedName>
    <definedName name="meeting" localSheetId="37">'[1]15-library'!#REF!</definedName>
    <definedName name="meeting" localSheetId="30">'[1]15-library'!#REF!</definedName>
    <definedName name="meeting" localSheetId="0">'[1]15-library'!#REF!</definedName>
    <definedName name="meeting" localSheetId="13">'[1]15-library'!#REF!</definedName>
    <definedName name="meeting" localSheetId="25">'[1]15-library'!#REF!</definedName>
    <definedName name="meeting" localSheetId="26">'[1]15-library'!#REF!</definedName>
    <definedName name="meeting" localSheetId="28">'[1]15-library'!#REF!</definedName>
    <definedName name="meeting" localSheetId="27">'[1]15-library'!#REF!</definedName>
    <definedName name="meeting" localSheetId="4">'[1]15-library'!#REF!</definedName>
    <definedName name="meeting" localSheetId="15">'[1]15-library'!#REF!</definedName>
    <definedName name="meeting" localSheetId="29">'[1]15-library'!#REF!</definedName>
    <definedName name="meeting" localSheetId="52">'[1]15-library'!#REF!</definedName>
    <definedName name="meeting" localSheetId="18">'[1]15-library'!#REF!</definedName>
    <definedName name="meeting" localSheetId="24">'[1]15-library'!#REF!</definedName>
    <definedName name="meeting" localSheetId="44">'[1]15-library'!#REF!</definedName>
    <definedName name="meeting" localSheetId="43">'[1]15-library'!#REF!</definedName>
    <definedName name="meeting" localSheetId="11">'[1]15-library'!#REF!</definedName>
    <definedName name="meeting" localSheetId="5">'[1]15-library'!#REF!</definedName>
    <definedName name="meeting" localSheetId="35">'[1]15-library'!#REF!</definedName>
    <definedName name="meeting" localSheetId="20">'[1]15-library'!#REF!</definedName>
    <definedName name="meeting" localSheetId="1">'[1]15-library'!#REF!</definedName>
    <definedName name="meeting" localSheetId="12">'[1]15-library'!#REF!</definedName>
    <definedName name="meeting" localSheetId="21">'[1]15-library'!#REF!</definedName>
    <definedName name="meeting" localSheetId="6">'[1]15-library'!#REF!</definedName>
    <definedName name="meeting" localSheetId="14">'[1]15-library'!#REF!</definedName>
    <definedName name="meeting" localSheetId="39">'[1]15-library'!#REF!</definedName>
    <definedName name="meeting">'[1]15-library'!#REF!</definedName>
    <definedName name="mgr" localSheetId="41">'[1]15-library'!#REF!</definedName>
    <definedName name="mgr" localSheetId="9">'[1]15-library'!#REF!</definedName>
    <definedName name="mgr" localSheetId="7">'[1]15-library'!#REF!</definedName>
    <definedName name="mgr" localSheetId="8">'[1]15-library'!#REF!</definedName>
    <definedName name="mgr" localSheetId="37">'[1]15-library'!#REF!</definedName>
    <definedName name="mgr" localSheetId="30">'[1]15-library'!#REF!</definedName>
    <definedName name="mgr" localSheetId="0">'[1]15-library'!#REF!</definedName>
    <definedName name="mgr" localSheetId="13">'[1]15-library'!#REF!</definedName>
    <definedName name="mgr" localSheetId="25">'[1]15-library'!#REF!</definedName>
    <definedName name="mgr" localSheetId="26">'[1]15-library'!#REF!</definedName>
    <definedName name="mgr" localSheetId="28">'[1]15-library'!#REF!</definedName>
    <definedName name="mgr" localSheetId="27">'[1]15-library'!#REF!</definedName>
    <definedName name="mgr" localSheetId="4">'[1]15-library'!#REF!</definedName>
    <definedName name="mgr" localSheetId="15">'[1]15-library'!#REF!</definedName>
    <definedName name="mgr" localSheetId="29">'[1]15-library'!#REF!</definedName>
    <definedName name="mgr" localSheetId="52">'[1]15-library'!#REF!</definedName>
    <definedName name="mgr" localSheetId="18">'[1]15-library'!#REF!</definedName>
    <definedName name="mgr" localSheetId="24">'[1]15-library'!#REF!</definedName>
    <definedName name="mgr" localSheetId="44">'[1]15-library'!#REF!</definedName>
    <definedName name="mgr" localSheetId="43">'[1]15-library'!#REF!</definedName>
    <definedName name="mgr" localSheetId="11">'[1]15-library'!#REF!</definedName>
    <definedName name="mgr" localSheetId="5">'[1]15-library'!#REF!</definedName>
    <definedName name="mgr" localSheetId="35">'[1]15-library'!#REF!</definedName>
    <definedName name="mgr" localSheetId="20">'[1]15-library'!#REF!</definedName>
    <definedName name="mgr" localSheetId="1">'[1]15-library'!#REF!</definedName>
    <definedName name="mgr" localSheetId="12">'[1]15-library'!#REF!</definedName>
    <definedName name="mgr" localSheetId="21">'[1]15-library'!#REF!</definedName>
    <definedName name="mgr" localSheetId="6">'[1]15-library'!#REF!</definedName>
    <definedName name="mgr" localSheetId="14">'[1]15-library'!#REF!</definedName>
    <definedName name="mgr" localSheetId="39">'[1]15-library'!#REF!</definedName>
    <definedName name="mgr">'[1]15-library'!#REF!</definedName>
    <definedName name="MiksA" localSheetId="41">'[1]15-library'!#REF!</definedName>
    <definedName name="MiksA" localSheetId="9">'[1]15-library'!#REF!</definedName>
    <definedName name="MiksA" localSheetId="7">'[1]15-library'!#REF!</definedName>
    <definedName name="MiksA" localSheetId="8">'[1]15-library'!#REF!</definedName>
    <definedName name="MiksA" localSheetId="37">'[1]15-library'!#REF!</definedName>
    <definedName name="MiksA" localSheetId="0">'[1]15-library'!#REF!</definedName>
    <definedName name="MiksA" localSheetId="13">'[1]15-library'!#REF!</definedName>
    <definedName name="MiksA" localSheetId="25">'[1]15-library'!#REF!</definedName>
    <definedName name="MiksA" localSheetId="26">'[1]15-library'!#REF!</definedName>
    <definedName name="MiksA" localSheetId="28">'[1]15-library'!#REF!</definedName>
    <definedName name="MiksA" localSheetId="27">'[1]15-library'!#REF!</definedName>
    <definedName name="MiksA" localSheetId="15">'[1]15-library'!#REF!</definedName>
    <definedName name="MiksA" localSheetId="29">'[1]15-library'!#REF!</definedName>
    <definedName name="MiksA" localSheetId="52">'[1]15-library'!#REF!</definedName>
    <definedName name="MiksA" localSheetId="24">'[1]15-library'!#REF!</definedName>
    <definedName name="MiksA" localSheetId="44">'[1]15-library'!#REF!</definedName>
    <definedName name="MiksA" localSheetId="43">'[1]15-library'!#REF!</definedName>
    <definedName name="MiksA" localSheetId="11">'[1]15-library'!#REF!</definedName>
    <definedName name="MiksA" localSheetId="5">'[1]15-library'!#REF!</definedName>
    <definedName name="MiksA" localSheetId="35">'[1]15-library'!#REF!</definedName>
    <definedName name="MiksA" localSheetId="20">'[1]15-library'!#REF!</definedName>
    <definedName name="MiksA" localSheetId="1">'[1]15-library'!#REF!</definedName>
    <definedName name="MiksA" localSheetId="12">'[1]15-library'!#REF!</definedName>
    <definedName name="MiksA" localSheetId="21">'[1]15-library'!#REF!</definedName>
    <definedName name="MiksA" localSheetId="6">'[1]15-library'!#REF!</definedName>
    <definedName name="MiksA" localSheetId="14">'[1]15-library'!#REF!</definedName>
    <definedName name="MiksA" localSheetId="39">'[1]15-library'!#REF!</definedName>
    <definedName name="MiksA">'[1]15-library'!#REF!</definedName>
    <definedName name="mmmmmmmmmm" localSheetId="9">'[1]15-library'!#REF!</definedName>
    <definedName name="mmmmmmmmmm" localSheetId="8">'[1]15-library'!#REF!</definedName>
    <definedName name="mmmmmmmmmm" localSheetId="13">'[1]15-library'!#REF!</definedName>
    <definedName name="mmmmmmmmmm" localSheetId="15">'[1]15-library'!#REF!</definedName>
    <definedName name="mmmmmmmmmm" localSheetId="52">'[1]15-library'!#REF!</definedName>
    <definedName name="mmmmmmmmmm" localSheetId="43">'[1]15-library'!#REF!</definedName>
    <definedName name="mmmmmmmmmm" localSheetId="11">'[1]15-library'!#REF!</definedName>
    <definedName name="mmmmmmmmmm">'[1]15-library'!#REF!</definedName>
    <definedName name="n" localSheetId="41">'[1]15-library'!#REF!</definedName>
    <definedName name="n" localSheetId="9">'[1]15-library'!#REF!</definedName>
    <definedName name="n" localSheetId="7">'[1]15-library'!#REF!</definedName>
    <definedName name="n" localSheetId="8">'[1]15-library'!#REF!</definedName>
    <definedName name="n" localSheetId="37">'[1]15-library'!#REF!</definedName>
    <definedName name="n" localSheetId="0">'[1]15-library'!#REF!</definedName>
    <definedName name="n" localSheetId="13">'[1]15-library'!#REF!</definedName>
    <definedName name="n" localSheetId="25">'[1]15-library'!#REF!</definedName>
    <definedName name="n" localSheetId="26">'[1]15-library'!#REF!</definedName>
    <definedName name="n" localSheetId="28">'[1]15-library'!#REF!</definedName>
    <definedName name="n" localSheetId="27">'[1]15-library'!#REF!</definedName>
    <definedName name="n" localSheetId="15">'[1]15-library'!#REF!</definedName>
    <definedName name="n" localSheetId="29">'[1]15-library'!#REF!</definedName>
    <definedName name="n" localSheetId="52">'[1]15-library'!#REF!</definedName>
    <definedName name="n" localSheetId="24">'[1]15-library'!#REF!</definedName>
    <definedName name="n" localSheetId="44">'[1]15-library'!#REF!</definedName>
    <definedName name="n" localSheetId="43">'[1]15-library'!#REF!</definedName>
    <definedName name="n" localSheetId="11">'[1]15-library'!#REF!</definedName>
    <definedName name="n" localSheetId="5">'[1]15-library'!#REF!</definedName>
    <definedName name="n" localSheetId="35">'[1]15-library'!#REF!</definedName>
    <definedName name="n" localSheetId="20">'[1]15-library'!#REF!</definedName>
    <definedName name="n" localSheetId="1">'[1]15-library'!#REF!</definedName>
    <definedName name="n" localSheetId="12">'[1]15-library'!#REF!</definedName>
    <definedName name="n" localSheetId="21">'[1]15-library'!#REF!</definedName>
    <definedName name="n" localSheetId="6">'[1]15-library'!#REF!</definedName>
    <definedName name="n" localSheetId="14">'[1]15-library'!#REF!</definedName>
    <definedName name="n" localSheetId="39">'[1]15-library'!#REF!</definedName>
    <definedName name="n">'[1]15-library'!#REF!</definedName>
    <definedName name="ooooooooooooo" localSheetId="9">'[1]15-library'!#REF!</definedName>
    <definedName name="ooooooooooooo" localSheetId="8">'[1]15-library'!#REF!</definedName>
    <definedName name="ooooooooooooo" localSheetId="13">'[1]15-library'!#REF!</definedName>
    <definedName name="ooooooooooooo" localSheetId="15">'[1]15-library'!#REF!</definedName>
    <definedName name="ooooooooooooo" localSheetId="52">'[1]15-library'!#REF!</definedName>
    <definedName name="ooooooooooooo" localSheetId="43">'[1]15-library'!#REF!</definedName>
    <definedName name="ooooooooooooo" localSheetId="11">'[1]15-library'!#REF!</definedName>
    <definedName name="ooooooooooooo">'[1]15-library'!#REF!</definedName>
    <definedName name="ooop" localSheetId="41">'[1]15-library'!#REF!</definedName>
    <definedName name="ooop" localSheetId="9">'[1]15-library'!#REF!</definedName>
    <definedName name="ooop" localSheetId="7">'[1]15-library'!#REF!</definedName>
    <definedName name="ooop" localSheetId="8">'[1]15-library'!#REF!</definedName>
    <definedName name="ooop" localSheetId="37">'[1]15-library'!#REF!</definedName>
    <definedName name="ooop" localSheetId="30">'[1]15-library'!#REF!</definedName>
    <definedName name="ooop" localSheetId="0">'[1]15-library'!#REF!</definedName>
    <definedName name="ooop" localSheetId="13">'[1]15-library'!#REF!</definedName>
    <definedName name="ooop" localSheetId="25">'[1]15-library'!#REF!</definedName>
    <definedName name="ooop" localSheetId="26">'[1]15-library'!#REF!</definedName>
    <definedName name="ooop" localSheetId="28">'[1]15-library'!#REF!</definedName>
    <definedName name="ooop" localSheetId="27">'[1]15-library'!#REF!</definedName>
    <definedName name="ooop" localSheetId="4">'[1]15-library'!#REF!</definedName>
    <definedName name="ooop" localSheetId="15">'[1]15-library'!#REF!</definedName>
    <definedName name="ooop" localSheetId="29">'[1]15-library'!#REF!</definedName>
    <definedName name="ooop" localSheetId="52">'[1]15-library'!#REF!</definedName>
    <definedName name="ooop" localSheetId="18">'[1]15-library'!#REF!</definedName>
    <definedName name="ooop" localSheetId="24">'[1]15-library'!#REF!</definedName>
    <definedName name="ooop" localSheetId="44">'[1]15-library'!#REF!</definedName>
    <definedName name="ooop" localSheetId="43">'[1]15-library'!#REF!</definedName>
    <definedName name="ooop" localSheetId="11">'[1]15-library'!#REF!</definedName>
    <definedName name="ooop" localSheetId="5">'[1]15-library'!#REF!</definedName>
    <definedName name="ooop" localSheetId="35">'[1]15-library'!#REF!</definedName>
    <definedName name="ooop" localSheetId="20">'[1]15-library'!#REF!</definedName>
    <definedName name="ooop" localSheetId="1">'[1]15-library'!#REF!</definedName>
    <definedName name="ooop" localSheetId="12">'[1]15-library'!#REF!</definedName>
    <definedName name="ooop" localSheetId="21">'[1]15-library'!#REF!</definedName>
    <definedName name="ooop" localSheetId="6">'[1]15-library'!#REF!</definedName>
    <definedName name="ooop" localSheetId="14">'[1]15-library'!#REF!</definedName>
    <definedName name="ooop" localSheetId="39">'[1]15-library'!#REF!</definedName>
    <definedName name="ooop">'[1]15-library'!#REF!</definedName>
    <definedName name="ooou" localSheetId="41">'[1]15-library'!#REF!</definedName>
    <definedName name="ooou" localSheetId="9">'[1]15-library'!#REF!</definedName>
    <definedName name="ooou" localSheetId="7">'[1]15-library'!#REF!</definedName>
    <definedName name="ooou" localSheetId="8">'[1]15-library'!#REF!</definedName>
    <definedName name="ooou" localSheetId="37">'[1]15-library'!#REF!</definedName>
    <definedName name="ooou" localSheetId="30">'[1]15-library'!#REF!</definedName>
    <definedName name="ooou" localSheetId="0">'[1]15-library'!#REF!</definedName>
    <definedName name="ooou" localSheetId="13">'[1]15-library'!#REF!</definedName>
    <definedName name="ooou" localSheetId="25">'[1]15-library'!#REF!</definedName>
    <definedName name="ooou" localSheetId="26">'[1]15-library'!#REF!</definedName>
    <definedName name="ooou" localSheetId="28">'[1]15-library'!#REF!</definedName>
    <definedName name="ooou" localSheetId="27">'[1]15-library'!#REF!</definedName>
    <definedName name="ooou" localSheetId="4">'[1]15-library'!#REF!</definedName>
    <definedName name="ooou" localSheetId="15">'[1]15-library'!#REF!</definedName>
    <definedName name="ooou" localSheetId="29">'[1]15-library'!#REF!</definedName>
    <definedName name="ooou" localSheetId="52">'[1]15-library'!#REF!</definedName>
    <definedName name="ooou" localSheetId="18">'[1]15-library'!#REF!</definedName>
    <definedName name="ooou" localSheetId="24">'[1]15-library'!#REF!</definedName>
    <definedName name="ooou" localSheetId="44">'[1]15-library'!#REF!</definedName>
    <definedName name="ooou" localSheetId="43">'[1]15-library'!#REF!</definedName>
    <definedName name="ooou" localSheetId="11">'[1]15-library'!#REF!</definedName>
    <definedName name="ooou" localSheetId="5">'[1]15-library'!#REF!</definedName>
    <definedName name="ooou" localSheetId="35">'[1]15-library'!#REF!</definedName>
    <definedName name="ooou" localSheetId="20">'[1]15-library'!#REF!</definedName>
    <definedName name="ooou" localSheetId="1">'[1]15-library'!#REF!</definedName>
    <definedName name="ooou" localSheetId="12">'[1]15-library'!#REF!</definedName>
    <definedName name="ooou" localSheetId="21">'[1]15-library'!#REF!</definedName>
    <definedName name="ooou" localSheetId="6">'[1]15-library'!#REF!</definedName>
    <definedName name="ooou" localSheetId="14">'[1]15-library'!#REF!</definedName>
    <definedName name="ooou" localSheetId="39">'[1]15-library'!#REF!</definedName>
    <definedName name="ooou">'[1]15-library'!#REF!</definedName>
    <definedName name="ppppppppppp" localSheetId="9">'[1]15-library'!#REF!</definedName>
    <definedName name="ppppppppppp" localSheetId="8">'[1]15-library'!#REF!</definedName>
    <definedName name="ppppppppppp" localSheetId="13">'[1]15-library'!#REF!</definedName>
    <definedName name="ppppppppppp" localSheetId="15">'[1]15-library'!#REF!</definedName>
    <definedName name="ppppppppppp" localSheetId="52">'[1]15-library'!#REF!</definedName>
    <definedName name="ppppppppppp" localSheetId="43">'[1]15-library'!#REF!</definedName>
    <definedName name="ppppppppppp" localSheetId="11">'[1]15-library'!#REF!</definedName>
    <definedName name="ppppppppppp">'[1]15-library'!#REF!</definedName>
    <definedName name="_xlnm.Print_Area" localSheetId="41">'Agitator PLC Upgrade'!$A$1:$B$44</definedName>
    <definedName name="_xlnm.Print_Area" localSheetId="31">'Athletic Field Dev 24-25'!$A$1:$B$56</definedName>
    <definedName name="_xlnm.Print_Area" localSheetId="7">'Bridge-US 3 - Wire Rd'!$A$1:$B$45</definedName>
    <definedName name="_xlnm.Print_Area" localSheetId="8">'Bridge-US 3 Chamberlain'!$A$2:$B$49</definedName>
    <definedName name="_xlnm.Print_Area" localSheetId="37">'Burt St PS'!$A$1:$B$45</definedName>
    <definedName name="_xlnm.Print_Area" localSheetId="30">'CD - 2025 Master Plan Update'!$A$1:$B$46</definedName>
    <definedName name="_xlnm.Print_Area" localSheetId="33">'Chlorine Building'!$A$1:$B$46</definedName>
    <definedName name="_xlnm.Print_Area" localSheetId="0">'ciptax (opt 2)'!$A$1:$AC$70</definedName>
    <definedName name="_xlnm.Print_Area" localSheetId="13">'Crosswalk DWH @ Shaws'!$A$1:$B$47</definedName>
    <definedName name="_xlnm.Print_Area" localSheetId="22">'DWH Sidewalk 2021 TAP'!$A$1:$B$46</definedName>
    <definedName name="_xlnm.Print_Area" localSheetId="32">'Executive Park Dr. PS'!$A$1:$B$46</definedName>
    <definedName name="_xlnm.Print_Area" localSheetId="38">'Heron Cove PS'!$A$1:$B$45</definedName>
    <definedName name="_xlnm.Print_Area" localSheetId="25">'Highway Fuel Station'!$A$1:$B$46</definedName>
    <definedName name="_xlnm.Print_Area" localSheetId="26">'Library HVAC'!$A$1:$B$50</definedName>
    <definedName name="_xlnm.Print_Area" localSheetId="28">'Library Slate Roof'!$A$1:$B$49</definedName>
    <definedName name="_xlnm.Print_Area" localSheetId="27">'Library Sprinklers'!$A$1:$B$50</definedName>
    <definedName name="_xlnm.Print_Area" localSheetId="2">'Major with comments funding'!$A$1:$N$83</definedName>
    <definedName name="_xlnm.Print_Area" localSheetId="19">'Merrimack River Boat ramp'!$A$1:$B$46</definedName>
    <definedName name="_xlnm.Print_Area" localSheetId="3">'Minor Projects'!$A$1:$P$226</definedName>
    <definedName name="_xlnm.Print_Area" localSheetId="29">'New Library'!$A$1:$B$49</definedName>
    <definedName name="_xlnm.Print_Area" localSheetId="52">'New Voting Machines'!$A$1:$B$44</definedName>
    <definedName name="_xlnm.Print_Area" localSheetId="36">'Pearson Road PS'!$A$1:$B$47</definedName>
    <definedName name="_xlnm.Print_Area" localSheetId="24">'ped bridge'!$A$1:$B$47</definedName>
    <definedName name="_xlnm.Print_Area" localSheetId="34">'Pennichuck Square PS'!$A$1:$B$45</definedName>
    <definedName name="_xlnm.Print_Area" localSheetId="44">'Phase VI'!$A$1:$B$48</definedName>
    <definedName name="_xlnm.Print_Area" localSheetId="43">'Phave VI &amp; VII'!$A$1:$B$48</definedName>
    <definedName name="_xlnm.Print_Area" localSheetId="11">'Retro Fit Drainage for MS4'!$A$1:$B$46</definedName>
    <definedName name="_xlnm.Print_Area" localSheetId="5">'Safety Complex'!$A$1:$B$46</definedName>
    <definedName name="_xlnm.Print_Area" localSheetId="35">'Screw Press Gear Box'!$A$1:$B$45</definedName>
    <definedName name="_xlnm.Print_Area" localSheetId="20">'Seaverns Bridge Slope Stabilzat'!$A$1:$B$46</definedName>
    <definedName name="_xlnm.Print_Area" localSheetId="23">'Sewer Line Ext'!$A$1:$B$46</definedName>
    <definedName name="_xlnm.Print_Area" localSheetId="1">Sheet16!$A$1:$W$89</definedName>
    <definedName name="_xlnm.Print_Area" localSheetId="12">Sidewalks!$A$1:$B$47</definedName>
    <definedName name="_xlnm.Print_Area" localSheetId="21">'Souhegan Trail 2014 TAP'!$A$1:$B$47</definedName>
    <definedName name="_xlnm.Print_Area" localSheetId="6">'South Fire Station'!$A$1:$B$45</definedName>
    <definedName name="_xlnm.Print_Area" localSheetId="10">StormwaterDrainage!$A$1:$B$46</definedName>
    <definedName name="_xlnm.Print_Area" localSheetId="14">'Woodland Dr. Ph II'!$A$1:$B$47</definedName>
    <definedName name="_xlnm.Print_Area" localSheetId="42">'WWTF Nutrient Removal'!$A$1:$B$46</definedName>
    <definedName name="_xlnm.Print_Area" localSheetId="39">'WWTF Telemetry'!$A$1:$B$44</definedName>
    <definedName name="_xlnm.Print_Titles" localSheetId="0">'ciptax (opt 2)'!$1:$2</definedName>
    <definedName name="_xlnm.Print_Titles" localSheetId="2">'Major with comments funding'!$1:$5</definedName>
    <definedName name="_xlnm.Print_Titles" localSheetId="3">'Minor Projects'!$1:$6</definedName>
    <definedName name="pwq" localSheetId="41">'[1]15-library'!#REF!</definedName>
    <definedName name="pwq" localSheetId="9">'[1]15-library'!#REF!</definedName>
    <definedName name="pwq" localSheetId="7">'[1]15-library'!#REF!</definedName>
    <definedName name="pwq" localSheetId="8">'[1]15-library'!#REF!</definedName>
    <definedName name="pwq" localSheetId="37">'[1]15-library'!#REF!</definedName>
    <definedName name="pwq" localSheetId="30">'[1]15-library'!#REF!</definedName>
    <definedName name="pwq" localSheetId="0">'[1]15-library'!#REF!</definedName>
    <definedName name="pwq" localSheetId="13">'[1]15-library'!#REF!</definedName>
    <definedName name="pwq" localSheetId="25">'[1]15-library'!#REF!</definedName>
    <definedName name="pwq" localSheetId="26">'[1]15-library'!#REF!</definedName>
    <definedName name="pwq" localSheetId="28">'[1]15-library'!#REF!</definedName>
    <definedName name="pwq" localSheetId="27">'[1]15-library'!#REF!</definedName>
    <definedName name="pwq" localSheetId="4">'[1]15-library'!#REF!</definedName>
    <definedName name="pwq" localSheetId="15">'[1]15-library'!#REF!</definedName>
    <definedName name="pwq" localSheetId="29">'[1]15-library'!#REF!</definedName>
    <definedName name="pwq" localSheetId="52">'[1]15-library'!#REF!</definedName>
    <definedName name="pwq" localSheetId="18">'[1]15-library'!#REF!</definedName>
    <definedName name="pwq" localSheetId="24">'[1]15-library'!#REF!</definedName>
    <definedName name="pwq" localSheetId="44">'[1]15-library'!#REF!</definedName>
    <definedName name="pwq" localSheetId="43">'[1]15-library'!#REF!</definedName>
    <definedName name="pwq" localSheetId="11">'[1]15-library'!#REF!</definedName>
    <definedName name="pwq" localSheetId="5">'[1]15-library'!#REF!</definedName>
    <definedName name="pwq" localSheetId="35">'[1]15-library'!#REF!</definedName>
    <definedName name="pwq" localSheetId="20">'[1]15-library'!#REF!</definedName>
    <definedName name="pwq" localSheetId="1">'[1]15-library'!#REF!</definedName>
    <definedName name="pwq" localSheetId="12">'[1]15-library'!#REF!</definedName>
    <definedName name="pwq" localSheetId="21">'[1]15-library'!#REF!</definedName>
    <definedName name="pwq" localSheetId="6">'[1]15-library'!#REF!</definedName>
    <definedName name="pwq" localSheetId="14">'[1]15-library'!#REF!</definedName>
    <definedName name="pwq" localSheetId="39">'[1]15-library'!#REF!</definedName>
    <definedName name="pwq">'[1]15-library'!#REF!</definedName>
    <definedName name="pwqa" localSheetId="41">'[1]15-library'!#REF!</definedName>
    <definedName name="pwqa" localSheetId="9">'[1]15-library'!#REF!</definedName>
    <definedName name="pwqa" localSheetId="7">'[1]15-library'!#REF!</definedName>
    <definedName name="pwqa" localSheetId="8">'[1]15-library'!#REF!</definedName>
    <definedName name="pwqa" localSheetId="37">'[1]15-library'!#REF!</definedName>
    <definedName name="pwqa" localSheetId="0">'[1]15-library'!#REF!</definedName>
    <definedName name="pwqa" localSheetId="13">'[1]15-library'!#REF!</definedName>
    <definedName name="pwqa" localSheetId="25">'[1]15-library'!#REF!</definedName>
    <definedName name="pwqa" localSheetId="26">'[1]15-library'!#REF!</definedName>
    <definedName name="pwqa" localSheetId="28">'[1]15-library'!#REF!</definedName>
    <definedName name="pwqa" localSheetId="27">'[1]15-library'!#REF!</definedName>
    <definedName name="pwqa" localSheetId="15">'[1]15-library'!#REF!</definedName>
    <definedName name="pwqa" localSheetId="29">'[1]15-library'!#REF!</definedName>
    <definedName name="pwqa" localSheetId="52">'[1]15-library'!#REF!</definedName>
    <definedName name="pwqa" localSheetId="24">'[1]15-library'!#REF!</definedName>
    <definedName name="pwqa" localSheetId="44">'[1]15-library'!#REF!</definedName>
    <definedName name="pwqa" localSheetId="43">'[1]15-library'!#REF!</definedName>
    <definedName name="pwqa" localSheetId="11">'[1]15-library'!#REF!</definedName>
    <definedName name="pwqa" localSheetId="5">'[1]15-library'!#REF!</definedName>
    <definedName name="pwqa" localSheetId="35">'[1]15-library'!#REF!</definedName>
    <definedName name="pwqa" localSheetId="20">'[1]15-library'!#REF!</definedName>
    <definedName name="pwqa" localSheetId="1">'[1]15-library'!#REF!</definedName>
    <definedName name="pwqa" localSheetId="12">'[1]15-library'!#REF!</definedName>
    <definedName name="pwqa" localSheetId="21">'[1]15-library'!#REF!</definedName>
    <definedName name="pwqa" localSheetId="6">'[1]15-library'!#REF!</definedName>
    <definedName name="pwqa" localSheetId="14">'[1]15-library'!#REF!</definedName>
    <definedName name="pwqa" localSheetId="39">'[1]15-library'!#REF!</definedName>
    <definedName name="pwqa">'[1]15-library'!#REF!</definedName>
    <definedName name="q" localSheetId="41">'[1]15-library'!#REF!</definedName>
    <definedName name="q" localSheetId="9">'[1]15-library'!#REF!</definedName>
    <definedName name="q" localSheetId="7">'[1]15-library'!#REF!</definedName>
    <definedName name="q" localSheetId="8">'[1]15-library'!#REF!</definedName>
    <definedName name="q" localSheetId="37">'[1]15-library'!#REF!</definedName>
    <definedName name="q" localSheetId="0">'[1]15-library'!#REF!</definedName>
    <definedName name="q" localSheetId="13">'[1]15-library'!#REF!</definedName>
    <definedName name="q" localSheetId="25">'[1]15-library'!#REF!</definedName>
    <definedName name="q" localSheetId="26">'[1]15-library'!#REF!</definedName>
    <definedName name="q" localSheetId="27">'[1]15-library'!#REF!</definedName>
    <definedName name="q" localSheetId="15">'[1]15-library'!#REF!</definedName>
    <definedName name="q" localSheetId="52">'[1]15-library'!#REF!</definedName>
    <definedName name="q" localSheetId="24">'[1]15-library'!#REF!</definedName>
    <definedName name="q" localSheetId="44">'[1]15-library'!#REF!</definedName>
    <definedName name="q" localSheetId="43">'[1]15-library'!#REF!</definedName>
    <definedName name="q" localSheetId="11">'[1]15-library'!#REF!</definedName>
    <definedName name="q" localSheetId="5">'[1]15-library'!#REF!</definedName>
    <definedName name="q" localSheetId="35">'[1]15-library'!#REF!</definedName>
    <definedName name="q" localSheetId="20">'[1]15-library'!#REF!</definedName>
    <definedName name="q" localSheetId="12">'[1]15-library'!#REF!</definedName>
    <definedName name="q" localSheetId="21">'[1]15-library'!#REF!</definedName>
    <definedName name="q" localSheetId="6">'[1]15-library'!#REF!</definedName>
    <definedName name="q" localSheetId="14">'[1]15-library'!#REF!</definedName>
    <definedName name="q" localSheetId="39">'[1]15-library'!#REF!</definedName>
    <definedName name="q">'[1]15-library'!#REF!</definedName>
    <definedName name="qqqqqqqqq" localSheetId="9">'[1]15-library'!#REF!</definedName>
    <definedName name="qqqqqqqqq" localSheetId="8">'[1]15-library'!#REF!</definedName>
    <definedName name="qqqqqqqqq" localSheetId="13">'[1]15-library'!#REF!</definedName>
    <definedName name="qqqqqqqqq" localSheetId="15">'[1]15-library'!#REF!</definedName>
    <definedName name="qqqqqqqqq" localSheetId="52">'[1]15-library'!#REF!</definedName>
    <definedName name="qqqqqqqqq" localSheetId="43">'[1]15-library'!#REF!</definedName>
    <definedName name="qqqqqqqqq" localSheetId="11">'[1]15-library'!#REF!</definedName>
    <definedName name="qqqqqqqqq">'[1]15-library'!#REF!</definedName>
    <definedName name="rrrrrrrrrrrr" localSheetId="9">'[1]15-library'!#REF!</definedName>
    <definedName name="rrrrrrrrrrrr" localSheetId="8">'[1]15-library'!#REF!</definedName>
    <definedName name="rrrrrrrrrrrr" localSheetId="13">'[1]15-library'!#REF!</definedName>
    <definedName name="rrrrrrrrrrrr" localSheetId="15">'[1]15-library'!#REF!</definedName>
    <definedName name="rrrrrrrrrrrr" localSheetId="52">'[1]15-library'!#REF!</definedName>
    <definedName name="rrrrrrrrrrrr" localSheetId="43">'[1]15-library'!#REF!</definedName>
    <definedName name="rrrrrrrrrrrr" localSheetId="11">'[1]15-library'!#REF!</definedName>
    <definedName name="rrrrrrrrrrrr">'[1]15-library'!#REF!</definedName>
    <definedName name="rtl" localSheetId="41">'[1]15-library'!#REF!</definedName>
    <definedName name="rtl" localSheetId="9">'[1]15-library'!#REF!</definedName>
    <definedName name="rtl" localSheetId="7">'[1]15-library'!#REF!</definedName>
    <definedName name="rtl" localSheetId="8">'[1]15-library'!#REF!</definedName>
    <definedName name="rtl" localSheetId="37">'[1]15-library'!#REF!</definedName>
    <definedName name="rtl" localSheetId="30">'[1]15-library'!#REF!</definedName>
    <definedName name="rtl" localSheetId="0">'[1]15-library'!#REF!</definedName>
    <definedName name="rtl" localSheetId="13">'[1]15-library'!#REF!</definedName>
    <definedName name="rtl" localSheetId="25">'[1]15-library'!#REF!</definedName>
    <definedName name="rtl" localSheetId="26">'[1]15-library'!#REF!</definedName>
    <definedName name="rtl" localSheetId="28">'[1]15-library'!#REF!</definedName>
    <definedName name="rtl" localSheetId="27">'[1]15-library'!#REF!</definedName>
    <definedName name="rtl" localSheetId="4">'[1]15-library'!#REF!</definedName>
    <definedName name="rtl" localSheetId="15">'[1]15-library'!#REF!</definedName>
    <definedName name="rtl" localSheetId="29">'[1]15-library'!#REF!</definedName>
    <definedName name="rtl" localSheetId="52">'[1]15-library'!#REF!</definedName>
    <definedName name="rtl" localSheetId="18">'[1]15-library'!#REF!</definedName>
    <definedName name="rtl" localSheetId="24">'[1]15-library'!#REF!</definedName>
    <definedName name="rtl" localSheetId="44">'[1]15-library'!#REF!</definedName>
    <definedName name="rtl" localSheetId="43">'[1]15-library'!#REF!</definedName>
    <definedName name="rtl" localSheetId="11">'[1]15-library'!#REF!</definedName>
    <definedName name="rtl" localSheetId="5">'[1]15-library'!#REF!</definedName>
    <definedName name="rtl" localSheetId="35">'[1]15-library'!#REF!</definedName>
    <definedName name="rtl" localSheetId="20">'[1]15-library'!#REF!</definedName>
    <definedName name="rtl" localSheetId="1">'[1]15-library'!#REF!</definedName>
    <definedName name="rtl" localSheetId="12">'[1]15-library'!#REF!</definedName>
    <definedName name="rtl" localSheetId="21">'[1]15-library'!#REF!</definedName>
    <definedName name="rtl" localSheetId="6">'[1]15-library'!#REF!</definedName>
    <definedName name="rtl" localSheetId="14">'[1]15-library'!#REF!</definedName>
    <definedName name="rtl" localSheetId="39">'[1]15-library'!#REF!</definedName>
    <definedName name="rtl">'[1]15-library'!#REF!</definedName>
    <definedName name="s" localSheetId="41">'[1]15-library'!#REF!</definedName>
    <definedName name="s" localSheetId="9">'[1]15-library'!#REF!</definedName>
    <definedName name="s" localSheetId="7">'[1]15-library'!#REF!</definedName>
    <definedName name="s" localSheetId="8">'[1]15-library'!#REF!</definedName>
    <definedName name="s" localSheetId="37">'[1]15-library'!#REF!</definedName>
    <definedName name="s" localSheetId="0">'[1]15-library'!#REF!</definedName>
    <definedName name="s" localSheetId="13">'[1]15-library'!#REF!</definedName>
    <definedName name="s" localSheetId="25">'[1]15-library'!#REF!</definedName>
    <definedName name="s" localSheetId="26">'[1]15-library'!#REF!</definedName>
    <definedName name="s" localSheetId="27">'[1]15-library'!#REF!</definedName>
    <definedName name="s" localSheetId="15">'[1]15-library'!#REF!</definedName>
    <definedName name="s" localSheetId="52">'[1]15-library'!#REF!</definedName>
    <definedName name="s" localSheetId="24">'[1]15-library'!#REF!</definedName>
    <definedName name="s" localSheetId="44">'[1]15-library'!#REF!</definedName>
    <definedName name="s" localSheetId="43">'[1]15-library'!#REF!</definedName>
    <definedName name="s" localSheetId="11">'[1]15-library'!#REF!</definedName>
    <definedName name="s" localSheetId="5">'[1]15-library'!#REF!</definedName>
    <definedName name="s" localSheetId="35">'[1]15-library'!#REF!</definedName>
    <definedName name="s" localSheetId="20">'[1]15-library'!#REF!</definedName>
    <definedName name="s" localSheetId="12">'[1]15-library'!#REF!</definedName>
    <definedName name="s" localSheetId="21">'[1]15-library'!#REF!</definedName>
    <definedName name="s" localSheetId="6">'[1]15-library'!#REF!</definedName>
    <definedName name="s" localSheetId="14">'[1]15-library'!#REF!</definedName>
    <definedName name="s" localSheetId="39">'[1]15-library'!#REF!</definedName>
    <definedName name="s">'[1]15-library'!#REF!</definedName>
    <definedName name="ssg" localSheetId="41">'[1]15-library'!#REF!</definedName>
    <definedName name="ssg" localSheetId="9">'[1]15-library'!#REF!</definedName>
    <definedName name="ssg" localSheetId="7">'[1]15-library'!#REF!</definedName>
    <definedName name="ssg" localSheetId="8">'[1]15-library'!#REF!</definedName>
    <definedName name="ssg" localSheetId="37">'[1]15-library'!#REF!</definedName>
    <definedName name="ssg" localSheetId="30">'[1]15-library'!#REF!</definedName>
    <definedName name="ssg" localSheetId="0">'[1]15-library'!#REF!</definedName>
    <definedName name="ssg" localSheetId="13">'[1]15-library'!#REF!</definedName>
    <definedName name="ssg" localSheetId="25">'[1]15-library'!#REF!</definedName>
    <definedName name="ssg" localSheetId="26">'[1]15-library'!#REF!</definedName>
    <definedName name="ssg" localSheetId="28">'[1]15-library'!#REF!</definedName>
    <definedName name="ssg" localSheetId="27">'[1]15-library'!#REF!</definedName>
    <definedName name="ssg" localSheetId="4">'[1]15-library'!#REF!</definedName>
    <definedName name="ssg" localSheetId="15">'[1]15-library'!#REF!</definedName>
    <definedName name="ssg" localSheetId="29">'[1]15-library'!#REF!</definedName>
    <definedName name="ssg" localSheetId="52">'[1]15-library'!#REF!</definedName>
    <definedName name="ssg" localSheetId="18">'[1]15-library'!#REF!</definedName>
    <definedName name="ssg" localSheetId="24">'[1]15-library'!#REF!</definedName>
    <definedName name="ssg" localSheetId="44">'[1]15-library'!#REF!</definedName>
    <definedName name="ssg" localSheetId="43">'[1]15-library'!#REF!</definedName>
    <definedName name="ssg" localSheetId="11">'[1]15-library'!#REF!</definedName>
    <definedName name="ssg" localSheetId="5">'[1]15-library'!#REF!</definedName>
    <definedName name="ssg" localSheetId="35">'[1]15-library'!#REF!</definedName>
    <definedName name="ssg" localSheetId="20">'[1]15-library'!#REF!</definedName>
    <definedName name="ssg" localSheetId="1">'[1]15-library'!#REF!</definedName>
    <definedName name="ssg" localSheetId="12">'[1]15-library'!#REF!</definedName>
    <definedName name="ssg" localSheetId="21">'[1]15-library'!#REF!</definedName>
    <definedName name="ssg" localSheetId="6">'[1]15-library'!#REF!</definedName>
    <definedName name="ssg" localSheetId="14">'[1]15-library'!#REF!</definedName>
    <definedName name="ssg" localSheetId="39">'[1]15-library'!#REF!</definedName>
    <definedName name="ssg">'[1]15-library'!#REF!</definedName>
    <definedName name="sssssssssss" localSheetId="9">'[1]15-library'!#REF!</definedName>
    <definedName name="sssssssssss" localSheetId="8">'[1]15-library'!#REF!</definedName>
    <definedName name="sssssssssss" localSheetId="13">'[1]15-library'!#REF!</definedName>
    <definedName name="sssssssssss" localSheetId="15">'[1]15-library'!#REF!</definedName>
    <definedName name="sssssssssss" localSheetId="52">'[1]15-library'!#REF!</definedName>
    <definedName name="sssssssssss" localSheetId="43">'[1]15-library'!#REF!</definedName>
    <definedName name="sssssssssss" localSheetId="11">'[1]15-library'!#REF!</definedName>
    <definedName name="sssssssssss">'[1]15-library'!#REF!</definedName>
    <definedName name="test" localSheetId="41">'[1]15-library'!#REF!</definedName>
    <definedName name="test" localSheetId="9">'[1]15-library'!#REF!</definedName>
    <definedName name="test" localSheetId="7">'[1]15-library'!#REF!</definedName>
    <definedName name="test" localSheetId="8">'[1]15-library'!#REF!</definedName>
    <definedName name="test" localSheetId="37">'[1]15-library'!#REF!</definedName>
    <definedName name="test" localSheetId="0">'[1]15-library'!#REF!</definedName>
    <definedName name="test" localSheetId="13">'[1]15-library'!#REF!</definedName>
    <definedName name="test" localSheetId="25">'[1]15-library'!#REF!</definedName>
    <definedName name="test" localSheetId="26">'[1]15-library'!#REF!</definedName>
    <definedName name="test" localSheetId="28">'[1]15-library'!#REF!</definedName>
    <definedName name="test" localSheetId="27">'[1]15-library'!#REF!</definedName>
    <definedName name="test" localSheetId="15">'[1]15-library'!#REF!</definedName>
    <definedName name="test" localSheetId="29">'[1]15-library'!#REF!</definedName>
    <definedName name="test" localSheetId="52">'[1]15-library'!#REF!</definedName>
    <definedName name="test" localSheetId="24">'[1]15-library'!#REF!</definedName>
    <definedName name="test" localSheetId="44">'[1]15-library'!#REF!</definedName>
    <definedName name="test" localSheetId="43">'[1]15-library'!#REF!</definedName>
    <definedName name="test" localSheetId="11">'[1]15-library'!#REF!</definedName>
    <definedName name="test" localSheetId="5">'[1]15-library'!#REF!</definedName>
    <definedName name="test" localSheetId="35">'[1]15-library'!#REF!</definedName>
    <definedName name="test" localSheetId="20">'[1]15-library'!#REF!</definedName>
    <definedName name="test" localSheetId="1">'[1]15-library'!#REF!</definedName>
    <definedName name="test" localSheetId="12">'[1]15-library'!#REF!</definedName>
    <definedName name="test" localSheetId="21">'[1]15-library'!#REF!</definedName>
    <definedName name="test" localSheetId="6">'[1]15-library'!#REF!</definedName>
    <definedName name="test" localSheetId="14">'[1]15-library'!#REF!</definedName>
    <definedName name="test" localSheetId="39">'[1]15-library'!#REF!</definedName>
    <definedName name="test">'[1]15-library'!#REF!</definedName>
    <definedName name="test1" localSheetId="41">'[1]15-library'!#REF!</definedName>
    <definedName name="test1" localSheetId="9">'[1]15-library'!#REF!</definedName>
    <definedName name="test1" localSheetId="7">'[1]15-library'!#REF!</definedName>
    <definedName name="test1" localSheetId="8">'[1]15-library'!#REF!</definedName>
    <definedName name="test1" localSheetId="37">'[1]15-library'!#REF!</definedName>
    <definedName name="test1" localSheetId="0">'[1]15-library'!#REF!</definedName>
    <definedName name="test1" localSheetId="13">'[1]15-library'!#REF!</definedName>
    <definedName name="test1" localSheetId="25">'[1]15-library'!#REF!</definedName>
    <definedName name="test1" localSheetId="26">'[1]15-library'!#REF!</definedName>
    <definedName name="test1" localSheetId="28">'[1]15-library'!#REF!</definedName>
    <definedName name="test1" localSheetId="27">'[1]15-library'!#REF!</definedName>
    <definedName name="test1" localSheetId="15">'[1]15-library'!#REF!</definedName>
    <definedName name="test1" localSheetId="29">'[1]15-library'!#REF!</definedName>
    <definedName name="test1" localSheetId="52">'[1]15-library'!#REF!</definedName>
    <definedName name="test1" localSheetId="24">'[1]15-library'!#REF!</definedName>
    <definedName name="test1" localSheetId="44">'[1]15-library'!#REF!</definedName>
    <definedName name="test1" localSheetId="43">'[1]15-library'!#REF!</definedName>
    <definedName name="test1" localSheetId="11">'[1]15-library'!#REF!</definedName>
    <definedName name="test1" localSheetId="5">'[1]15-library'!#REF!</definedName>
    <definedName name="test1" localSheetId="35">'[1]15-library'!#REF!</definedName>
    <definedName name="test1" localSheetId="20">'[1]15-library'!#REF!</definedName>
    <definedName name="test1" localSheetId="1">'[1]15-library'!#REF!</definedName>
    <definedName name="test1" localSheetId="12">'[1]15-library'!#REF!</definedName>
    <definedName name="test1" localSheetId="21">'[1]15-library'!#REF!</definedName>
    <definedName name="test1" localSheetId="6">'[1]15-library'!#REF!</definedName>
    <definedName name="test1" localSheetId="14">'[1]15-library'!#REF!</definedName>
    <definedName name="test1" localSheetId="39">'[1]15-library'!#REF!</definedName>
    <definedName name="test1">'[1]15-library'!#REF!</definedName>
    <definedName name="ttttttttttt" localSheetId="9">'[1]15-library'!#REF!</definedName>
    <definedName name="ttttttttttt" localSheetId="8">'[1]15-library'!#REF!</definedName>
    <definedName name="ttttttttttt" localSheetId="13">'[1]15-library'!#REF!</definedName>
    <definedName name="ttttttttttt" localSheetId="15">'[1]15-library'!#REF!</definedName>
    <definedName name="ttttttttttt" localSheetId="52">'[1]15-library'!#REF!</definedName>
    <definedName name="ttttttttttt" localSheetId="43">'[1]15-library'!#REF!</definedName>
    <definedName name="ttttttttttt" localSheetId="11">'[1]15-library'!#REF!</definedName>
    <definedName name="ttttttttttt">'[1]15-library'!#REF!</definedName>
    <definedName name="uuuuuuuuuuuu" localSheetId="9">'[1]15-library'!#REF!</definedName>
    <definedName name="uuuuuuuuuuuu" localSheetId="8">'[1]15-library'!#REF!</definedName>
    <definedName name="uuuuuuuuuuuu" localSheetId="13">'[1]15-library'!#REF!</definedName>
    <definedName name="uuuuuuuuuuuu" localSheetId="15">'[1]15-library'!#REF!</definedName>
    <definedName name="uuuuuuuuuuuu" localSheetId="52">'[1]15-library'!#REF!</definedName>
    <definedName name="uuuuuuuuuuuu" localSheetId="43">'[1]15-library'!#REF!</definedName>
    <definedName name="uuuuuuuuuuuu" localSheetId="11">'[1]15-library'!#REF!</definedName>
    <definedName name="uuuuuuuuuuuu">'[1]15-library'!#REF!</definedName>
    <definedName name="v" localSheetId="41">'[1]15-library'!#REF!</definedName>
    <definedName name="v" localSheetId="9">'[1]15-library'!#REF!</definedName>
    <definedName name="v" localSheetId="7">'[1]15-library'!#REF!</definedName>
    <definedName name="v" localSheetId="8">'[1]15-library'!#REF!</definedName>
    <definedName name="v" localSheetId="37">'[1]15-library'!#REF!</definedName>
    <definedName name="v" localSheetId="0">'[1]15-library'!#REF!</definedName>
    <definedName name="v" localSheetId="13">'[1]15-library'!#REF!</definedName>
    <definedName name="v" localSheetId="25">'[1]15-library'!#REF!</definedName>
    <definedName name="v" localSheetId="26">'[1]15-library'!#REF!</definedName>
    <definedName name="v" localSheetId="27">'[1]15-library'!#REF!</definedName>
    <definedName name="v" localSheetId="15">'[1]15-library'!#REF!</definedName>
    <definedName name="v" localSheetId="52">'[1]15-library'!#REF!</definedName>
    <definedName name="v" localSheetId="24">'[1]15-library'!#REF!</definedName>
    <definedName name="v" localSheetId="44">'[1]15-library'!#REF!</definedName>
    <definedName name="v" localSheetId="43">'[1]15-library'!#REF!</definedName>
    <definedName name="v" localSheetId="11">'[1]15-library'!#REF!</definedName>
    <definedName name="v" localSheetId="5">'[1]15-library'!#REF!</definedName>
    <definedName name="v" localSheetId="35">'[1]15-library'!#REF!</definedName>
    <definedName name="v" localSheetId="20">'[1]15-library'!#REF!</definedName>
    <definedName name="v" localSheetId="12">'[1]15-library'!#REF!</definedName>
    <definedName name="v" localSheetId="21">'[1]15-library'!#REF!</definedName>
    <definedName name="v" localSheetId="6">'[1]15-library'!#REF!</definedName>
    <definedName name="v" localSheetId="14">'[1]15-library'!#REF!</definedName>
    <definedName name="v" localSheetId="39">'[1]15-library'!#REF!</definedName>
    <definedName name="v">'[1]15-library'!#REF!</definedName>
    <definedName name="voted" localSheetId="41">'[1]15-library'!#REF!</definedName>
    <definedName name="voted" localSheetId="9">'[1]15-library'!#REF!</definedName>
    <definedName name="voted" localSheetId="7">'[1]15-library'!#REF!</definedName>
    <definedName name="voted" localSheetId="8">'[1]15-library'!#REF!</definedName>
    <definedName name="voted" localSheetId="37">'[1]15-library'!#REF!</definedName>
    <definedName name="voted" localSheetId="30">'[1]15-library'!#REF!</definedName>
    <definedName name="voted" localSheetId="0">'[1]15-library'!#REF!</definedName>
    <definedName name="voted" localSheetId="13">'[1]15-library'!#REF!</definedName>
    <definedName name="voted" localSheetId="25">'[1]15-library'!#REF!</definedName>
    <definedName name="voted" localSheetId="26">'[1]15-library'!#REF!</definedName>
    <definedName name="voted" localSheetId="28">'[1]15-library'!#REF!</definedName>
    <definedName name="voted" localSheetId="27">'[1]15-library'!#REF!</definedName>
    <definedName name="voted" localSheetId="4">'[1]15-library'!#REF!</definedName>
    <definedName name="voted" localSheetId="15">'[1]15-library'!#REF!</definedName>
    <definedName name="voted" localSheetId="29">'[1]15-library'!#REF!</definedName>
    <definedName name="voted" localSheetId="52">'[1]15-library'!#REF!</definedName>
    <definedName name="voted" localSheetId="18">'[1]15-library'!#REF!</definedName>
    <definedName name="voted" localSheetId="24">'[1]15-library'!#REF!</definedName>
    <definedName name="voted" localSheetId="44">'[1]15-library'!#REF!</definedName>
    <definedName name="voted" localSheetId="43">'[1]15-library'!#REF!</definedName>
    <definedName name="voted" localSheetId="11">'[1]15-library'!#REF!</definedName>
    <definedName name="voted" localSheetId="5">'[1]15-library'!#REF!</definedName>
    <definedName name="voted" localSheetId="35">'[1]15-library'!#REF!</definedName>
    <definedName name="voted" localSheetId="20">'[1]15-library'!#REF!</definedName>
    <definedName name="voted" localSheetId="1">'[1]15-library'!#REF!</definedName>
    <definedName name="voted" localSheetId="12">'[1]15-library'!#REF!</definedName>
    <definedName name="voted" localSheetId="21">'[1]15-library'!#REF!</definedName>
    <definedName name="voted" localSheetId="6">'[1]15-library'!#REF!</definedName>
    <definedName name="voted" localSheetId="14">'[1]15-library'!#REF!</definedName>
    <definedName name="voted" localSheetId="39">'[1]15-library'!#REF!</definedName>
    <definedName name="voted">'[1]15-library'!#REF!</definedName>
    <definedName name="vvvvvvv" localSheetId="9">'[1]15-library'!#REF!</definedName>
    <definedName name="vvvvvvv" localSheetId="8">'[1]15-library'!#REF!</definedName>
    <definedName name="vvvvvvv" localSheetId="13">'[1]15-library'!#REF!</definedName>
    <definedName name="vvvvvvv" localSheetId="15">'[1]15-library'!#REF!</definedName>
    <definedName name="vvvvvvv" localSheetId="52">'[1]15-library'!#REF!</definedName>
    <definedName name="vvvvvvv" localSheetId="43">'[1]15-library'!#REF!</definedName>
    <definedName name="vvvvvvv" localSheetId="11">'[1]15-library'!#REF!</definedName>
    <definedName name="vvvvvvv">'[1]15-library'!#REF!</definedName>
    <definedName name="w" localSheetId="41">'[1]15-library'!#REF!</definedName>
    <definedName name="w" localSheetId="9">'[1]15-library'!#REF!</definedName>
    <definedName name="w" localSheetId="7">'[1]15-library'!#REF!</definedName>
    <definedName name="w" localSheetId="8">'[1]15-library'!#REF!</definedName>
    <definedName name="w" localSheetId="37">'[1]15-library'!#REF!</definedName>
    <definedName name="w" localSheetId="0">'[1]15-library'!#REF!</definedName>
    <definedName name="w" localSheetId="13">'[1]15-library'!#REF!</definedName>
    <definedName name="w" localSheetId="25">'[1]15-library'!#REF!</definedName>
    <definedName name="w" localSheetId="26">'[1]15-library'!#REF!</definedName>
    <definedName name="w" localSheetId="27">'[1]15-library'!#REF!</definedName>
    <definedName name="w" localSheetId="15">'[1]15-library'!#REF!</definedName>
    <definedName name="w" localSheetId="52">'[1]15-library'!#REF!</definedName>
    <definedName name="w" localSheetId="24">'[1]15-library'!#REF!</definedName>
    <definedName name="w" localSheetId="44">'[1]15-library'!#REF!</definedName>
    <definedName name="w" localSheetId="43">'[1]15-library'!#REF!</definedName>
    <definedName name="w" localSheetId="11">'[1]15-library'!#REF!</definedName>
    <definedName name="w" localSheetId="5">'[1]15-library'!#REF!</definedName>
    <definedName name="w" localSheetId="35">'[1]15-library'!#REF!</definedName>
    <definedName name="w" localSheetId="20">'[1]15-library'!#REF!</definedName>
    <definedName name="w" localSheetId="12">'[1]15-library'!#REF!</definedName>
    <definedName name="w" localSheetId="21">'[1]15-library'!#REF!</definedName>
    <definedName name="w" localSheetId="6">'[1]15-library'!#REF!</definedName>
    <definedName name="w" localSheetId="14">'[1]15-library'!#REF!</definedName>
    <definedName name="w" localSheetId="39">'[1]15-library'!#REF!</definedName>
    <definedName name="w">'[1]15-library'!#REF!</definedName>
    <definedName name="www" localSheetId="41">'[1]15-library'!#REF!</definedName>
    <definedName name="www" localSheetId="9">'[1]15-library'!#REF!</definedName>
    <definedName name="www" localSheetId="7">'[1]15-library'!#REF!</definedName>
    <definedName name="www" localSheetId="8">'[1]15-library'!#REF!</definedName>
    <definedName name="www" localSheetId="37">'[1]15-library'!#REF!</definedName>
    <definedName name="www" localSheetId="30">'[1]15-library'!#REF!</definedName>
    <definedName name="www" localSheetId="0">'[1]15-library'!#REF!</definedName>
    <definedName name="www" localSheetId="13">'[1]15-library'!#REF!</definedName>
    <definedName name="www" localSheetId="25">'[1]15-library'!#REF!</definedName>
    <definedName name="www" localSheetId="26">'[1]15-library'!#REF!</definedName>
    <definedName name="www" localSheetId="28">'[1]15-library'!#REF!</definedName>
    <definedName name="www" localSheetId="27">'[1]15-library'!#REF!</definedName>
    <definedName name="www" localSheetId="4">'[1]15-library'!#REF!</definedName>
    <definedName name="www" localSheetId="15">'[1]15-library'!#REF!</definedName>
    <definedName name="www" localSheetId="29">'[1]15-library'!#REF!</definedName>
    <definedName name="www" localSheetId="52">'[1]15-library'!#REF!</definedName>
    <definedName name="www" localSheetId="18">'[1]15-library'!#REF!</definedName>
    <definedName name="www" localSheetId="24">'[1]15-library'!#REF!</definedName>
    <definedName name="www" localSheetId="44">'[1]15-library'!#REF!</definedName>
    <definedName name="www" localSheetId="43">'[1]15-library'!#REF!</definedName>
    <definedName name="www" localSheetId="11">'[1]15-library'!#REF!</definedName>
    <definedName name="www" localSheetId="5">'[1]15-library'!#REF!</definedName>
    <definedName name="www" localSheetId="35">'[1]15-library'!#REF!</definedName>
    <definedName name="www" localSheetId="20">'[1]15-library'!#REF!</definedName>
    <definedName name="www" localSheetId="1">'[1]15-library'!#REF!</definedName>
    <definedName name="www" localSheetId="12">'[1]15-library'!#REF!</definedName>
    <definedName name="www" localSheetId="21">'[1]15-library'!#REF!</definedName>
    <definedName name="www" localSheetId="6">'[1]15-library'!#REF!</definedName>
    <definedName name="www" localSheetId="14">'[1]15-library'!#REF!</definedName>
    <definedName name="www" localSheetId="39">'[1]15-library'!#REF!</definedName>
    <definedName name="www">'[1]15-library'!#REF!</definedName>
    <definedName name="wwwwwwww" localSheetId="9">'[1]15-library'!#REF!</definedName>
    <definedName name="wwwwwwww" localSheetId="8">'[1]15-library'!#REF!</definedName>
    <definedName name="wwwwwwww" localSheetId="13">'[1]15-library'!#REF!</definedName>
    <definedName name="wwwwwwww" localSheetId="15">'[1]15-library'!#REF!</definedName>
    <definedName name="wwwwwwww" localSheetId="52">'[1]15-library'!#REF!</definedName>
    <definedName name="wwwwwwww" localSheetId="43">'[1]15-library'!#REF!</definedName>
    <definedName name="wwwwwwww" localSheetId="11">'[1]15-library'!#REF!</definedName>
    <definedName name="wwwwwwww">'[1]15-library'!#REF!</definedName>
    <definedName name="x" localSheetId="41">'[1]15-library'!#REF!</definedName>
    <definedName name="x" localSheetId="9">'[1]15-library'!#REF!</definedName>
    <definedName name="x" localSheetId="7">'[1]15-library'!#REF!</definedName>
    <definedName name="x" localSheetId="8">'[1]15-library'!#REF!</definedName>
    <definedName name="x" localSheetId="37">'[1]15-library'!#REF!</definedName>
    <definedName name="x" localSheetId="0">'[1]15-library'!#REF!</definedName>
    <definedName name="x" localSheetId="13">'[1]15-library'!#REF!</definedName>
    <definedName name="x" localSheetId="25">'[1]15-library'!#REF!</definedName>
    <definedName name="x" localSheetId="26">'[1]15-library'!#REF!</definedName>
    <definedName name="x" localSheetId="27">'[1]15-library'!#REF!</definedName>
    <definedName name="x" localSheetId="15">'[1]15-library'!#REF!</definedName>
    <definedName name="x" localSheetId="52">'[1]15-library'!#REF!</definedName>
    <definedName name="x" localSheetId="24">'[1]15-library'!#REF!</definedName>
    <definedName name="x" localSheetId="44">'[1]15-library'!#REF!</definedName>
    <definedName name="x" localSheetId="43">'[1]15-library'!#REF!</definedName>
    <definedName name="x" localSheetId="11">'[1]15-library'!#REF!</definedName>
    <definedName name="x" localSheetId="5">'[1]15-library'!#REF!</definedName>
    <definedName name="x" localSheetId="35">'[1]15-library'!#REF!</definedName>
    <definedName name="x" localSheetId="20">'[1]15-library'!#REF!</definedName>
    <definedName name="x" localSheetId="12">'[1]15-library'!#REF!</definedName>
    <definedName name="x" localSheetId="21">'[1]15-library'!#REF!</definedName>
    <definedName name="x" localSheetId="6">'[1]15-library'!#REF!</definedName>
    <definedName name="x" localSheetId="14">'[1]15-library'!#REF!</definedName>
    <definedName name="x" localSheetId="39">'[1]15-library'!#REF!</definedName>
    <definedName name="x">'[1]15-library'!#REF!</definedName>
    <definedName name="Xc" localSheetId="41">'[1]15-library'!#REF!</definedName>
    <definedName name="Xc" localSheetId="9">'[1]15-library'!#REF!</definedName>
    <definedName name="Xc" localSheetId="7">'[1]15-library'!#REF!</definedName>
    <definedName name="Xc" localSheetId="8">'[1]15-library'!#REF!</definedName>
    <definedName name="Xc" localSheetId="37">'[1]15-library'!#REF!</definedName>
    <definedName name="Xc" localSheetId="0">'[1]15-library'!#REF!</definedName>
    <definedName name="Xc" localSheetId="13">'[1]15-library'!#REF!</definedName>
    <definedName name="Xc" localSheetId="25">'[1]15-library'!#REF!</definedName>
    <definedName name="Xc" localSheetId="26">'[1]15-library'!#REF!</definedName>
    <definedName name="Xc" localSheetId="28">'[1]15-library'!#REF!</definedName>
    <definedName name="Xc" localSheetId="27">'[1]15-library'!#REF!</definedName>
    <definedName name="Xc" localSheetId="15">'[1]15-library'!#REF!</definedName>
    <definedName name="Xc" localSheetId="29">'[1]15-library'!#REF!</definedName>
    <definedName name="Xc" localSheetId="52">'[1]15-library'!#REF!</definedName>
    <definedName name="Xc" localSheetId="24">'[1]15-library'!#REF!</definedName>
    <definedName name="Xc" localSheetId="44">'[1]15-library'!#REF!</definedName>
    <definedName name="Xc" localSheetId="43">'[1]15-library'!#REF!</definedName>
    <definedName name="Xc" localSheetId="11">'[1]15-library'!#REF!</definedName>
    <definedName name="Xc" localSheetId="5">'[1]15-library'!#REF!</definedName>
    <definedName name="Xc" localSheetId="35">'[1]15-library'!#REF!</definedName>
    <definedName name="Xc" localSheetId="20">'[1]15-library'!#REF!</definedName>
    <definedName name="Xc" localSheetId="1">'[1]15-library'!#REF!</definedName>
    <definedName name="Xc" localSheetId="12">'[1]15-library'!#REF!</definedName>
    <definedName name="Xc" localSheetId="21">'[1]15-library'!#REF!</definedName>
    <definedName name="Xc" localSheetId="6">'[1]15-library'!#REF!</definedName>
    <definedName name="Xc" localSheetId="14">'[1]15-library'!#REF!</definedName>
    <definedName name="Xc" localSheetId="39">'[1]15-library'!#REF!</definedName>
    <definedName name="Xc">'[1]15-library'!#REF!</definedName>
    <definedName name="xxx" localSheetId="41">'[1]15-library'!#REF!</definedName>
    <definedName name="xxx" localSheetId="9">'[1]15-library'!#REF!</definedName>
    <definedName name="xxx" localSheetId="7">'[1]15-library'!#REF!</definedName>
    <definedName name="xxx" localSheetId="8">'[1]15-library'!#REF!</definedName>
    <definedName name="xxx" localSheetId="37">'[1]15-library'!#REF!</definedName>
    <definedName name="xxx" localSheetId="0">'[1]15-library'!#REF!</definedName>
    <definedName name="xxx" localSheetId="13">'[1]15-library'!#REF!</definedName>
    <definedName name="xxx" localSheetId="25">'[1]15-library'!#REF!</definedName>
    <definedName name="xxx" localSheetId="26">'[1]15-library'!#REF!</definedName>
    <definedName name="xxx" localSheetId="28">'[1]15-library'!#REF!</definedName>
    <definedName name="xxx" localSheetId="27">'[1]15-library'!#REF!</definedName>
    <definedName name="xxx" localSheetId="15">'[1]15-library'!#REF!</definedName>
    <definedName name="xxx" localSheetId="29">'[1]15-library'!#REF!</definedName>
    <definedName name="xxx" localSheetId="52">'[1]15-library'!#REF!</definedName>
    <definedName name="xxx" localSheetId="24">'[1]15-library'!#REF!</definedName>
    <definedName name="xxx" localSheetId="44">'[1]15-library'!#REF!</definedName>
    <definedName name="xxx" localSheetId="43">'[1]15-library'!#REF!</definedName>
    <definedName name="xxx" localSheetId="11">'[1]15-library'!#REF!</definedName>
    <definedName name="xxx" localSheetId="5">'[1]15-library'!#REF!</definedName>
    <definedName name="xxx" localSheetId="35">'[1]15-library'!#REF!</definedName>
    <definedName name="xxx" localSheetId="20">'[1]15-library'!#REF!</definedName>
    <definedName name="xxx" localSheetId="1">'[1]15-library'!#REF!</definedName>
    <definedName name="xxx" localSheetId="12">'[1]15-library'!#REF!</definedName>
    <definedName name="xxx" localSheetId="21">'[1]15-library'!#REF!</definedName>
    <definedName name="xxx" localSheetId="6">'[1]15-library'!#REF!</definedName>
    <definedName name="xxx" localSheetId="14">'[1]15-library'!#REF!</definedName>
    <definedName name="xxx" localSheetId="39">'[1]15-library'!#REF!</definedName>
    <definedName name="xxx">'[1]15-library'!#REF!</definedName>
    <definedName name="xxxx" localSheetId="41">'[1]15-library'!#REF!</definedName>
    <definedName name="xxxx" localSheetId="9">'[1]15-library'!#REF!</definedName>
    <definedName name="xxxx" localSheetId="7">'[1]15-library'!#REF!</definedName>
    <definedName name="xxxx" localSheetId="8">'[1]15-library'!#REF!</definedName>
    <definedName name="xxxx" localSheetId="37">'[1]15-library'!#REF!</definedName>
    <definedName name="xxxx" localSheetId="0">'[1]15-library'!#REF!</definedName>
    <definedName name="xxxx" localSheetId="13">'[1]15-library'!#REF!</definedName>
    <definedName name="xxxx" localSheetId="25">'[1]15-library'!#REF!</definedName>
    <definedName name="xxxx" localSheetId="26">'[1]15-library'!#REF!</definedName>
    <definedName name="xxxx" localSheetId="28">'[1]15-library'!#REF!</definedName>
    <definedName name="xxxx" localSheetId="27">'[1]15-library'!#REF!</definedName>
    <definedName name="xxxx" localSheetId="15">'[1]15-library'!#REF!</definedName>
    <definedName name="xxxx" localSheetId="29">'[1]15-library'!#REF!</definedName>
    <definedName name="xxxx" localSheetId="52">'[1]15-library'!#REF!</definedName>
    <definedName name="xxxx" localSheetId="24">'[1]15-library'!#REF!</definedName>
    <definedName name="xxxx" localSheetId="44">'[1]15-library'!#REF!</definedName>
    <definedName name="xxxx" localSheetId="43">'[1]15-library'!#REF!</definedName>
    <definedName name="xxxx" localSheetId="11">'[1]15-library'!#REF!</definedName>
    <definedName name="xxxx" localSheetId="5">'[1]15-library'!#REF!</definedName>
    <definedName name="xxxx" localSheetId="35">'[1]15-library'!#REF!</definedName>
    <definedName name="xxxx" localSheetId="20">'[1]15-library'!#REF!</definedName>
    <definedName name="xxxx" localSheetId="1">'[1]15-library'!#REF!</definedName>
    <definedName name="xxxx" localSheetId="12">'[1]15-library'!#REF!</definedName>
    <definedName name="xxxx" localSheetId="21">'[1]15-library'!#REF!</definedName>
    <definedName name="xxxx" localSheetId="6">'[1]15-library'!#REF!</definedName>
    <definedName name="xxxx" localSheetId="14">'[1]15-library'!#REF!</definedName>
    <definedName name="xxxx" localSheetId="39">'[1]15-library'!#REF!</definedName>
    <definedName name="xxxx">'[1]15-library'!#REF!</definedName>
    <definedName name="xxxxxx" localSheetId="41">'[1]15-library'!#REF!</definedName>
    <definedName name="xxxxxx" localSheetId="9">'[1]15-library'!#REF!</definedName>
    <definedName name="xxxxxx" localSheetId="7">'[1]15-library'!#REF!</definedName>
    <definedName name="xxxxxx" localSheetId="8">'[1]15-library'!#REF!</definedName>
    <definedName name="xxxxxx" localSheetId="37">'[1]15-library'!#REF!</definedName>
    <definedName name="xxxxxx" localSheetId="0">'[1]15-library'!#REF!</definedName>
    <definedName name="xxxxxx" localSheetId="13">'[1]15-library'!#REF!</definedName>
    <definedName name="xxxxxx" localSheetId="25">'[1]15-library'!#REF!</definedName>
    <definedName name="xxxxxx" localSheetId="26">'[1]15-library'!#REF!</definedName>
    <definedName name="xxxxxx" localSheetId="28">'[1]15-library'!#REF!</definedName>
    <definedName name="xxxxxx" localSheetId="27">'[1]15-library'!#REF!</definedName>
    <definedName name="xxxxxx" localSheetId="15">'[1]15-library'!#REF!</definedName>
    <definedName name="xxxxxx" localSheetId="29">'[1]15-library'!#REF!</definedName>
    <definedName name="xxxxxx" localSheetId="52">'[1]15-library'!#REF!</definedName>
    <definedName name="xxxxxx" localSheetId="24">'[1]15-library'!#REF!</definedName>
    <definedName name="xxxxxx" localSheetId="44">'[1]15-library'!#REF!</definedName>
    <definedName name="xxxxxx" localSheetId="43">'[1]15-library'!#REF!</definedName>
    <definedName name="xxxxxx" localSheetId="11">'[1]15-library'!#REF!</definedName>
    <definedName name="xxxxxx" localSheetId="5">'[1]15-library'!#REF!</definedName>
    <definedName name="xxxxxx" localSheetId="35">'[1]15-library'!#REF!</definedName>
    <definedName name="xxxxxx" localSheetId="20">'[1]15-library'!#REF!</definedName>
    <definedName name="xxxxxx" localSheetId="1">'[1]15-library'!#REF!</definedName>
    <definedName name="xxxxxx" localSheetId="12">'[1]15-library'!#REF!</definedName>
    <definedName name="xxxxxx" localSheetId="21">'[1]15-library'!#REF!</definedName>
    <definedName name="xxxxxx" localSheetId="6">'[1]15-library'!#REF!</definedName>
    <definedName name="xxxxxx" localSheetId="14">'[1]15-library'!#REF!</definedName>
    <definedName name="xxxxxx" localSheetId="39">'[1]15-library'!#REF!</definedName>
    <definedName name="xxxxxx">'[1]15-library'!#REF!</definedName>
    <definedName name="xxxxxxxxxxx" localSheetId="9">'[1]15-library'!#REF!</definedName>
    <definedName name="xxxxxxxxxxx" localSheetId="8">'[1]15-library'!#REF!</definedName>
    <definedName name="xxxxxxxxxxx" localSheetId="13">'[1]15-library'!#REF!</definedName>
    <definedName name="xxxxxxxxxxx" localSheetId="15">'[1]15-library'!#REF!</definedName>
    <definedName name="xxxxxxxxxxx" localSheetId="52">'[1]15-library'!#REF!</definedName>
    <definedName name="xxxxxxxxxxx" localSheetId="43">'[1]15-library'!#REF!</definedName>
    <definedName name="xxxxxxxxxxx" localSheetId="11">'[1]15-library'!#REF!</definedName>
    <definedName name="xxxxxxxxxxx">'[1]15-library'!#REF!</definedName>
    <definedName name="yyyyyyyyyy" localSheetId="9">'[1]15-library'!#REF!</definedName>
    <definedName name="yyyyyyyyyy" localSheetId="8">'[1]15-library'!#REF!</definedName>
    <definedName name="yyyyyyyyyy" localSheetId="13">'[1]15-library'!#REF!</definedName>
    <definedName name="yyyyyyyyyy" localSheetId="15">'[1]15-library'!#REF!</definedName>
    <definedName name="yyyyyyyyyy" localSheetId="52">'[1]15-library'!#REF!</definedName>
    <definedName name="yyyyyyyyyy" localSheetId="43">'[1]15-library'!#REF!</definedName>
    <definedName name="yyyyyyyyyy" localSheetId="11">'[1]15-library'!#REF!</definedName>
    <definedName name="yyyyyyyyyy">'[1]15-library'!#REF!</definedName>
    <definedName name="z" localSheetId="41">'[1]15-library'!#REF!</definedName>
    <definedName name="z" localSheetId="9">'[1]15-library'!#REF!</definedName>
    <definedName name="z" localSheetId="7">'[1]15-library'!#REF!</definedName>
    <definedName name="z" localSheetId="8">'[1]15-library'!#REF!</definedName>
    <definedName name="z" localSheetId="37">'[1]15-library'!#REF!</definedName>
    <definedName name="z" localSheetId="0">'[1]15-library'!#REF!</definedName>
    <definedName name="z" localSheetId="13">'[1]15-library'!#REF!</definedName>
    <definedName name="z" localSheetId="25">'[1]15-library'!#REF!</definedName>
    <definedName name="z" localSheetId="26">'[1]15-library'!#REF!</definedName>
    <definedName name="z" localSheetId="27">'[1]15-library'!#REF!</definedName>
    <definedName name="z" localSheetId="15">'[1]15-library'!#REF!</definedName>
    <definedName name="z" localSheetId="52">'[1]15-library'!#REF!</definedName>
    <definedName name="z" localSheetId="24">'[1]15-library'!#REF!</definedName>
    <definedName name="z" localSheetId="44">'[1]15-library'!#REF!</definedName>
    <definedName name="z" localSheetId="43">'[1]15-library'!#REF!</definedName>
    <definedName name="z" localSheetId="11">'[1]15-library'!#REF!</definedName>
    <definedName name="z" localSheetId="5">'[1]15-library'!#REF!</definedName>
    <definedName name="z" localSheetId="35">'[1]15-library'!#REF!</definedName>
    <definedName name="z" localSheetId="20">'[1]15-library'!#REF!</definedName>
    <definedName name="z" localSheetId="12">'[1]15-library'!#REF!</definedName>
    <definedName name="z" localSheetId="21">'[1]15-library'!#REF!</definedName>
    <definedName name="z" localSheetId="6">'[1]15-library'!#REF!</definedName>
    <definedName name="z" localSheetId="14">'[1]15-library'!#REF!</definedName>
    <definedName name="z" localSheetId="39">'[1]15-library'!#REF!</definedName>
    <definedName name="z">'[1]15-library'!#REF!</definedName>
    <definedName name="zz" localSheetId="9">'[1]15-library'!#REF!</definedName>
    <definedName name="zz" localSheetId="8">'[1]15-library'!#REF!</definedName>
    <definedName name="zz" localSheetId="13">'[1]15-library'!#REF!</definedName>
    <definedName name="zz" localSheetId="15">'[1]15-library'!#REF!</definedName>
    <definedName name="zz" localSheetId="52">'[1]15-library'!#REF!</definedName>
    <definedName name="zz" localSheetId="43">'[1]15-library'!#REF!</definedName>
    <definedName name="zz" localSheetId="11">'[1]15-library'!#REF!</definedName>
    <definedName name="zz">'[1]15-library'!#REF!</definedName>
    <definedName name="zzz" localSheetId="9">'[1]15-library'!#REF!</definedName>
    <definedName name="zzz" localSheetId="8">'[1]15-library'!#REF!</definedName>
    <definedName name="zzz" localSheetId="13">'[1]15-library'!#REF!</definedName>
    <definedName name="zzz" localSheetId="15">'[1]15-library'!#REF!</definedName>
    <definedName name="zzz" localSheetId="52">'[1]15-library'!#REF!</definedName>
    <definedName name="zzz" localSheetId="43">'[1]15-library'!#REF!</definedName>
    <definedName name="zzz" localSheetId="11">'[1]15-library'!#REF!</definedName>
    <definedName name="zzz">'[1]15-library'!#REF!</definedName>
    <definedName name="zzzzzzzzzz" localSheetId="9">'[1]15-library'!#REF!</definedName>
    <definedName name="zzzzzzzzzz" localSheetId="8">'[1]15-library'!#REF!</definedName>
    <definedName name="zzzzzzzzzz" localSheetId="13">'[1]15-library'!#REF!</definedName>
    <definedName name="zzzzzzzzzz" localSheetId="15">'[1]15-library'!#REF!</definedName>
    <definedName name="zzzzzzzzzz" localSheetId="52">'[1]15-library'!#REF!</definedName>
    <definedName name="zzzzzzzzzz" localSheetId="43">'[1]15-library'!#REF!</definedName>
    <definedName name="zzzzzzzzzz" localSheetId="11">'[1]15-library'!#REF!</definedName>
    <definedName name="zzzzzzzzzz">'[1]15-library'!#REF!</definedName>
    <definedName name="zzzzzzzzzzzzzzzzzzzzzzz" localSheetId="9">'[1]15-library'!#REF!</definedName>
    <definedName name="zzzzzzzzzzzzzzzzzzzzzzz" localSheetId="8">'[1]15-library'!#REF!</definedName>
    <definedName name="zzzzzzzzzzzzzzzzzzzzzzz" localSheetId="13">'[1]15-library'!#REF!</definedName>
    <definedName name="zzzzzzzzzzzzzzzzzzzzzzz" localSheetId="15">'[1]15-library'!#REF!</definedName>
    <definedName name="zzzzzzzzzzzzzzzzzzzzzzz" localSheetId="52">'[1]15-library'!#REF!</definedName>
    <definedName name="zzzzzzzzzzzzzzzzzzzzzzz" localSheetId="43">'[1]15-library'!#REF!</definedName>
    <definedName name="zzzzzzzzzzzzzzzzzzzzzzz" localSheetId="11">'[1]15-library'!#REF!</definedName>
    <definedName name="zzzzzzzzzzzzzzzzzzzzzzz">'[1]15-library'!#REF!</definedName>
  </definedNames>
  <calcPr calcId="162913"/>
</workbook>
</file>

<file path=xl/calcChain.xml><?xml version="1.0" encoding="utf-8"?>
<calcChain xmlns="http://schemas.openxmlformats.org/spreadsheetml/2006/main">
  <c r="S231" i="249" l="1"/>
  <c r="T231" i="249"/>
  <c r="Q231" i="249"/>
  <c r="R231" i="249"/>
  <c r="G68" i="31" l="1"/>
  <c r="F69" i="31"/>
  <c r="B46" i="310" l="1"/>
  <c r="B36" i="310"/>
  <c r="B29" i="310"/>
  <c r="B19" i="310"/>
  <c r="E15" i="309"/>
  <c r="E20" i="309"/>
  <c r="B21" i="309"/>
  <c r="E22" i="309"/>
  <c r="E24" i="309"/>
  <c r="E25" i="309"/>
  <c r="E26" i="309"/>
  <c r="E27" i="309"/>
  <c r="E30" i="309"/>
  <c r="B31" i="309"/>
  <c r="B38" i="309"/>
  <c r="B48" i="309"/>
  <c r="B56" i="286" l="1"/>
  <c r="B56" i="294"/>
  <c r="B16" i="234"/>
  <c r="T160" i="249"/>
  <c r="S160" i="249"/>
  <c r="R160" i="249"/>
  <c r="Q160" i="249"/>
  <c r="M160" i="249"/>
  <c r="L160" i="249"/>
  <c r="J160" i="249"/>
  <c r="K160" i="249"/>
  <c r="T220" i="249"/>
  <c r="S220" i="249"/>
  <c r="R220" i="249"/>
  <c r="Q220" i="249"/>
  <c r="P220" i="249"/>
  <c r="O220" i="249"/>
  <c r="N220" i="249"/>
  <c r="M220" i="249"/>
  <c r="L220" i="249"/>
  <c r="J220" i="249"/>
  <c r="K220" i="249"/>
  <c r="K221" i="249"/>
  <c r="T221" i="249"/>
  <c r="S221" i="249"/>
  <c r="R221" i="249"/>
  <c r="Q221" i="249"/>
  <c r="M221" i="249"/>
  <c r="L221" i="249"/>
  <c r="J221" i="249"/>
  <c r="T223" i="249"/>
  <c r="N223" i="249"/>
  <c r="M223" i="249"/>
  <c r="L223" i="249"/>
  <c r="S203" i="249"/>
  <c r="S223" i="249" s="1"/>
  <c r="R203" i="249"/>
  <c r="R223" i="249" s="1"/>
  <c r="Q203" i="249"/>
  <c r="Q223" i="249" s="1"/>
  <c r="P203" i="249"/>
  <c r="P223" i="249" s="1"/>
  <c r="O203" i="249"/>
  <c r="O223" i="249" s="1"/>
  <c r="N203" i="249"/>
  <c r="M203" i="249"/>
  <c r="L203" i="249"/>
  <c r="K203" i="249"/>
  <c r="K223" i="249" s="1"/>
  <c r="J203" i="249"/>
  <c r="J223" i="249" s="1"/>
  <c r="A163" i="249"/>
  <c r="A164" i="249" s="1"/>
  <c r="A166" i="249" s="1"/>
  <c r="A167" i="249" s="1"/>
  <c r="A168" i="249" s="1"/>
  <c r="A169" i="249" s="1"/>
  <c r="A170" i="249" s="1"/>
  <c r="A172" i="249" s="1"/>
  <c r="A173" i="249" s="1"/>
  <c r="A174" i="249" s="1"/>
  <c r="A175" i="249" s="1"/>
  <c r="A176" i="249" s="1"/>
  <c r="A178" i="249" s="1"/>
  <c r="A179" i="249" s="1"/>
  <c r="A182" i="249" s="1"/>
  <c r="A183" i="249" s="1"/>
  <c r="A184" i="249" s="1"/>
  <c r="A185" i="249" s="1"/>
  <c r="A186" i="249" s="1"/>
  <c r="A188" i="249" s="1"/>
  <c r="A189" i="249" s="1"/>
  <c r="A191" i="249" s="1"/>
  <c r="A192" i="249" s="1"/>
  <c r="A193" i="249" s="1"/>
  <c r="A194" i="249" s="1"/>
  <c r="A195" i="249" s="1"/>
  <c r="A196" i="249" s="1"/>
  <c r="A197" i="249" s="1"/>
  <c r="A198" i="249" s="1"/>
  <c r="A199" i="249" s="1"/>
  <c r="A200" i="249" s="1"/>
  <c r="A201" i="249" s="1"/>
  <c r="A202" i="249" s="1"/>
  <c r="L73" i="31" l="1"/>
  <c r="N135" i="249"/>
  <c r="O135" i="249" l="1"/>
  <c r="N160" i="249"/>
  <c r="N221" i="249"/>
  <c r="I70" i="31"/>
  <c r="F66" i="31"/>
  <c r="J66" i="31"/>
  <c r="B44" i="308"/>
  <c r="B35" i="308"/>
  <c r="B28" i="308"/>
  <c r="B18" i="308"/>
  <c r="B44" i="307"/>
  <c r="B35" i="307"/>
  <c r="B28" i="307"/>
  <c r="B18" i="307"/>
  <c r="B44" i="306"/>
  <c r="B35" i="306"/>
  <c r="B28" i="306"/>
  <c r="B18" i="306"/>
  <c r="I65" i="31"/>
  <c r="G63" i="31"/>
  <c r="B45" i="305"/>
  <c r="B36" i="305"/>
  <c r="B29" i="305"/>
  <c r="B19" i="305"/>
  <c r="B48" i="304"/>
  <c r="B38" i="304"/>
  <c r="B31" i="304"/>
  <c r="E22" i="304"/>
  <c r="E24" i="304" s="1"/>
  <c r="E20" i="304"/>
  <c r="B16" i="304"/>
  <c r="E15" i="304"/>
  <c r="B46" i="303"/>
  <c r="B36" i="303"/>
  <c r="B29" i="303"/>
  <c r="B19" i="303"/>
  <c r="P135" i="249" l="1"/>
  <c r="O221" i="249"/>
  <c r="O160" i="249"/>
  <c r="B21" i="304"/>
  <c r="E25" i="304"/>
  <c r="E30" i="304" s="1"/>
  <c r="E26" i="304"/>
  <c r="E27" i="304"/>
  <c r="B17" i="304" s="1"/>
  <c r="P221" i="249" l="1"/>
  <c r="P160" i="249"/>
  <c r="S216" i="249"/>
  <c r="T216" i="249"/>
  <c r="G78" i="31" l="1"/>
  <c r="H78" i="31"/>
  <c r="I78" i="31"/>
  <c r="J78" i="31"/>
  <c r="K78" i="31"/>
  <c r="L78" i="31"/>
  <c r="G81" i="31"/>
  <c r="G80" i="31"/>
  <c r="H30" i="31"/>
  <c r="H76" i="31" s="1"/>
  <c r="I75" i="31"/>
  <c r="J75" i="31"/>
  <c r="K75" i="31"/>
  <c r="G76" i="31"/>
  <c r="F76" i="31"/>
  <c r="I30" i="31" l="1"/>
  <c r="I76" i="31" l="1"/>
  <c r="J30" i="31"/>
  <c r="A12" i="31"/>
  <c r="A14" i="31" s="1"/>
  <c r="A19" i="31" s="1"/>
  <c r="A21" i="31" s="1"/>
  <c r="A22" i="31" s="1"/>
  <c r="A24" i="31" s="1"/>
  <c r="A25" i="31" s="1"/>
  <c r="A26" i="31" s="1"/>
  <c r="A28" i="31" s="1"/>
  <c r="A29" i="31" s="1"/>
  <c r="A31" i="31" s="1"/>
  <c r="A32" i="31" s="1"/>
  <c r="A34" i="31" s="1"/>
  <c r="A36" i="31" s="1"/>
  <c r="A37" i="31" s="1"/>
  <c r="J76" i="31" l="1"/>
  <c r="K30" i="31"/>
  <c r="X53" i="265"/>
  <c r="K76" i="31" l="1"/>
  <c r="L30" i="31"/>
  <c r="L76" i="31" s="1"/>
  <c r="B46" i="278"/>
  <c r="B36" i="278"/>
  <c r="B19" i="278"/>
  <c r="B26" i="278" s="1"/>
  <c r="B15" i="230"/>
  <c r="B16" i="230"/>
  <c r="B22" i="278" l="1"/>
  <c r="B29" i="278" s="1"/>
  <c r="B46" i="272" l="1"/>
  <c r="B36" i="272"/>
  <c r="B29" i="272"/>
  <c r="B19" i="272"/>
  <c r="B46" i="297"/>
  <c r="B36" i="297"/>
  <c r="B29" i="297"/>
  <c r="B19" i="297"/>
  <c r="B46" i="302"/>
  <c r="B36" i="302"/>
  <c r="B29" i="302"/>
  <c r="B19" i="302"/>
  <c r="G79" i="31" l="1"/>
  <c r="B19" i="271"/>
  <c r="A39" i="31" l="1"/>
  <c r="A41" i="31" s="1"/>
  <c r="A42" i="31" s="1"/>
  <c r="A44" i="31" s="1"/>
  <c r="A45" i="31" s="1"/>
  <c r="A46" i="31" s="1"/>
  <c r="A47" i="31" s="1"/>
  <c r="A48" i="31" s="1"/>
  <c r="A49" i="31" s="1"/>
  <c r="A50" i="31" s="1"/>
  <c r="H81" i="31"/>
  <c r="I81" i="31"/>
  <c r="J81" i="31"/>
  <c r="K81" i="31"/>
  <c r="G14" i="31" l="1"/>
  <c r="G75" i="31" s="1"/>
  <c r="G77" i="31" l="1"/>
  <c r="I77" i="31" l="1"/>
  <c r="J77" i="31"/>
  <c r="K77" i="31"/>
  <c r="L77" i="31"/>
  <c r="H79" i="31"/>
  <c r="I79" i="31"/>
  <c r="J79" i="31"/>
  <c r="K79" i="31"/>
  <c r="L79" i="31"/>
  <c r="I80" i="31"/>
  <c r="J80" i="31"/>
  <c r="K80" i="31"/>
  <c r="F39" i="31" l="1"/>
  <c r="F75" i="31" s="1"/>
  <c r="L39" i="31"/>
  <c r="F40" i="31"/>
  <c r="F81" i="31" s="1"/>
  <c r="L40" i="31"/>
  <c r="L81" i="31" s="1"/>
  <c r="B40" i="301" l="1"/>
  <c r="B30" i="301"/>
  <c r="B23" i="301"/>
  <c r="B17" i="301"/>
  <c r="T46" i="265" l="1"/>
  <c r="B46" i="240"/>
  <c r="S225" i="249"/>
  <c r="S224" i="249"/>
  <c r="R224" i="249"/>
  <c r="Q224" i="249"/>
  <c r="P224" i="249"/>
  <c r="O224" i="249"/>
  <c r="N224" i="249"/>
  <c r="L224" i="249"/>
  <c r="K224" i="249"/>
  <c r="J224" i="249"/>
  <c r="R216" i="249"/>
  <c r="Q216" i="249"/>
  <c r="P216" i="249"/>
  <c r="P218" i="249" s="1"/>
  <c r="O216" i="249"/>
  <c r="N216" i="249"/>
  <c r="M216" i="249"/>
  <c r="L216" i="249"/>
  <c r="L218" i="249" s="1"/>
  <c r="K216" i="249"/>
  <c r="J216" i="249"/>
  <c r="J218" i="249" s="1"/>
  <c r="S218" i="249"/>
  <c r="T218" i="249"/>
  <c r="K218" i="249" l="1"/>
  <c r="M218" i="249"/>
  <c r="O218" i="249"/>
  <c r="Q218" i="249"/>
  <c r="N218" i="249"/>
  <c r="R218" i="249"/>
  <c r="N225" i="249"/>
  <c r="J225" i="249"/>
  <c r="J226" i="249" s="1"/>
  <c r="O225" i="249"/>
  <c r="Q225" i="249"/>
  <c r="Q226" i="249" s="1"/>
  <c r="L225" i="249"/>
  <c r="L226" i="249" s="1"/>
  <c r="R225" i="249"/>
  <c r="R226" i="249" s="1"/>
  <c r="P225" i="249"/>
  <c r="P226" i="249" s="1"/>
  <c r="N226" i="249"/>
  <c r="O226" i="249"/>
  <c r="K225" i="249"/>
  <c r="K226" i="249" s="1"/>
  <c r="M225" i="249"/>
  <c r="M226" i="249" s="1"/>
  <c r="S226" i="249"/>
  <c r="R228" i="249" l="1"/>
  <c r="J228" i="249"/>
  <c r="M228" i="249"/>
  <c r="N228" i="249"/>
  <c r="L228" i="249"/>
  <c r="O228" i="249"/>
  <c r="K228" i="249"/>
  <c r="S228" i="249"/>
  <c r="Q228" i="249"/>
  <c r="P228" i="249"/>
  <c r="B56" i="287"/>
  <c r="B50" i="185"/>
  <c r="J231" i="249"/>
  <c r="F79" i="31"/>
  <c r="B40" i="185"/>
  <c r="B29" i="241" l="1"/>
  <c r="M231" i="249" l="1"/>
  <c r="K231" i="249"/>
  <c r="F73" i="31"/>
  <c r="F52" i="31"/>
  <c r="F80" i="31"/>
  <c r="B47" i="300" l="1"/>
  <c r="B37" i="300"/>
  <c r="B20" i="300"/>
  <c r="B30" i="300" l="1"/>
  <c r="T225" i="249" l="1"/>
  <c r="T224" i="249"/>
  <c r="O231" i="249" l="1"/>
  <c r="N231" i="249"/>
  <c r="L82" i="31"/>
  <c r="K73" i="31"/>
  <c r="K82" i="31" s="1"/>
  <c r="J73" i="31"/>
  <c r="J82" i="31" s="1"/>
  <c r="I73" i="31"/>
  <c r="I82" i="31" s="1"/>
  <c r="H73" i="31"/>
  <c r="H82" i="31" s="1"/>
  <c r="G73" i="31"/>
  <c r="G82" i="31" s="1"/>
  <c r="F78" i="31"/>
  <c r="F77" i="31"/>
  <c r="B46" i="298"/>
  <c r="B29" i="298"/>
  <c r="B19" i="298"/>
  <c r="L43" i="31"/>
  <c r="L80" i="31" s="1"/>
  <c r="H43" i="31"/>
  <c r="H80" i="31" s="1"/>
  <c r="L42" i="31"/>
  <c r="L75" i="31" s="1"/>
  <c r="H42" i="31"/>
  <c r="H75" i="31" s="1"/>
  <c r="H77" i="31"/>
  <c r="L231" i="249" l="1"/>
  <c r="P231" i="249"/>
  <c r="B50" i="251"/>
  <c r="B40" i="251"/>
  <c r="B33" i="251"/>
  <c r="B23" i="251"/>
  <c r="B50" i="250"/>
  <c r="B40" i="250"/>
  <c r="B33" i="250"/>
  <c r="B23" i="250"/>
  <c r="B49" i="187"/>
  <c r="B39" i="187"/>
  <c r="B32" i="187"/>
  <c r="B22" i="187"/>
  <c r="B56" i="290" l="1"/>
  <c r="B46" i="290"/>
  <c r="B39" i="290"/>
  <c r="B29" i="290"/>
  <c r="B46" i="287"/>
  <c r="B39" i="287"/>
  <c r="B29" i="287"/>
  <c r="B46" i="286"/>
  <c r="B39" i="286"/>
  <c r="B29" i="286"/>
  <c r="B56" i="288"/>
  <c r="B46" i="288"/>
  <c r="B39" i="288"/>
  <c r="B29" i="288"/>
  <c r="B56" i="283"/>
  <c r="B46" i="283"/>
  <c r="B39" i="283"/>
  <c r="B29" i="283"/>
  <c r="B46" i="294"/>
  <c r="B39" i="294"/>
  <c r="B29" i="294"/>
  <c r="B56" i="196"/>
  <c r="B46" i="196"/>
  <c r="B39" i="196"/>
  <c r="B29" i="196"/>
  <c r="B46" i="277" l="1"/>
  <c r="B46" i="271"/>
  <c r="B45" i="270"/>
  <c r="B45" i="230"/>
  <c r="B46" i="232"/>
  <c r="B46" i="234"/>
  <c r="B46" i="235"/>
  <c r="B46" i="236"/>
  <c r="B46" i="237"/>
  <c r="B46" i="239"/>
  <c r="B46" i="275"/>
  <c r="B46" i="241"/>
  <c r="B46" i="269"/>
  <c r="B46" i="279"/>
  <c r="B46" i="183"/>
  <c r="B46" i="242"/>
  <c r="B45" i="245"/>
  <c r="B47" i="246"/>
  <c r="B45" i="247"/>
  <c r="B45" i="268"/>
  <c r="B46" i="248"/>
  <c r="AA70" i="265"/>
  <c r="Z70" i="265"/>
  <c r="Y70" i="265"/>
  <c r="X70" i="265"/>
  <c r="W70" i="265"/>
  <c r="V70" i="265"/>
  <c r="AB53" i="265"/>
  <c r="AB57" i="265" s="1"/>
  <c r="X8" i="265" s="1"/>
  <c r="AA53" i="265"/>
  <c r="AA57" i="265" s="1"/>
  <c r="W8" i="265" s="1"/>
  <c r="Z53" i="265"/>
  <c r="Z57" i="265" s="1"/>
  <c r="V8" i="265" s="1"/>
  <c r="Y53" i="265"/>
  <c r="Y57" i="265" s="1"/>
  <c r="U8" i="265" s="1"/>
  <c r="X57" i="265"/>
  <c r="W53" i="265"/>
  <c r="W57" i="265" s="1"/>
  <c r="S8" i="265" s="1"/>
  <c r="V53" i="265"/>
  <c r="V57" i="265" s="1"/>
  <c r="T53" i="265"/>
  <c r="T57" i="265" s="1"/>
  <c r="S53" i="265"/>
  <c r="S57" i="265" s="1"/>
  <c r="U53" i="265"/>
  <c r="U57" i="265" s="1"/>
  <c r="S18" i="265"/>
  <c r="S9" i="265" s="1"/>
  <c r="T18" i="265"/>
  <c r="T9" i="265" s="1"/>
  <c r="U18" i="265"/>
  <c r="U9" i="265" s="1"/>
  <c r="V18" i="265"/>
  <c r="V9" i="265" s="1"/>
  <c r="W18" i="265"/>
  <c r="W9" i="265" s="1"/>
  <c r="X18" i="265"/>
  <c r="X9" i="265" s="1"/>
  <c r="T8" i="265" l="1"/>
  <c r="V10" i="265"/>
  <c r="U10" i="265"/>
  <c r="W10" i="265"/>
  <c r="X10" i="265"/>
  <c r="T10" i="265"/>
  <c r="S10" i="265"/>
  <c r="AC53" i="265"/>
  <c r="AC57" i="265" s="1"/>
  <c r="Y8" i="265" s="1"/>
  <c r="AC62" i="265" l="1"/>
  <c r="K52" i="31" l="1"/>
  <c r="J52" i="31"/>
  <c r="I52" i="31"/>
  <c r="H52" i="31"/>
  <c r="G52" i="31"/>
  <c r="A8" i="249" l="1"/>
  <c r="A59" i="31" l="1"/>
  <c r="A61" i="31" s="1"/>
  <c r="A63" i="31" s="1"/>
  <c r="A65" i="31" s="1"/>
  <c r="A66" i="31" s="1"/>
  <c r="A68" i="31" l="1"/>
  <c r="B36" i="242"/>
  <c r="B29" i="242"/>
  <c r="B19" i="242"/>
  <c r="B36" i="279"/>
  <c r="B29" i="279"/>
  <c r="B19" i="279"/>
  <c r="B36" i="269"/>
  <c r="B19" i="269"/>
  <c r="B26" i="269" s="1"/>
  <c r="B36" i="241"/>
  <c r="B36" i="240"/>
  <c r="B15" i="240"/>
  <c r="B19" i="240" s="1"/>
  <c r="B36" i="275"/>
  <c r="B29" i="275"/>
  <c r="B19" i="275"/>
  <c r="B36" i="239"/>
  <c r="B29" i="239"/>
  <c r="B19" i="239"/>
  <c r="B36" i="237"/>
  <c r="B29" i="237"/>
  <c r="B19" i="237"/>
  <c r="B36" i="236"/>
  <c r="B29" i="236"/>
  <c r="B19" i="236"/>
  <c r="B28" i="235"/>
  <c r="B29" i="235" s="1"/>
  <c r="B36" i="235"/>
  <c r="B19" i="235"/>
  <c r="B29" i="234"/>
  <c r="B19" i="234"/>
  <c r="B36" i="232"/>
  <c r="B29" i="232"/>
  <c r="B19" i="232"/>
  <c r="B35" i="230"/>
  <c r="B28" i="230"/>
  <c r="B19" i="230"/>
  <c r="L52" i="31" l="1"/>
  <c r="B22" i="269"/>
  <c r="B29" i="269" s="1"/>
  <c r="B26" i="240"/>
  <c r="B22" i="240"/>
  <c r="B29" i="240" l="1"/>
  <c r="A206" i="249" l="1"/>
  <c r="A207" i="249" s="1"/>
  <c r="A208" i="249" s="1"/>
  <c r="A209" i="249" s="1"/>
  <c r="A211" i="249" l="1"/>
  <c r="A212" i="249" s="1"/>
  <c r="A213" i="249" s="1"/>
  <c r="A214" i="249" s="1"/>
  <c r="A215" i="249" s="1"/>
  <c r="A210" i="249"/>
  <c r="B36" i="248" l="1"/>
  <c r="B29" i="248"/>
  <c r="B19" i="248"/>
  <c r="B35" i="268"/>
  <c r="B28" i="268"/>
  <c r="B18" i="268"/>
  <c r="B36" i="247"/>
  <c r="B29" i="247"/>
  <c r="B19" i="247"/>
  <c r="B37" i="246"/>
  <c r="B30" i="246"/>
  <c r="B19" i="246"/>
  <c r="B35" i="245"/>
  <c r="B28" i="245"/>
  <c r="B18" i="245"/>
  <c r="L83" i="31" l="1"/>
  <c r="L87" i="31" l="1"/>
  <c r="B36" i="277" l="1"/>
  <c r="B29" i="277"/>
  <c r="B19" i="277"/>
  <c r="B29" i="271" l="1"/>
  <c r="B36" i="271"/>
  <c r="B35" i="270" l="1"/>
  <c r="B28" i="270"/>
  <c r="B19" i="270"/>
  <c r="O7" i="265" l="1"/>
  <c r="N7" i="265"/>
  <c r="M7" i="265"/>
  <c r="I53" i="265"/>
  <c r="O53" i="265"/>
  <c r="O57" i="265" s="1"/>
  <c r="O62" i="265" s="1"/>
  <c r="O18" i="265"/>
  <c r="L8" i="265" l="1"/>
  <c r="AB70" i="265"/>
  <c r="Y18" i="265"/>
  <c r="Y9" i="265" s="1"/>
  <c r="Y10" i="265" s="1"/>
  <c r="AB62" i="265" l="1"/>
  <c r="R53" i="265"/>
  <c r="R57" i="265" s="1"/>
  <c r="O8" i="265" s="1"/>
  <c r="O10" i="265" s="1"/>
  <c r="Q53" i="265"/>
  <c r="Q57" i="265" s="1"/>
  <c r="N8" i="265" s="1"/>
  <c r="P53" i="265"/>
  <c r="P57" i="265" s="1"/>
  <c r="M8" i="265" s="1"/>
  <c r="N53" i="265"/>
  <c r="N57" i="265" s="1"/>
  <c r="N62" i="265" s="1"/>
  <c r="M53" i="265"/>
  <c r="M57" i="265" s="1"/>
  <c r="M62" i="265" s="1"/>
  <c r="L53" i="265"/>
  <c r="L57" i="265" s="1"/>
  <c r="L62" i="265" s="1"/>
  <c r="K53" i="265"/>
  <c r="K62" i="265" s="1"/>
  <c r="J53" i="265"/>
  <c r="J62" i="265" s="1"/>
  <c r="H53" i="265"/>
  <c r="G53" i="265"/>
  <c r="F53" i="265"/>
  <c r="E53" i="265"/>
  <c r="D53" i="265"/>
  <c r="R18" i="265"/>
  <c r="R9" i="265" s="1"/>
  <c r="Q18" i="265"/>
  <c r="P18" i="265"/>
  <c r="P9" i="265" s="1"/>
  <c r="N18" i="265"/>
  <c r="N9" i="265" s="1"/>
  <c r="M18" i="265"/>
  <c r="M9" i="265" s="1"/>
  <c r="L18" i="265"/>
  <c r="L9" i="265" s="1"/>
  <c r="K18" i="265"/>
  <c r="K9" i="265" s="1"/>
  <c r="J9" i="265"/>
  <c r="J10" i="265" s="1"/>
  <c r="S62" i="265" l="1"/>
  <c r="P8" i="265"/>
  <c r="P10" i="265" s="1"/>
  <c r="Q62" i="265"/>
  <c r="R62" i="265"/>
  <c r="N10" i="265"/>
  <c r="T62" i="265"/>
  <c r="Q8" i="265"/>
  <c r="Q10" i="265" s="1"/>
  <c r="U62" i="265"/>
  <c r="R8" i="265"/>
  <c r="R10" i="265" s="1"/>
  <c r="AA62" i="265"/>
  <c r="M10" i="265"/>
  <c r="L10" i="265"/>
  <c r="V62" i="265"/>
  <c r="W62" i="265"/>
  <c r="Y62" i="265"/>
  <c r="Z62" i="265"/>
  <c r="P62" i="265"/>
  <c r="K8" i="265"/>
  <c r="K10" i="265" s="1"/>
  <c r="X62" i="265"/>
  <c r="A9" i="249" l="1"/>
  <c r="A10" i="249" s="1"/>
  <c r="A11" i="249" s="1"/>
  <c r="A12" i="249" s="1"/>
  <c r="A13" i="249" s="1"/>
  <c r="A14" i="249" s="1"/>
  <c r="A15" i="249" s="1"/>
  <c r="A16" i="249" s="1"/>
  <c r="A18" i="249" l="1"/>
  <c r="A19" i="249" s="1"/>
  <c r="A20" i="249" s="1"/>
  <c r="A21" i="249" s="1"/>
  <c r="A22" i="249" s="1"/>
  <c r="A23" i="249" s="1"/>
  <c r="A24" i="249" s="1"/>
  <c r="A25" i="249" s="1"/>
  <c r="A27" i="249" s="1"/>
  <c r="A28" i="249" s="1"/>
  <c r="A29" i="249" s="1"/>
  <c r="A31" i="249" s="1"/>
  <c r="A32" i="249" s="1"/>
  <c r="A34" i="249" l="1"/>
  <c r="A35" i="249" s="1"/>
  <c r="A37" i="249" s="1"/>
  <c r="A38" i="249" s="1"/>
  <c r="A39" i="249" s="1"/>
  <c r="A41" i="249" s="1"/>
  <c r="A42" i="249" s="1"/>
  <c r="A43" i="249" s="1"/>
  <c r="A44" i="249" s="1"/>
  <c r="A45" i="249" s="1"/>
  <c r="A46" i="249" s="1"/>
  <c r="A47" i="249" s="1"/>
  <c r="A48" i="249" s="1"/>
  <c r="A49" i="249" s="1"/>
  <c r="A51" i="249" s="1"/>
  <c r="A53" i="249" s="1"/>
  <c r="A54" i="249" s="1"/>
  <c r="A55" i="249" s="1"/>
  <c r="A56" i="249" s="1"/>
  <c r="A58" i="249" s="1"/>
  <c r="A59" i="249" s="1"/>
  <c r="A60" i="249" s="1"/>
  <c r="A62" i="249" s="1"/>
  <c r="A63" i="249" s="1"/>
  <c r="A65" i="249" s="1"/>
  <c r="A67" i="249" s="1"/>
  <c r="A68" i="249" s="1"/>
  <c r="A69" i="249" s="1"/>
  <c r="A70" i="249" s="1"/>
  <c r="A72" i="249" s="1"/>
  <c r="A73" i="249" s="1"/>
  <c r="A75" i="249" s="1"/>
  <c r="A76" i="249" s="1"/>
  <c r="A77" i="249" s="1"/>
  <c r="A79" i="249" s="1"/>
  <c r="A80" i="249" s="1"/>
  <c r="A81" i="249" s="1"/>
  <c r="A82" i="249" s="1"/>
  <c r="A83" i="249" s="1"/>
  <c r="A85" i="249" s="1"/>
  <c r="A86" i="249" s="1"/>
  <c r="A87" i="249" s="1"/>
  <c r="A88" i="249" s="1"/>
  <c r="A89" i="249" s="1"/>
  <c r="A90" i="249" s="1"/>
  <c r="A91" i="249" s="1"/>
  <c r="A92" i="249" s="1"/>
  <c r="A93" i="249" s="1"/>
  <c r="A95" i="249" s="1"/>
  <c r="A97" i="249" s="1"/>
  <c r="A98" i="249" s="1"/>
  <c r="A99" i="249" s="1"/>
  <c r="A101" i="249" s="1"/>
  <c r="A102" i="249" s="1"/>
  <c r="A103" i="249" s="1"/>
  <c r="A104" i="249" s="1"/>
  <c r="A105" i="249" s="1"/>
  <c r="A106" i="249" s="1"/>
  <c r="A107" i="249" s="1"/>
  <c r="A108" i="249" s="1"/>
  <c r="A109" i="249" s="1"/>
  <c r="A110" i="249" s="1"/>
  <c r="A112" i="249" s="1"/>
  <c r="A114" i="249" s="1"/>
  <c r="A115" i="249" s="1"/>
  <c r="A117" i="249" s="1"/>
  <c r="A118" i="249" s="1"/>
  <c r="A119" i="249" s="1"/>
  <c r="A120" i="249" s="1"/>
  <c r="A121" i="249" s="1"/>
  <c r="A123" i="249" s="1"/>
  <c r="A124" i="249" s="1"/>
  <c r="A125" i="249" s="1"/>
  <c r="A126" i="249" s="1"/>
  <c r="A127" i="249" s="1"/>
  <c r="A128" i="249" s="1"/>
  <c r="A129" i="249" s="1"/>
  <c r="A130" i="249" s="1"/>
  <c r="A131" i="249" s="1"/>
  <c r="A132" i="249" s="1"/>
  <c r="A133" i="249" s="1"/>
  <c r="A134" i="249" s="1"/>
  <c r="A135" i="249" s="1"/>
  <c r="A136" i="249" s="1"/>
  <c r="A137" i="249" s="1"/>
  <c r="A138" i="249" s="1"/>
  <c r="A139" i="249" s="1"/>
  <c r="A141" i="249" s="1"/>
  <c r="A142" i="249" s="1"/>
  <c r="A144" i="249" s="1"/>
  <c r="A145" i="249" s="1"/>
  <c r="A146" i="249" s="1"/>
  <c r="A148" i="249" s="1"/>
  <c r="A150" i="249" s="1"/>
  <c r="A151" i="249" s="1"/>
  <c r="A153" i="249" s="1"/>
  <c r="A154" i="249" s="1"/>
  <c r="A155" i="249" s="1"/>
  <c r="A156" i="249" s="1"/>
  <c r="A157" i="249" s="1"/>
  <c r="A158" i="249" s="1"/>
  <c r="A159" i="249" s="1"/>
  <c r="T226" i="249" l="1"/>
  <c r="T228" i="249" l="1"/>
  <c r="F82" i="31"/>
  <c r="F83" i="31" l="1"/>
  <c r="F87" i="31" s="1"/>
  <c r="G83" i="31" l="1"/>
  <c r="B36" i="183" l="1"/>
  <c r="B29" i="183"/>
  <c r="B19" i="183"/>
  <c r="K83" i="31" l="1"/>
  <c r="I83" i="31"/>
  <c r="H83" i="31"/>
  <c r="J83" i="31"/>
  <c r="G87" i="31" l="1"/>
  <c r="I87" i="31"/>
  <c r="H87" i="31"/>
  <c r="J87" i="31"/>
  <c r="K87" i="31"/>
</calcChain>
</file>

<file path=xl/sharedStrings.xml><?xml version="1.0" encoding="utf-8"?>
<sst xmlns="http://schemas.openxmlformats.org/spreadsheetml/2006/main" count="3654" uniqueCount="814">
  <si>
    <t>Capital Improvements Program</t>
  </si>
  <si>
    <t>PROJECT REQUEST FORM</t>
  </si>
  <si>
    <t xml:space="preserve"> </t>
  </si>
  <si>
    <t xml:space="preserve">  Design  </t>
  </si>
  <si>
    <t xml:space="preserve">   </t>
  </si>
  <si>
    <t xml:space="preserve">  Construction</t>
  </si>
  <si>
    <t xml:space="preserve">  Trade-In Allowance</t>
  </si>
  <si>
    <t xml:space="preserve">  Total</t>
  </si>
  <si>
    <t xml:space="preserve">   Sale of Replaced Asset </t>
  </si>
  <si>
    <t xml:space="preserve">   Bond Proceeds </t>
  </si>
  <si>
    <t xml:space="preserve">   Property Tax </t>
  </si>
  <si>
    <t xml:space="preserve">   Total </t>
  </si>
  <si>
    <t xml:space="preserve">  Personnel</t>
  </si>
  <si>
    <t xml:space="preserve">  Maintenance</t>
  </si>
  <si>
    <t xml:space="preserve">  Insurance</t>
  </si>
  <si>
    <t xml:space="preserve">  Utilities</t>
  </si>
  <si>
    <t>Estimated Cost:</t>
  </si>
  <si>
    <t>Financing:</t>
  </si>
  <si>
    <t>Impact on Operating Budget:</t>
  </si>
  <si>
    <t xml:space="preserve">Project Period: </t>
  </si>
  <si>
    <t xml:space="preserve">   User Fees (Sewer/Water) </t>
  </si>
  <si>
    <t xml:space="preserve">   Federal/State Grant  </t>
  </si>
  <si>
    <t xml:space="preserve">   Private Grant </t>
  </si>
  <si>
    <t xml:space="preserve">   Capital Reserve Fund  </t>
  </si>
  <si>
    <r>
      <t>Explanation and Need:</t>
    </r>
    <r>
      <rPr>
        <sz val="12"/>
        <rFont val="Times New Roman"/>
        <family val="1"/>
      </rPr>
      <t xml:space="preserve">  See attached information sheet. </t>
    </r>
  </si>
  <si>
    <t xml:space="preserve">  Engineering - including wetlands mitigation, ROW acquisitions, permits</t>
  </si>
  <si>
    <t xml:space="preserve">  Equipment</t>
  </si>
  <si>
    <t>Project same as reflected in prior CIP?  Yes: X   No:</t>
  </si>
  <si>
    <t xml:space="preserve">been made: Cost:    Year:     Scope:     None:     (Check all that apply). </t>
  </si>
  <si>
    <t>Project same as reflected in prior CIP?  Yes:    No: X</t>
  </si>
  <si>
    <t xml:space="preserve">If No, indicate area of significant change reflected and briefly explain why the changes have </t>
  </si>
  <si>
    <t>Project: Stormwater Drainage Improvements</t>
  </si>
  <si>
    <t>Paving - Infrastructure Improvements</t>
  </si>
  <si>
    <t>New Project.</t>
  </si>
  <si>
    <t>Financing: (ANNUAL)</t>
  </si>
  <si>
    <r>
      <t>Explanation and Need:</t>
    </r>
    <r>
      <rPr>
        <sz val="12"/>
        <rFont val="Times New Roman"/>
        <family val="1"/>
      </rPr>
      <t xml:space="preserve">  See attached information sheet</t>
    </r>
  </si>
  <si>
    <t xml:space="preserve">  Engineering - </t>
  </si>
  <si>
    <t>Contingency</t>
  </si>
  <si>
    <t xml:space="preserve">   User Fees (Sewer/Water) State Revolving Loan Fund or Bond</t>
  </si>
  <si>
    <t xml:space="preserve">If No, indicate area of significant change reflected and briefly explain why the  </t>
  </si>
  <si>
    <t xml:space="preserve">Project same as reflected in prior CIP?  Yes: X   No: </t>
  </si>
  <si>
    <t>NEW PROJECT</t>
  </si>
  <si>
    <t>Schedule 2</t>
  </si>
  <si>
    <t>CAPITAL IMPROVEMENTS PROGRAM</t>
  </si>
  <si>
    <t>MAJOR PROJECTS</t>
  </si>
  <si>
    <t xml:space="preserve">  No </t>
  </si>
  <si>
    <t xml:space="preserve">             Department             </t>
  </si>
  <si>
    <t xml:space="preserve">                            Project Description                            </t>
  </si>
  <si>
    <t>Funding Source</t>
  </si>
  <si>
    <t>Fire</t>
  </si>
  <si>
    <t>R</t>
  </si>
  <si>
    <t>Fire Station CRF (South)</t>
  </si>
  <si>
    <t>Bond</t>
  </si>
  <si>
    <t>Private Donation</t>
  </si>
  <si>
    <t>A</t>
  </si>
  <si>
    <t>Road Infrastructure CRF</t>
  </si>
  <si>
    <t>State Funding</t>
  </si>
  <si>
    <t>DW Highway CRF</t>
  </si>
  <si>
    <t>Road Improvement (Registration Fee)</t>
  </si>
  <si>
    <t>Budget</t>
  </si>
  <si>
    <t>Admin/Engineering</t>
  </si>
  <si>
    <t>Parks &amp; Recreation</t>
  </si>
  <si>
    <t>Library</t>
  </si>
  <si>
    <t>TOTAL GENERAL FUND</t>
  </si>
  <si>
    <t xml:space="preserve">Wastewater </t>
  </si>
  <si>
    <t>TOTAL SEWER FUND</t>
  </si>
  <si>
    <t>CRF</t>
  </si>
  <si>
    <t>Funded through Budget</t>
  </si>
  <si>
    <t>Bonds</t>
  </si>
  <si>
    <t>Road Improvement (RSA261:153)</t>
  </si>
  <si>
    <t xml:space="preserve">been made: Cost: X  Year:     Scope:     None:    (Check all that apply). </t>
  </si>
  <si>
    <t xml:space="preserve">been made: Cost:    Year:     Scope:     None:    (Check all that apply). </t>
  </si>
  <si>
    <t>2020-21</t>
  </si>
  <si>
    <t>Project: Paving - Gravel Roads</t>
  </si>
  <si>
    <t>2b. If 2a = yes, indicate areas of significant changes reflected in this Project Request Form</t>
  </si>
  <si>
    <t>(check all that apply)</t>
  </si>
  <si>
    <t>5. Estimated Cost:</t>
  </si>
  <si>
    <t xml:space="preserve">  Design</t>
  </si>
  <si>
    <t xml:space="preserve">  Engineering</t>
  </si>
  <si>
    <t xml:space="preserve">  Bond issue costs</t>
  </si>
  <si>
    <t xml:space="preserve">  Temporary housing</t>
  </si>
  <si>
    <t>6. Financing:</t>
  </si>
  <si>
    <t xml:space="preserve">  Federal/State Grant</t>
  </si>
  <si>
    <t xml:space="preserve">  Private Grant</t>
  </si>
  <si>
    <t xml:space="preserve">   User Fees (Sewer/Water)</t>
  </si>
  <si>
    <t xml:space="preserve">  Sale of Replaced Asset</t>
  </si>
  <si>
    <t xml:space="preserve">  Capital Reserve Fund</t>
  </si>
  <si>
    <t xml:space="preserve">  Bond Proceeds</t>
  </si>
  <si>
    <t xml:space="preserve">  Property Tax</t>
  </si>
  <si>
    <t>7. Impact on Operating Budget:</t>
  </si>
  <si>
    <t>8. Project Period:</t>
  </si>
  <si>
    <t>New Library (place holder)</t>
  </si>
  <si>
    <t>New Athletic Fields (place holder)</t>
  </si>
  <si>
    <t>Library Maintenance CRF</t>
  </si>
  <si>
    <t>2021-22</t>
  </si>
  <si>
    <t>2022-23</t>
  </si>
  <si>
    <t xml:space="preserve">   Federal/State Grant </t>
  </si>
  <si>
    <t xml:space="preserve">   Capital Reserve Fund </t>
  </si>
  <si>
    <t>Community Development</t>
  </si>
  <si>
    <t xml:space="preserve">changes have been made: Cost:   Year: FY    Scope:            </t>
  </si>
  <si>
    <t>Federal Funding</t>
  </si>
  <si>
    <t>Explanation and Need:  See Attached Information Sheet</t>
  </si>
  <si>
    <t xml:space="preserve">Project same as reflected in prior CIP?  Yes: X  No:  </t>
  </si>
  <si>
    <t xml:space="preserve">   Capital Reserve Fund  (20%) (Infrastructure CRF)</t>
  </si>
  <si>
    <t xml:space="preserve">   Capital Reserve Fund  (Infrastructure CRF)</t>
  </si>
  <si>
    <t>Project: Merrimack River Boat Ramp Access Improvement</t>
  </si>
  <si>
    <t>Federal Aid</t>
  </si>
  <si>
    <t>State Aid</t>
  </si>
  <si>
    <t>* Included in CIP just in case we are a recipient of TAP Grant</t>
  </si>
  <si>
    <t>2023-24</t>
  </si>
  <si>
    <t>Relocate sewer connector under Everett Turnpike (FKA Exec. Pk. Pump Station)</t>
  </si>
  <si>
    <t>Wastewater CRF</t>
  </si>
  <si>
    <t>Slate roof</t>
  </si>
  <si>
    <r>
      <t xml:space="preserve">   </t>
    </r>
    <r>
      <rPr>
        <b/>
        <sz val="12"/>
        <rFont val="Times New Roman"/>
        <family val="1"/>
      </rPr>
      <t>State Grant (80% State Bridge Aid)</t>
    </r>
    <r>
      <rPr>
        <sz val="12"/>
        <rFont val="Times New Roman"/>
        <family val="1"/>
      </rPr>
      <t xml:space="preserve"> </t>
    </r>
  </si>
  <si>
    <t xml:space="preserve">   2023-24</t>
  </si>
  <si>
    <t xml:space="preserve">Project same as reflected in prior CIP?  Yes:    No: X </t>
  </si>
  <si>
    <t>Project same as reflected in prior CIP?  Yes:    No:X</t>
  </si>
  <si>
    <t xml:space="preserve">been made: Cost:  X  Year:     Scope:     None:    (Check all that apply). </t>
  </si>
  <si>
    <t xml:space="preserve">Project same as reflected in prior CIP?  Yes:  X  No: </t>
  </si>
  <si>
    <t>Project: New Library</t>
  </si>
  <si>
    <t>2024-25</t>
  </si>
  <si>
    <t xml:space="preserve">   2024-25</t>
  </si>
  <si>
    <t>HVAC</t>
  </si>
  <si>
    <t xml:space="preserve">Sprinkler System </t>
  </si>
  <si>
    <t>Project same as reflected in prior CIP?  Yes:   No:  X</t>
  </si>
  <si>
    <t>Relocate Sewer Connector under FEET</t>
  </si>
  <si>
    <t xml:space="preserve">Project same as reflected in prior CIP?  Yes:  X No: </t>
  </si>
  <si>
    <t>Informational Sheets for Minor Projects</t>
  </si>
  <si>
    <t>Master Plan</t>
  </si>
  <si>
    <t>Project: 2025 Master Plan Update</t>
  </si>
  <si>
    <r>
      <t>Explanation and Need:</t>
    </r>
    <r>
      <rPr>
        <sz val="12"/>
        <rFont val="Times New Roman"/>
        <family val="1"/>
      </rPr>
      <t xml:space="preserve">  funding of professional planning consultant services to assist Planning Board in unpdting to the existing 2013 Master Plan. </t>
    </r>
  </si>
  <si>
    <t>2025-26</t>
  </si>
  <si>
    <t xml:space="preserve">   2025-26</t>
  </si>
  <si>
    <r>
      <t>2a. Was this same project reflected in the prior CIP?</t>
    </r>
    <r>
      <rPr>
        <sz val="12"/>
        <rFont val="Arial"/>
        <family val="2"/>
      </rPr>
      <t xml:space="preserve">  No</t>
    </r>
  </si>
  <si>
    <r>
      <t xml:space="preserve">1. Description of Project: </t>
    </r>
    <r>
      <rPr>
        <sz val="12"/>
        <rFont val="Arial"/>
        <family val="2"/>
      </rPr>
      <t>Athletic Field Development: Greenfield Farms, Pearson Road</t>
    </r>
  </si>
  <si>
    <r>
      <t xml:space="preserve">3. Expected Useful Life: </t>
    </r>
    <r>
      <rPr>
        <sz val="12"/>
        <rFont val="Arial"/>
        <family val="2"/>
      </rPr>
      <t>30 years</t>
    </r>
  </si>
  <si>
    <t>Project same as reflected in prior CIP?  Yes:   No: X</t>
  </si>
  <si>
    <t>Project: Woodland Drive Phase II Drainage Improvements</t>
  </si>
  <si>
    <t/>
  </si>
  <si>
    <r>
      <t>Explanation and Need:</t>
    </r>
    <r>
      <rPr>
        <sz val="12"/>
        <rFont val="Times New Roman"/>
        <family val="1"/>
      </rPr>
      <t xml:space="preserve"> The station was built in 1982.  The life expectancy of the pump station is 20-30 years.  The station is now 37 years old and all the components have begun to fail.   Remove and replace pumps, controls, and alarm system.  In addition, the flume would be relocated.  </t>
    </r>
  </si>
  <si>
    <t>Estimated Cost</t>
  </si>
  <si>
    <r>
      <t>Explanation and Need:</t>
    </r>
    <r>
      <rPr>
        <sz val="12"/>
        <rFont val="Times New Roman"/>
        <family val="1"/>
      </rPr>
      <t xml:space="preserve"> The station was built in early 1990's.  The life expectancy of the pump station is 20-30 years.  The station is now 29 years old and all the components have begun to fail.   Remove and replace pumps, controls, generator, and alarm system. Pour a new concrete pad for the foundation for the generator. </t>
    </r>
  </si>
  <si>
    <t xml:space="preserve">   Town of Bedford </t>
  </si>
  <si>
    <r>
      <t>Explanation and Need:</t>
    </r>
    <r>
      <rPr>
        <sz val="12"/>
        <rFont val="Times New Roman"/>
        <family val="1"/>
      </rPr>
      <t xml:space="preserve"> The station was built in early 1990's.  The life expectancy of the pump station is 20-30 years.  The station is now 29 years old and all the components have begun to fail.   Remove and replace pumps, controls, and alarm system. </t>
    </r>
  </si>
  <si>
    <t>Project: Nutrient Removal Design Project</t>
  </si>
  <si>
    <r>
      <t xml:space="preserve">Explanation and Need:  </t>
    </r>
    <r>
      <rPr>
        <sz val="12"/>
        <rFont val="Times New Roman"/>
        <family val="1"/>
      </rPr>
      <t xml:space="preserve">EPA has recently imposed nitrogen and lower phosphorous limits to municpal wastewater treatment facilities which discharge to the Merrimack River.  In addition, NHDES is currently, reviewing their nutrient load alternatives for establishing nutrient limits in WWTF discharge permits that do not use the 7Q10 low flow. Based on discussions both a nitrogen and lower phosphorus limit may be imposed in the future. The cost is a place holder for the next NPDES permit cycle.  A design project may be required. 
</t>
    </r>
  </si>
  <si>
    <t xml:space="preserve">Pennichick Square Pump Station </t>
  </si>
  <si>
    <t xml:space="preserve">Pearson Road Pump Station - Merrimack Contribution </t>
  </si>
  <si>
    <t xml:space="preserve">Heron Cove Pump Station </t>
  </si>
  <si>
    <t>Nutrient Removal (Placeholder)</t>
  </si>
  <si>
    <t xml:space="preserve">Bedford Contribution </t>
  </si>
  <si>
    <r>
      <t xml:space="preserve">WWTF </t>
    </r>
    <r>
      <rPr>
        <b/>
        <sz val="10"/>
        <color rgb="FFFF00FF"/>
        <rFont val="Times New Roman"/>
        <family val="1"/>
      </rPr>
      <t>User Fees</t>
    </r>
    <r>
      <rPr>
        <b/>
        <sz val="10"/>
        <color indexed="19"/>
        <rFont val="Times New Roman"/>
        <family val="1"/>
      </rPr>
      <t>/Bonds</t>
    </r>
  </si>
  <si>
    <t>Fire/police</t>
  </si>
  <si>
    <t xml:space="preserve">Project: Upgrade Heron Cove Pump Station </t>
  </si>
  <si>
    <t>Sidewalks</t>
  </si>
  <si>
    <t xml:space="preserve">Project: Ugrade Pennichuck Square Pump Station </t>
  </si>
  <si>
    <t xml:space="preserve">Project: Ugrade Pearson Road Pump Station </t>
  </si>
  <si>
    <t>Budget/Other</t>
  </si>
  <si>
    <t xml:space="preserve">Land Bank CRF </t>
  </si>
  <si>
    <t>2026-27</t>
  </si>
  <si>
    <t xml:space="preserve">   2026-27</t>
  </si>
  <si>
    <t>Burt Street Pump Station</t>
  </si>
  <si>
    <t xml:space="preserve">   User Fees (Road Improvement Registration Fee) ($125K/YR)</t>
  </si>
  <si>
    <t>Schedule 3</t>
  </si>
  <si>
    <t>MINOR PROJECTS</t>
  </si>
  <si>
    <t xml:space="preserve">Year </t>
  </si>
  <si>
    <t>Replace SCH</t>
  </si>
  <si>
    <t xml:space="preserve">Model </t>
  </si>
  <si>
    <t>Vehicle Replacement Year</t>
  </si>
  <si>
    <t>Current Year</t>
  </si>
  <si>
    <t>YR 1</t>
  </si>
  <si>
    <t>YR 2</t>
  </si>
  <si>
    <t>YR 3</t>
  </si>
  <si>
    <t>YR 4</t>
  </si>
  <si>
    <t>YR 5</t>
  </si>
  <si>
    <t>YR 6</t>
  </si>
  <si>
    <t>YR 7</t>
  </si>
  <si>
    <t>YR 8</t>
  </si>
  <si>
    <t>YR 9</t>
  </si>
  <si>
    <t>YR 10</t>
  </si>
  <si>
    <t>2020/21</t>
  </si>
  <si>
    <t>2021/22</t>
  </si>
  <si>
    <t>2022/23</t>
  </si>
  <si>
    <t>2023/24</t>
  </si>
  <si>
    <t>2024/25</t>
  </si>
  <si>
    <t>2025/26</t>
  </si>
  <si>
    <t>2026/27</t>
  </si>
  <si>
    <t>2027/28</t>
  </si>
  <si>
    <t>2028/29</t>
  </si>
  <si>
    <t>2029/30</t>
  </si>
  <si>
    <t>2030/31</t>
  </si>
  <si>
    <t>Assessing</t>
  </si>
  <si>
    <t>Revaluation</t>
  </si>
  <si>
    <t>Revaluation CRF</t>
  </si>
  <si>
    <t>every 5 yrs</t>
  </si>
  <si>
    <t>Bld &amp; Grounds</t>
  </si>
  <si>
    <t>HVAC (PD)</t>
  </si>
  <si>
    <t>N</t>
  </si>
  <si>
    <t>Sprinkler System Town Hall</t>
  </si>
  <si>
    <t>Replace brick veneer siding (police) *(contingent on public safety complex)</t>
  </si>
  <si>
    <t>Communications</t>
  </si>
  <si>
    <t>Communications Recorder</t>
  </si>
  <si>
    <t>Communication CRF</t>
  </si>
  <si>
    <t>Fire Dispatch, Station 1, Radio Base Stations</t>
  </si>
  <si>
    <t>2016/17</t>
  </si>
  <si>
    <t>Access Control / Facility Monitoring</t>
  </si>
  <si>
    <t>CAD/RMS Server replacement/Dispatch upgrade</t>
  </si>
  <si>
    <t>GIS Update &amp; Maintenance Program</t>
  </si>
  <si>
    <t>GIS CRF</t>
  </si>
  <si>
    <t>Highway</t>
  </si>
  <si>
    <t>SUV H-1</t>
  </si>
  <si>
    <t>Highway Equip CRF</t>
  </si>
  <si>
    <t>Pickup Truck H-2</t>
  </si>
  <si>
    <t>3/4 T Pickup H-3</t>
  </si>
  <si>
    <t>3/4 T Pickup H-4</t>
  </si>
  <si>
    <t>2019/20</t>
  </si>
  <si>
    <t>3/4 T Pickup H-5</t>
  </si>
  <si>
    <t>3/4 T Pickup H-6</t>
  </si>
  <si>
    <t>2018/19</t>
  </si>
  <si>
    <t>1 Ton Dump H-8</t>
  </si>
  <si>
    <t>1 Ton Dump H-9</t>
  </si>
  <si>
    <t>Grader H-12</t>
  </si>
  <si>
    <t>Wood chipper H-15</t>
  </si>
  <si>
    <t>Loader H-16</t>
  </si>
  <si>
    <t>Backhoe/loader H-17</t>
  </si>
  <si>
    <t>2017/18</t>
  </si>
  <si>
    <t>6 Wheel Dump H-20</t>
  </si>
  <si>
    <t>6 Wheel Dump H-21</t>
  </si>
  <si>
    <t>6 Wheel Dump H-22</t>
  </si>
  <si>
    <t>6 Wheel Dump H-23</t>
  </si>
  <si>
    <t>6 Wheel Dump H-24</t>
  </si>
  <si>
    <t>6 Wheel Dump H-25</t>
  </si>
  <si>
    <t>6 Wheel Dump H-26</t>
  </si>
  <si>
    <t>6 Wheel Dump H-27</t>
  </si>
  <si>
    <t>6 Wheel Dump H-28</t>
  </si>
  <si>
    <t>6 Wheel Truck H-29</t>
  </si>
  <si>
    <t>6 Wheel Dump H-30</t>
  </si>
  <si>
    <t>6 Wheel Dump H-31</t>
  </si>
  <si>
    <t>10 Wheel Dump H-33</t>
  </si>
  <si>
    <t>6 Wheel Dump H-34</t>
  </si>
  <si>
    <t>6 Wheel Dump H-35</t>
  </si>
  <si>
    <t>John Deere Tractor H-41</t>
  </si>
  <si>
    <t>Kubota Tractor H-42</t>
  </si>
  <si>
    <t>Trackless Sidewalk Tractor H-43</t>
  </si>
  <si>
    <t>MV Sidewalk tractor H-44</t>
  </si>
  <si>
    <t>Trailer Landscape MN-054</t>
  </si>
  <si>
    <t>2012/13</t>
  </si>
  <si>
    <t>Trailer, Roller MN-031</t>
  </si>
  <si>
    <t>Trailer Landscape MN-053</t>
  </si>
  <si>
    <t>Trailer, Brine MN-080</t>
  </si>
  <si>
    <t>Trailer - Black MN-143</t>
  </si>
  <si>
    <t>Drainage Trailer MN-255</t>
  </si>
  <si>
    <t>1 Ton Utility Truck, M-1</t>
  </si>
  <si>
    <t>Trailer - Black MN-122</t>
  </si>
  <si>
    <t>Roller, Steel Drum</t>
  </si>
  <si>
    <t>2035/36</t>
  </si>
  <si>
    <t>Hudson Trailer MN-063</t>
  </si>
  <si>
    <t>Athletic Field Groomer</t>
  </si>
  <si>
    <t>Mower, Exmark Master 166</t>
  </si>
  <si>
    <t>Mower, Exmark Master 175</t>
  </si>
  <si>
    <t>Mower, Exmark Master 176</t>
  </si>
  <si>
    <t>Mower, Exmark Master 148</t>
  </si>
  <si>
    <t>Mower, Exmark Master 167</t>
  </si>
  <si>
    <t>Cement Mixer</t>
  </si>
  <si>
    <t>Calcium Tank (Liquid)</t>
  </si>
  <si>
    <t>Parks and Recreation</t>
  </si>
  <si>
    <t>2015/16</t>
  </si>
  <si>
    <t>Atheletic Field CRF</t>
  </si>
  <si>
    <t>Function Hall basement Retro fit</t>
  </si>
  <si>
    <t>Yearly</t>
  </si>
  <si>
    <t>Police</t>
  </si>
  <si>
    <t>Var</t>
  </si>
  <si>
    <t>Patrol Vehicles</t>
  </si>
  <si>
    <t>Special Response Team Body Armor Replacement (10 team members)</t>
  </si>
  <si>
    <t>Administrative Vehicle</t>
  </si>
  <si>
    <t>Crime Scene vehicle replacement</t>
  </si>
  <si>
    <t>every 10 yrs</t>
  </si>
  <si>
    <t>Solid Waste Disposal</t>
  </si>
  <si>
    <t>100 CY Trailer, live floor T1</t>
  </si>
  <si>
    <t>Solid Waste CRF</t>
  </si>
  <si>
    <t>90 CY End Dump T2</t>
  </si>
  <si>
    <t>100 CY Trailer, live floor T3</t>
  </si>
  <si>
    <t>100 CY Trailer, live floor T4</t>
  </si>
  <si>
    <t>Truck Cab &amp; Chassis - International Tractor L6</t>
  </si>
  <si>
    <t>Truck Cab &amp; Chassis - International Tractor L7</t>
  </si>
  <si>
    <t>Fork Lift L11</t>
  </si>
  <si>
    <t>Transfer Station Loader L4</t>
  </si>
  <si>
    <t>Transfer Station Loader L5</t>
  </si>
  <si>
    <t>Skid Steer Loader L9</t>
  </si>
  <si>
    <t>Skid Steer Loader L10</t>
  </si>
  <si>
    <t>Pickup Truck w/ Plow L1</t>
  </si>
  <si>
    <t>Technology</t>
  </si>
  <si>
    <t>Computer CRF</t>
  </si>
  <si>
    <t>Town Clerk/Tax Collector</t>
  </si>
  <si>
    <t>Computer Equipment</t>
  </si>
  <si>
    <t>Wastewater Treatment</t>
  </si>
  <si>
    <t>ongoing</t>
  </si>
  <si>
    <t xml:space="preserve">Manhole/Sewer Rehabilitation </t>
  </si>
  <si>
    <t xml:space="preserve">User Fees </t>
  </si>
  <si>
    <t>CCTV Camera Equipment for Sewer System</t>
  </si>
  <si>
    <t>Bobcat Skid Steer Loaders-compost facility</t>
  </si>
  <si>
    <t>Bobcat Toolcat, trailer and accessories-X Country Sewer Maintenance</t>
  </si>
  <si>
    <t>20</t>
  </si>
  <si>
    <t>User Fees</t>
  </si>
  <si>
    <t>Ford Explorer -Pretreatment Manager</t>
  </si>
  <si>
    <t>Cat 938 loader C-3-compost facility</t>
  </si>
  <si>
    <t>2031/32</t>
  </si>
  <si>
    <t>Husquvarna Zero Turn riding mower</t>
  </si>
  <si>
    <t>User Fees - budget</t>
  </si>
  <si>
    <t>Exmark walk behind mower</t>
  </si>
  <si>
    <t xml:space="preserve">User Fees - budget </t>
  </si>
  <si>
    <t>15</t>
  </si>
  <si>
    <t>Genie Lift (55 feet)</t>
  </si>
  <si>
    <t>Ford F-250 4X4 Pick-up w/plow (Operations/Collections)</t>
  </si>
  <si>
    <t>Update Sewer Rate Study - Wright Pierce</t>
  </si>
  <si>
    <t>5-yr program</t>
  </si>
  <si>
    <t xml:space="preserve">Sewer System Assesment Program - Added a year </t>
  </si>
  <si>
    <t>Cable Television</t>
  </si>
  <si>
    <t>Cablecast and Local Head End Equipment</t>
  </si>
  <si>
    <t>Franchise Fees</t>
  </si>
  <si>
    <t>Town Hall Matthew Thornton Room Equipment</t>
  </si>
  <si>
    <t>Software</t>
  </si>
  <si>
    <t>Remote Equipment / Mobile Studio</t>
  </si>
  <si>
    <t>Public Access Studio Equipment</t>
  </si>
  <si>
    <t>Public Access Editing Systems</t>
  </si>
  <si>
    <t>Media Staff Hardware</t>
  </si>
  <si>
    <t>Public Access Cameras and Audio Equipment</t>
  </si>
  <si>
    <t>Total CATV FUND</t>
  </si>
  <si>
    <t>Cap Reserve</t>
  </si>
  <si>
    <t>User Fees WWTF</t>
  </si>
  <si>
    <t>Cable Franchise Fees</t>
  </si>
  <si>
    <t>Project: Library Sprinklers</t>
  </si>
  <si>
    <r>
      <t>Explanation and Need:</t>
    </r>
    <r>
      <rPr>
        <sz val="12"/>
        <rFont val="Times New Roman"/>
        <family val="1"/>
      </rPr>
      <t xml:space="preserve"> replacement of sprinkler system.</t>
    </r>
  </si>
  <si>
    <t>Body Camera</t>
  </si>
  <si>
    <t>EOL</t>
  </si>
  <si>
    <t>Building Upgrade to Reeds Ferry  (Station 3)</t>
  </si>
  <si>
    <t>100k (miles)</t>
  </si>
  <si>
    <t>Ambulance 233</t>
  </si>
  <si>
    <t>Ambulance CRF</t>
  </si>
  <si>
    <t>Ambulance 231</t>
  </si>
  <si>
    <t>Ambulance 234</t>
  </si>
  <si>
    <t>Cardiac Defibrillator/Monitor/Transmitter</t>
  </si>
  <si>
    <t>Automatic Rescue CPR Devices</t>
  </si>
  <si>
    <t>10 yrs First Due</t>
  </si>
  <si>
    <t>Fire Equip CRF</t>
  </si>
  <si>
    <t>20 yr EOL Review</t>
  </si>
  <si>
    <t xml:space="preserve">25 yr. </t>
  </si>
  <si>
    <t xml:space="preserve">Fire </t>
  </si>
  <si>
    <t>Fire Command Vehicle</t>
  </si>
  <si>
    <t>Equipment Trailer</t>
  </si>
  <si>
    <t>Fire Suppression Hose</t>
  </si>
  <si>
    <t>Portable Radios</t>
  </si>
  <si>
    <t>Traffic Pre-emption CRF</t>
  </si>
  <si>
    <t>Pumper E-1</t>
  </si>
  <si>
    <t>Pumper E-2</t>
  </si>
  <si>
    <t>Pumper E-3</t>
  </si>
  <si>
    <t>Pumper E-4</t>
  </si>
  <si>
    <t>Heavy Rescue</t>
  </si>
  <si>
    <t>Computer Upgrade/ Replacement</t>
  </si>
  <si>
    <t>Rescue/Forestry UTV</t>
  </si>
  <si>
    <t>Boat, Portable Inflatable</t>
  </si>
  <si>
    <t>162 SD SC Chassis Utility</t>
  </si>
  <si>
    <t>Special ops. Trailer</t>
  </si>
  <si>
    <t>Hazmat Trailer</t>
  </si>
  <si>
    <t>SCBA Filling System</t>
  </si>
  <si>
    <t>Toxic Gas Meters</t>
  </si>
  <si>
    <t>Thermal Imaging Cameras</t>
  </si>
  <si>
    <t>Large Diameter Hose</t>
  </si>
  <si>
    <t>Opticom repair/replacement</t>
  </si>
  <si>
    <t xml:space="preserve">Extrication Tools </t>
  </si>
  <si>
    <t>Emergency Management Training Grounds</t>
  </si>
  <si>
    <t>Turn out gear  (5 x $3,000)</t>
  </si>
  <si>
    <r>
      <t>2a. Was this same project reflected in the prior CIP?</t>
    </r>
    <r>
      <rPr>
        <sz val="12"/>
        <rFont val="Arial"/>
        <family val="2"/>
      </rPr>
      <t xml:space="preserve">  Yes</t>
    </r>
  </si>
  <si>
    <r>
      <t>Explanation:</t>
    </r>
    <r>
      <rPr>
        <sz val="12"/>
        <rFont val="Arial"/>
        <family val="2"/>
      </rPr>
      <t xml:space="preserve">We are looking to install an irrigation system onto the Football Practice field at Wasserman Park. </t>
    </r>
  </si>
  <si>
    <r>
      <t xml:space="preserve">1. Description of Project: </t>
    </r>
    <r>
      <rPr>
        <sz val="12"/>
        <rFont val="Arial"/>
        <family val="2"/>
      </rPr>
      <t>Irrigation for Wasserman Park Football Field</t>
    </r>
  </si>
  <si>
    <r>
      <t xml:space="preserve">3. Expected Useful Life: </t>
    </r>
    <r>
      <rPr>
        <sz val="12"/>
        <rFont val="Arial"/>
        <family val="2"/>
      </rPr>
      <t>50 years</t>
    </r>
  </si>
  <si>
    <r>
      <t>and briefly explain why the changes have been made:</t>
    </r>
    <r>
      <rPr>
        <sz val="12"/>
        <rFont val="Arial"/>
        <family val="2"/>
      </rPr>
      <t xml:space="preserve"> cost </t>
    </r>
    <r>
      <rPr>
        <u/>
        <sz val="12"/>
        <rFont val="Arial"/>
        <family val="2"/>
      </rPr>
      <t>X</t>
    </r>
    <r>
      <rPr>
        <sz val="12"/>
        <rFont val="Arial"/>
        <family val="2"/>
      </rPr>
      <t xml:space="preserve"> </t>
    </r>
    <r>
      <rPr>
        <u/>
        <sz val="12"/>
        <rFont val="Arial"/>
        <family val="2"/>
      </rPr>
      <t xml:space="preserve"> </t>
    </r>
    <r>
      <rPr>
        <sz val="12"/>
        <rFont val="Arial"/>
        <family val="2"/>
      </rPr>
      <t>; year X ; scope __; none  _</t>
    </r>
  </si>
  <si>
    <r>
      <t>1. Description of Project:</t>
    </r>
    <r>
      <rPr>
        <sz val="12"/>
        <rFont val="Arial"/>
        <family val="2"/>
      </rPr>
      <t xml:space="preserve"> Function Hall Basement</t>
    </r>
  </si>
  <si>
    <t>Irrigation Wasserman Park</t>
  </si>
  <si>
    <t>Pickup/Forestry 2</t>
  </si>
  <si>
    <t>Gator / Forestry Trailer</t>
  </si>
  <si>
    <t>Boat Rigid Hull/inflatable/equipment</t>
  </si>
  <si>
    <t>SCBA RIT cylinders 1 hour (10 x $1441)</t>
  </si>
  <si>
    <t>SCBA cylinders 30 minute (40 x $1085)</t>
  </si>
  <si>
    <t>SCBA Packs</t>
  </si>
  <si>
    <t>SABA Tech Rescue Bottles 10 min (10 x $585)</t>
  </si>
  <si>
    <t>Pumper E-5</t>
  </si>
  <si>
    <t>Campus WIFI - town hall</t>
  </si>
  <si>
    <r>
      <t>Explanation and Need:</t>
    </r>
    <r>
      <rPr>
        <sz val="12"/>
        <rFont val="Times New Roman"/>
        <family val="1"/>
      </rPr>
      <t xml:space="preserve"> The station was built in the early 1980's.  The life expectancy of the pump station is 20 - 30 years.  The station is now 36 plus years old and all the components have begun to fail.   Upgrade wil include removing and replacing pumps, controls, and alarm system. </t>
    </r>
  </si>
  <si>
    <t>Schedule 1</t>
  </si>
  <si>
    <t>PROJECTED MUNICIPAL PROPERTY TAX IMPACT</t>
  </si>
  <si>
    <t>Capital Expenditures</t>
  </si>
  <si>
    <t>2011-12</t>
  </si>
  <si>
    <t>2012-13</t>
  </si>
  <si>
    <t>2013-14</t>
  </si>
  <si>
    <t>2014-15</t>
  </si>
  <si>
    <t>2015-16</t>
  </si>
  <si>
    <t>2017-18</t>
  </si>
  <si>
    <t>2018-19</t>
  </si>
  <si>
    <t>2019-20</t>
  </si>
  <si>
    <t>Debt service on outstanding bonds</t>
  </si>
  <si>
    <t>Transfer to capital reserve funds</t>
  </si>
  <si>
    <t>Issuance of New Debt (see below)</t>
  </si>
  <si>
    <t>Total property tax financing of capital expenditures</t>
  </si>
  <si>
    <t>CIP Major Projects Issuance of New Debt</t>
  </si>
  <si>
    <t>Total property tax financing of CIP major projects</t>
  </si>
  <si>
    <t>Capital Reserve Funding</t>
  </si>
  <si>
    <t>Historical Funding of CRF</t>
  </si>
  <si>
    <t>Historic Funding</t>
  </si>
  <si>
    <t>Projected Funding</t>
  </si>
  <si>
    <t xml:space="preserve">Capital Reserve Fund </t>
  </si>
  <si>
    <t>balance 7/1/08</t>
  </si>
  <si>
    <t>2001-02</t>
  </si>
  <si>
    <t>2002-03</t>
  </si>
  <si>
    <t>2003-04</t>
  </si>
  <si>
    <t>2004-05</t>
  </si>
  <si>
    <t>2005-06</t>
  </si>
  <si>
    <t>2006-07</t>
  </si>
  <si>
    <t>2008-09</t>
  </si>
  <si>
    <t>2009-10</t>
  </si>
  <si>
    <t>2010-11</t>
  </si>
  <si>
    <t>2016-17</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</si>
  <si>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</si>
  <si>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</si>
  <si>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</si>
  <si>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</si>
  <si>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</si>
  <si>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</si>
  <si>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</si>
  <si>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</si>
  <si>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</si>
  <si>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</si>
  <si>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</si>
  <si>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</si>
  <si>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Northwest Fire Station ***</t>
  </si>
  <si>
    <t>Playground Equipment</t>
  </si>
  <si>
    <t>Real Estate Reappraisal</t>
  </si>
  <si>
    <t>Road Improvements</t>
  </si>
  <si>
    <t>Salt Shed</t>
  </si>
  <si>
    <t>Sewer Line Extension</t>
  </si>
  <si>
    <t>Sidewalks and Bike Paths *</t>
  </si>
  <si>
    <t>Road Infrastructure CRF*</t>
  </si>
  <si>
    <t xml:space="preserve">Fire Station </t>
  </si>
  <si>
    <t>GIS</t>
  </si>
  <si>
    <t>Traffic Signal Pre-emption System</t>
  </si>
  <si>
    <t>Wastewater Treatment Facility**</t>
  </si>
  <si>
    <t>Wastewater Treatment System**</t>
  </si>
  <si>
    <t>Capital Reserve Fund Transfers</t>
  </si>
  <si>
    <t>Expendable Trust Funds</t>
  </si>
  <si>
    <t>Milfoil</t>
  </si>
  <si>
    <t xml:space="preserve">Total property tax financing </t>
  </si>
  <si>
    <t>Sewer Fund</t>
  </si>
  <si>
    <t xml:space="preserve">Sewer Infrastructure Improvements </t>
  </si>
  <si>
    <t>Total CRF &amp; Expandable Trust Funds</t>
  </si>
  <si>
    <t>*Road Infrastructure CRF Breakout of funding</t>
  </si>
  <si>
    <t>Drainage</t>
  </si>
  <si>
    <t xml:space="preserve">Roads </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</si>
  <si>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</si>
  <si>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</si>
  <si>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</si>
  <si>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</si>
  <si>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</si>
  <si>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</si>
  <si>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</si>
  <si>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</si>
  <si>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2007-08</t>
  </si>
  <si>
    <t>Bridge Replacement</t>
  </si>
  <si>
    <t>Drainage Improvements</t>
  </si>
  <si>
    <t xml:space="preserve">Library Roof </t>
  </si>
  <si>
    <t>Northwest Fire Station</t>
  </si>
  <si>
    <t>South Merrimack Fire Station</t>
  </si>
  <si>
    <t>WWT Facility CRF</t>
  </si>
  <si>
    <t>WWT System CRF</t>
  </si>
  <si>
    <t>Total property tax financing of capital reserve fund transfers</t>
  </si>
  <si>
    <t>Library (25 YR) {$6,000,000}</t>
  </si>
  <si>
    <t>Replacement   Cost</t>
  </si>
  <si>
    <t>Project: Pedestrian Bridge over Souhegan River Replacement</t>
  </si>
  <si>
    <r>
      <t>Explanation and Need:</t>
    </r>
    <r>
      <rPr>
        <sz val="12"/>
        <rFont val="Times New Roman"/>
        <family val="1"/>
      </rPr>
      <t xml:space="preserve"> See attached project info slide</t>
    </r>
  </si>
  <si>
    <t xml:space="preserve">  Construction &amp; Installation &amp; Programming </t>
  </si>
  <si>
    <t>Planning Board comments</t>
  </si>
  <si>
    <t>Page #</t>
  </si>
  <si>
    <t xml:space="preserve">Project: Refurbish and add additions to the Merrimack, South Fire Station </t>
  </si>
  <si>
    <t xml:space="preserve">   Fund Blance</t>
  </si>
  <si>
    <t>Project: Safety Complex</t>
  </si>
  <si>
    <t xml:space="preserve">Project: Sidewalk  </t>
  </si>
  <si>
    <t>Project:Seaverns Bridge Canoe Launch Ramp - Slope Stabilization</t>
  </si>
  <si>
    <t xml:space="preserve">Project: </t>
  </si>
  <si>
    <r>
      <t>Explanation and Need:</t>
    </r>
    <r>
      <rPr>
        <sz val="12"/>
        <rFont val="Times New Roman"/>
        <family val="1"/>
      </rPr>
      <t xml:space="preserve"> </t>
    </r>
  </si>
  <si>
    <t>2027-28</t>
  </si>
  <si>
    <t xml:space="preserve">   2027-28</t>
  </si>
  <si>
    <t xml:space="preserve">Admin/Engineering  </t>
  </si>
  <si>
    <t>Merrimack River Boat Ramp Access Improvement - Griffin Street</t>
  </si>
  <si>
    <t>Replace fuel tanks, piping, and Island w/ canopy</t>
  </si>
  <si>
    <t>Project: Sidewalk Construction: Souhegan River Trail</t>
  </si>
  <si>
    <t>Project: Sidewalk Construction: US Route 3 - Daniel Webster Highway - 3,600 LF</t>
  </si>
  <si>
    <t>Project: Sewer Line Ext. McQuestion and Mayflower Sewer Basin</t>
  </si>
  <si>
    <t>Project: Replace Fuel Station and Tanks</t>
  </si>
  <si>
    <t xml:space="preserve">been made: Cost: 1,100,000   Year:  2027   Scope:     None:    (Check all that apply). </t>
  </si>
  <si>
    <t xml:space="preserve">   Capital Reserve Fund  (SRF)</t>
  </si>
  <si>
    <t xml:space="preserve">Camel Max  Sewer Vacuum Truck  </t>
  </si>
  <si>
    <t>2036/37</t>
  </si>
  <si>
    <t>Compost Screener - McClosky 621Trommel Screener</t>
  </si>
  <si>
    <t>John Deere Loader C-1-compost facility (2014 loader was purchased used in 2018)</t>
  </si>
  <si>
    <t>John Deere Loader C-2-compost facility ( 2015 loader was purchased used in 2018)</t>
  </si>
  <si>
    <t xml:space="preserve">Kenworth T-800 Roll-Off Truck to transport roll-offs with sludge to compost.   Will also be used to transport dewater screenings from the new screening facility. </t>
  </si>
  <si>
    <t xml:space="preserve">Ford F-250 4 x 4 with plow, strobe lights, backrack (Collection System) </t>
  </si>
  <si>
    <t>Change out compost blowers - original installation 1994 - blowers are beyond useful life at 27 years old</t>
  </si>
  <si>
    <t>Message Board - MB-7</t>
  </si>
  <si>
    <t>Message Board - MB-11</t>
  </si>
  <si>
    <t>Office Trailer</t>
  </si>
  <si>
    <t>Wasserman Park Cabin Roof Replacements (5 Cabins)</t>
  </si>
  <si>
    <t>Wasserman Park Beach - Phase 4</t>
  </si>
  <si>
    <t>Dog Park Lighting Project</t>
  </si>
  <si>
    <t>Skateboard Park Replacement</t>
  </si>
  <si>
    <t>Wasserman Park Road and Parking Improvement</t>
  </si>
  <si>
    <r>
      <t xml:space="preserve">1. Description of Project: </t>
    </r>
    <r>
      <rPr>
        <sz val="12"/>
        <rFont val="Arial"/>
        <family val="2"/>
      </rPr>
      <t>Wasserman Park Road Improvement and improved parking</t>
    </r>
  </si>
  <si>
    <r>
      <t>Explanation:</t>
    </r>
    <r>
      <rPr>
        <sz val="12"/>
        <rFont val="Arial"/>
        <family val="2"/>
      </rPr>
      <t>We are looking to repair the Wasserman Park Road System as well as improve parking within the Park.</t>
    </r>
  </si>
  <si>
    <r>
      <t xml:space="preserve">3. Expected Useful Life: </t>
    </r>
    <r>
      <rPr>
        <sz val="12"/>
        <rFont val="Arial"/>
        <family val="2"/>
      </rPr>
      <t>15 - 20 years</t>
    </r>
  </si>
  <si>
    <r>
      <t xml:space="preserve">1. Description of Project: </t>
    </r>
    <r>
      <rPr>
        <sz val="12"/>
        <rFont val="Arial"/>
        <family val="2"/>
      </rPr>
      <t>Replacement of Martel Field Lights &amp; New Lights at Green Field Farms</t>
    </r>
  </si>
  <si>
    <r>
      <t>Explanation:</t>
    </r>
    <r>
      <rPr>
        <sz val="12"/>
        <rFont val="Arial"/>
        <family val="2"/>
      </rPr>
      <t xml:space="preserve">Athletic Field Lighting Project to replace the lights at Martel Field and add new lights to the new fields at Green Field Farms property. </t>
    </r>
  </si>
  <si>
    <r>
      <t xml:space="preserve">1. Description of Project: </t>
    </r>
    <r>
      <rPr>
        <sz val="12"/>
        <rFont val="Arial"/>
        <family val="2"/>
      </rPr>
      <t>Wasserman Park Beach Phase 4</t>
    </r>
  </si>
  <si>
    <r>
      <t>Explanation:</t>
    </r>
    <r>
      <rPr>
        <sz val="12"/>
        <rFont val="Arial"/>
        <family val="2"/>
      </rPr>
      <t xml:space="preserve">Wasserman Park Beach Phase 4 which includes addressing erosion and accessibility on the north side of the beach above what is being completed in 2021-2022. </t>
    </r>
  </si>
  <si>
    <r>
      <t xml:space="preserve">3. Expected Useful Life: </t>
    </r>
    <r>
      <rPr>
        <sz val="12"/>
        <rFont val="Arial"/>
        <family val="2"/>
      </rPr>
      <t>20 years</t>
    </r>
  </si>
  <si>
    <r>
      <t xml:space="preserve">1. Description of Project: </t>
    </r>
    <r>
      <rPr>
        <sz val="12"/>
        <rFont val="Arial"/>
        <family val="2"/>
      </rPr>
      <t>Skateboard Park Replacement</t>
    </r>
  </si>
  <si>
    <t>Lower Power FM</t>
  </si>
  <si>
    <t>Other Meeting Space</t>
  </si>
  <si>
    <t>Other CATV Equipment</t>
  </si>
  <si>
    <t>450 4x4 w/ Dump Body, Plow (Formerly H-7)</t>
  </si>
  <si>
    <t>2032/33</t>
  </si>
  <si>
    <t>NEW</t>
  </si>
  <si>
    <t>2039/40</t>
  </si>
  <si>
    <t>2034/35</t>
  </si>
  <si>
    <t>2033/34</t>
  </si>
  <si>
    <t>Pickup Truck w/ Plow L8</t>
  </si>
  <si>
    <t xml:space="preserve">Ford Focus Assistant DPW </t>
  </si>
  <si>
    <t xml:space="preserve">Ingersol Rand Compressor (Trailer mounted) </t>
  </si>
  <si>
    <t>N/A</t>
  </si>
  <si>
    <t xml:space="preserve">Kubota Loader - R530 </t>
  </si>
  <si>
    <t xml:space="preserve">Woodland Drive Area Drainage Improvements (Deerwood, Birchwood, Pinetree, Fernwood, Forest, Hartwood, &amp; Timber) </t>
  </si>
  <si>
    <t>Seaverns Bridge Canoe Launch Ramp - Slope Stabilization &amp; Canoe Access</t>
  </si>
  <si>
    <t>Sewer Line Extensions (McQuestion Sewer Basins &amp; Mayflower Sewer Basins)</t>
  </si>
  <si>
    <t xml:space="preserve">Bridge Replacement - Pedestrian Bridge over Souhegan River (FY 2032) </t>
  </si>
  <si>
    <t xml:space="preserve">been made: Cost: X Year: X  Scope:     None:     </t>
  </si>
  <si>
    <r>
      <t>Explanation and Need:</t>
    </r>
    <r>
      <rPr>
        <sz val="12"/>
        <rFont val="Times New Roman"/>
        <family val="1"/>
      </rPr>
      <t xml:space="preserve">  See attached information sheet.  </t>
    </r>
    <r>
      <rPr>
        <sz val="12"/>
        <color rgb="FFFF0000"/>
        <rFont val="Times New Roman"/>
        <family val="1"/>
      </rPr>
      <t>Per Draft 2023-2032 10 Year Plan</t>
    </r>
  </si>
  <si>
    <t xml:space="preserve">been made: Cost: X   Year:     Scope:     None:    (Check all that apply). </t>
  </si>
  <si>
    <t xml:space="preserve">been made: Cost:    Year:  X   Scope:     None:    (Check all that apply). </t>
  </si>
  <si>
    <t>Do the draiange and pavement for each road, one per year - No Bond</t>
  </si>
  <si>
    <t xml:space="preserve">Project same as reflected in prior CIP?  Yes: X   No:  </t>
  </si>
  <si>
    <t>Project: Paving and Preservation- Daniel Webster Highway</t>
  </si>
  <si>
    <t>Project same as reflected in prior CIP?  Yes:    No:  X</t>
  </si>
  <si>
    <t xml:space="preserve">been made: Cost:  X  Year:  X - 2022   Scope: X - Added Canoe Launch    None:  </t>
  </si>
  <si>
    <t xml:space="preserve">been made: Cost: X  Year: X  (Eng/ROW 2023)(Const 2032)    Scope:     None:   </t>
  </si>
  <si>
    <r>
      <rPr>
        <b/>
        <sz val="12"/>
        <rFont val="Times New Roman"/>
        <family val="1"/>
      </rPr>
      <t>New Project:</t>
    </r>
    <r>
      <rPr>
        <b/>
        <sz val="12"/>
        <color rgb="FFFF0000"/>
        <rFont val="Times New Roman"/>
        <family val="1"/>
      </rPr>
      <t xml:space="preserve"> </t>
    </r>
    <r>
      <rPr>
        <sz val="12"/>
        <color rgb="FFFF0000"/>
        <rFont val="Times New Roman"/>
        <family val="1"/>
      </rPr>
      <t xml:space="preserve"> In Draft 2023-2032 10 Year Plan</t>
    </r>
  </si>
  <si>
    <t xml:space="preserve">been made: Cost: X   Year:     Scope: X Combined Projects    None:     (Check all that apply). </t>
  </si>
  <si>
    <t xml:space="preserve">been made: Cost:    Year: X    Scope:     None:    (Check all that apply). </t>
  </si>
  <si>
    <r>
      <t xml:space="preserve">NEW PROJECT: </t>
    </r>
    <r>
      <rPr>
        <sz val="12"/>
        <color rgb="FFFF6600"/>
        <rFont val="Times New Roman"/>
        <family val="1"/>
      </rPr>
      <t>In Draft 2023-2032 10 Year Plan</t>
    </r>
  </si>
  <si>
    <t>Radio Base Stations (VHF Backup)</t>
  </si>
  <si>
    <t>Total CRF Expenditures</t>
  </si>
  <si>
    <t>(Major + Minor)</t>
  </si>
  <si>
    <t>Martel Field and Greenfield Farms lighting (Placeholder)</t>
  </si>
  <si>
    <t>Playground CRF</t>
  </si>
  <si>
    <t>every 7 yrs</t>
  </si>
  <si>
    <t>Ford Focus</t>
  </si>
  <si>
    <t>SLE McQuestion Rd (10 YR) {$2,360,000}</t>
  </si>
  <si>
    <t>TYPE</t>
  </si>
  <si>
    <t>55 - 56</t>
  </si>
  <si>
    <t>57 - 58</t>
  </si>
  <si>
    <t>59 - 60</t>
  </si>
  <si>
    <t>61 - 62</t>
  </si>
  <si>
    <t>67 - 68</t>
  </si>
  <si>
    <t>69 - 70</t>
  </si>
  <si>
    <t>II - Necessary</t>
  </si>
  <si>
    <t>III - Desirable</t>
  </si>
  <si>
    <t>2028-29</t>
  </si>
  <si>
    <t xml:space="preserve">   2028-29</t>
  </si>
  <si>
    <t>Fiber Optic Project Highway</t>
  </si>
  <si>
    <t>Storage System Upgrade</t>
  </si>
  <si>
    <t>Network Infrastructure Refresh</t>
  </si>
  <si>
    <r>
      <t>and briefly explain why the changes have been made:</t>
    </r>
    <r>
      <rPr>
        <sz val="12"/>
        <rFont val="Arial"/>
        <family val="2"/>
      </rPr>
      <t xml:space="preserve"> cost X</t>
    </r>
    <r>
      <rPr>
        <u/>
        <sz val="12"/>
        <rFont val="Arial"/>
        <family val="2"/>
      </rPr>
      <t xml:space="preserve">  </t>
    </r>
    <r>
      <rPr>
        <sz val="12"/>
        <rFont val="Arial"/>
        <family val="2"/>
      </rPr>
      <t xml:space="preserve">; year </t>
    </r>
    <r>
      <rPr>
        <u/>
        <sz val="12"/>
        <rFont val="Arial"/>
        <family val="2"/>
      </rPr>
      <t xml:space="preserve">  </t>
    </r>
    <r>
      <rPr>
        <sz val="12"/>
        <rFont val="Arial"/>
        <family val="2"/>
      </rPr>
      <t>; scope __; none  _</t>
    </r>
  </si>
  <si>
    <r>
      <t>Explanation:</t>
    </r>
    <r>
      <rPr>
        <sz val="12"/>
        <rFont val="Arial"/>
        <family val="2"/>
      </rPr>
      <t>Development of two athletic fields on the Greenfield Farms site on Pearson Road and associated parking.</t>
    </r>
  </si>
  <si>
    <r>
      <t>2a. Was this same project reflected in the prior CIP?</t>
    </r>
    <r>
      <rPr>
        <sz val="12"/>
        <rFont val="Arial"/>
        <family val="2"/>
      </rPr>
      <t xml:space="preserve">  Yes </t>
    </r>
  </si>
  <si>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__; none  _X_</t>
    </r>
  </si>
  <si>
    <r>
      <t>and briefly explain why the changes have been made:</t>
    </r>
    <r>
      <rPr>
        <sz val="12"/>
        <rFont val="Arial"/>
        <family val="2"/>
      </rPr>
      <t xml:space="preserve"> cost </t>
    </r>
    <r>
      <rPr>
        <u/>
        <sz val="12"/>
        <rFont val="Arial"/>
        <family val="2"/>
      </rPr>
      <t xml:space="preserve">  </t>
    </r>
    <r>
      <rPr>
        <sz val="12"/>
        <rFont val="Arial"/>
        <family val="2"/>
      </rPr>
      <t>; year X</t>
    </r>
    <r>
      <rPr>
        <u/>
        <sz val="12"/>
        <rFont val="Arial"/>
        <family val="2"/>
      </rPr>
      <t xml:space="preserve">  </t>
    </r>
    <r>
      <rPr>
        <sz val="12"/>
        <rFont val="Arial"/>
        <family val="2"/>
      </rPr>
      <t>; scope _; none  __</t>
    </r>
  </si>
  <si>
    <r>
      <t>Explanation:</t>
    </r>
    <r>
      <rPr>
        <sz val="12"/>
        <rFont val="Arial"/>
        <family val="2"/>
      </rPr>
      <t xml:space="preserve">  We are looking to restore the basement of the Function Hall at Wasserman Park. More than a decade ago; the basement flooded one winter and I'm told it wasn't noticed for awhile and as a result got moldy and had to be gutted. All that remains is the original framing for all the original rooms. We have 2500 square of dead space that is heated and has sprinklers already. We would like to turn this into usable space for smaller meeting and activty rooms. </t>
    </r>
  </si>
  <si>
    <r>
      <t>and briefly explain why the changes have been made:</t>
    </r>
    <r>
      <rPr>
        <sz val="12"/>
        <rFont val="Arial"/>
        <family val="2"/>
      </rPr>
      <t xml:space="preserve"> cost X</t>
    </r>
    <r>
      <rPr>
        <u/>
        <sz val="12"/>
        <rFont val="Arial"/>
        <family val="2"/>
      </rPr>
      <t xml:space="preserve">  </t>
    </r>
    <r>
      <rPr>
        <sz val="12"/>
        <rFont val="Arial"/>
        <family val="2"/>
      </rPr>
      <t xml:space="preserve">; year </t>
    </r>
    <r>
      <rPr>
        <u/>
        <sz val="12"/>
        <rFont val="Arial"/>
        <family val="2"/>
      </rPr>
      <t xml:space="preserve">  </t>
    </r>
    <r>
      <rPr>
        <sz val="12"/>
        <rFont val="Arial"/>
        <family val="2"/>
      </rPr>
      <t>; scope _; none  __</t>
    </r>
  </si>
  <si>
    <r>
      <t>and briefly explain why the changes have been made:</t>
    </r>
    <r>
      <rPr>
        <sz val="12"/>
        <rFont val="Arial"/>
        <family val="2"/>
      </rPr>
      <t xml:space="preserve"> cost X </t>
    </r>
    <r>
      <rPr>
        <u/>
        <sz val="12"/>
        <rFont val="Arial"/>
        <family val="2"/>
      </rPr>
      <t xml:space="preserve">  </t>
    </r>
    <r>
      <rPr>
        <sz val="12"/>
        <rFont val="Arial"/>
        <family val="2"/>
      </rPr>
      <t xml:space="preserve">; year </t>
    </r>
    <r>
      <rPr>
        <u/>
        <sz val="12"/>
        <rFont val="Arial"/>
        <family val="2"/>
      </rPr>
      <t xml:space="preserve">  </t>
    </r>
    <r>
      <rPr>
        <sz val="12"/>
        <rFont val="Arial"/>
        <family val="2"/>
      </rPr>
      <t>; scope _; none  _</t>
    </r>
  </si>
  <si>
    <r>
      <t>Explanation:</t>
    </r>
    <r>
      <rPr>
        <sz val="12"/>
        <rFont val="Arial"/>
        <family val="2"/>
      </rPr>
      <t xml:space="preserve">Relocation or Replacement of the O'Gara Drive Skate Board Park. </t>
    </r>
  </si>
  <si>
    <t>Function Hall Generator</t>
  </si>
  <si>
    <r>
      <t xml:space="preserve">Explanation and Need: </t>
    </r>
    <r>
      <rPr>
        <sz val="12"/>
        <rFont val="Times New Roman"/>
        <family val="1"/>
      </rPr>
      <t>Merrimack has outgrown the 1979 library addition and</t>
    </r>
  </si>
  <si>
    <t xml:space="preserve">library services have changed, with more demand for quiet study space, shelving </t>
  </si>
  <si>
    <t>for growing collections, group and individual seating, staff work areas, as well as</t>
  </si>
  <si>
    <t xml:space="preserve">a need for improved accessibility and energy efficiency. We have been working with </t>
  </si>
  <si>
    <t>Stabler Assoc. and SMP Architects on space studies and conceptual designs.</t>
  </si>
  <si>
    <t>Project: Library HVAC System Replacement</t>
  </si>
  <si>
    <r>
      <t>Explanation and Need:</t>
    </r>
    <r>
      <rPr>
        <sz val="12"/>
        <rFont val="Times New Roman"/>
        <family val="1"/>
      </rPr>
      <t xml:space="preserve"> Upgrade of HVAC system to improve air and address</t>
    </r>
  </si>
  <si>
    <t>failing chiller. June 2022 Margaret Dillon of SEEDS has applied for an Eversource grant to</t>
  </si>
  <si>
    <t xml:space="preserve">perform an energy audit of the building. Johnson Controls provided a rough estimate for </t>
  </si>
  <si>
    <t xml:space="preserve">budgeting purposes, but this project would go out to bid after the energy audit. </t>
  </si>
  <si>
    <t xml:space="preserve">  Design by engineer</t>
  </si>
  <si>
    <t>Replace Chiller only</t>
  </si>
  <si>
    <t>replace all individual units, vents, pipes, etc.</t>
  </si>
  <si>
    <t xml:space="preserve">Project:  Repair or replacement of Library Slate Roof </t>
  </si>
  <si>
    <r>
      <t xml:space="preserve">Explanation and Need: </t>
    </r>
    <r>
      <rPr>
        <sz val="12"/>
        <rFont val="Times New Roman"/>
        <family val="1"/>
      </rPr>
      <t xml:space="preserve">Slate roof needs to be repaired or replaced because it is failing. </t>
    </r>
  </si>
  <si>
    <t>Garland inspected the roof and reported that each slate piece is broken or cracked and the</t>
  </si>
  <si>
    <t>underlayment is in very poor condition, causing ceiling leaks and ice dams. We are investigating</t>
  </si>
  <si>
    <t>a repair of the north side vs. replacement of the entire slate roof. Library Trustees will compare</t>
  </si>
  <si>
    <t>the costs of using slate or a slate-looking product that is long lasting.</t>
  </si>
  <si>
    <r>
      <t xml:space="preserve">Estimated Cost: </t>
    </r>
    <r>
      <rPr>
        <sz val="12"/>
        <rFont val="Times New Roman"/>
        <family val="1"/>
      </rPr>
      <t xml:space="preserve">For repair of north side of slate roof; we are waiting on  </t>
    </r>
  </si>
  <si>
    <t>the cost of replacing the entire slate roof, underlayment, and any decking</t>
  </si>
  <si>
    <t xml:space="preserve">  Total  Repair of North side only</t>
  </si>
  <si>
    <t>14 yr</t>
  </si>
  <si>
    <t>DPW-3</t>
  </si>
  <si>
    <t>1 Ton Dump H-7</t>
  </si>
  <si>
    <t>1 Ton Dump H-10 Switch N Go</t>
  </si>
  <si>
    <t>1 Ton Dump H-11 Switch N Go</t>
  </si>
  <si>
    <t>Wheeled Excavator H-13</t>
  </si>
  <si>
    <t>Bucket Truck H-18  (replacing lift in 2022, truck in good condition)</t>
  </si>
  <si>
    <t>Catch Basin Cleaner H-19 (Repalce with vacuum truck)</t>
  </si>
  <si>
    <t>6 Wheel Dump H-32</t>
  </si>
  <si>
    <t>2046/47</t>
  </si>
  <si>
    <t>2011/12</t>
  </si>
  <si>
    <t>2052/53</t>
  </si>
  <si>
    <t>Chevy Van - Collection System Camera Box Truck</t>
  </si>
  <si>
    <t>2038/39</t>
  </si>
  <si>
    <t>Ford F-250 4X4 Maintenance/plow vehicle with spreader</t>
  </si>
  <si>
    <t xml:space="preserve">Golf-cart E-260 </t>
  </si>
  <si>
    <t>Golf-cart E-261</t>
  </si>
  <si>
    <t>2010/11</t>
  </si>
  <si>
    <t>Scissor Lift (26 foot)</t>
  </si>
  <si>
    <t>11</t>
  </si>
  <si>
    <t>2002/03</t>
  </si>
  <si>
    <t>OLD</t>
  </si>
  <si>
    <t>MIG/TIG Welder</t>
  </si>
  <si>
    <t>Stormwater Drainage Improvements</t>
  </si>
  <si>
    <r>
      <t xml:space="preserve">Retro Fit Drainage for MS4 Permit Compliance(MCM 3 &amp; 6) ($642,000) </t>
    </r>
    <r>
      <rPr>
        <b/>
        <sz val="10"/>
        <color rgb="FFFF0000"/>
        <rFont val="Times New Roman"/>
        <family val="1"/>
      </rPr>
      <t>(new)</t>
    </r>
  </si>
  <si>
    <r>
      <t xml:space="preserve">Crosswalk DWH @ Shaws ($150,000) </t>
    </r>
    <r>
      <rPr>
        <b/>
        <sz val="10"/>
        <color rgb="FFFF0000"/>
        <rFont val="Times New Roman"/>
        <family val="1"/>
      </rPr>
      <t>(new)</t>
    </r>
  </si>
  <si>
    <r>
      <t xml:space="preserve">Naticook Road Triangle Drainage and Road Improvements </t>
    </r>
    <r>
      <rPr>
        <b/>
        <sz val="10"/>
        <color rgb="FFFF0000"/>
        <rFont val="Times New Roman"/>
        <family val="1"/>
      </rPr>
      <t>(new)</t>
    </r>
  </si>
  <si>
    <t>Paving - Gravel Roads - Paving and Infrastructure Improvements</t>
  </si>
  <si>
    <t>DW Highway (Bedford Rd to Woodbury St) - Bonded Wearing Course ($585,000)</t>
  </si>
  <si>
    <t>F &amp; G State Funding - not funded in this location</t>
  </si>
  <si>
    <t>Admin/Engineering    *</t>
  </si>
  <si>
    <t>Souhegan River Trail (total with prev. years $1,170,941; new $936,960)</t>
  </si>
  <si>
    <t>DWH Sidewalk Improvements Plan (2021 TAP Applications) (FY 2032) ($1,609,039)</t>
  </si>
  <si>
    <t>Screw Press Gear Box Replacement</t>
  </si>
  <si>
    <t>Project: Retro Fit Drainage for MS4</t>
  </si>
  <si>
    <t xml:space="preserve">Project same as reflected in prior CIP?  Yes: X  No: </t>
  </si>
  <si>
    <t>Project: Crosswalk DWH @ Shaw's</t>
  </si>
  <si>
    <t xml:space="preserve">Project same as reflected in prior CIP?  Yes: X     No: </t>
  </si>
  <si>
    <t xml:space="preserve">been made: Cost: X   Year: X    Scope:     None:    (Check all that apply). </t>
  </si>
  <si>
    <t>Atheletic Field (10YR) {$810,000}</t>
  </si>
  <si>
    <t>Utility Truck 1</t>
  </si>
  <si>
    <t>Utility Truck 2 (Plow)</t>
  </si>
  <si>
    <t>State Funding - Anticipated</t>
  </si>
  <si>
    <t>Project: Bridge Rehabilitation - US 3 (DW Highway) @ Souhegan River Chamberlain</t>
  </si>
  <si>
    <t xml:space="preserve">been made: Cost:   Year:  X - 2032   Scope:     None:    (Check all that apply). </t>
  </si>
  <si>
    <t>Not in the State Bridge Aid Program at this time (not accepting applications)</t>
  </si>
  <si>
    <r>
      <rPr>
        <b/>
        <sz val="12"/>
        <rFont val="Times New Roman"/>
        <family val="1"/>
      </rPr>
      <t>Explanation and Need:</t>
    </r>
    <r>
      <rPr>
        <sz val="12"/>
        <rFont val="Times New Roman"/>
        <family val="1"/>
      </rPr>
      <t xml:space="preserve">  See attached information sheet. </t>
    </r>
  </si>
  <si>
    <t>* part will be completed in conjunction with TAP Grant (Souhegan River Trail )</t>
  </si>
  <si>
    <t>State Funding - SB401 Bridge Aid</t>
  </si>
  <si>
    <t>Reconstruct Parking Lots (Lower PD lot, Church lot)</t>
  </si>
  <si>
    <t>User Fees/Bonds/CRF</t>
  </si>
  <si>
    <t>Financing: LIBRARY TRUSTEES FUNDS</t>
  </si>
  <si>
    <t>Using Library Trustee Funds</t>
  </si>
  <si>
    <t>Current Year 2023-24</t>
  </si>
  <si>
    <t>2029-30</t>
  </si>
  <si>
    <t xml:space="preserve">   2029-30</t>
  </si>
  <si>
    <r>
      <t xml:space="preserve">   2029-30  ***</t>
    </r>
    <r>
      <rPr>
        <sz val="12"/>
        <color rgb="FFFF0000"/>
        <rFont val="Times New Roman"/>
        <family val="1"/>
      </rPr>
      <t xml:space="preserve"> In Draft 2023-2032 10 Year Plan  - Placeholder</t>
    </r>
  </si>
  <si>
    <t xml:space="preserve">  2023-24   USING LIBRARY TRUSTEES FUNDS</t>
  </si>
  <si>
    <t>New Voting Machines</t>
  </si>
  <si>
    <t>Project: New Voting Machines for Town Clerk / Tax Collector</t>
  </si>
  <si>
    <t xml:space="preserve">  9 Voting Machines (3 per polling place)</t>
  </si>
  <si>
    <t>(Wire Road) Road Infrastructure CRF</t>
  </si>
  <si>
    <t>(Wire Road) Federal Funding</t>
  </si>
  <si>
    <r>
      <t>Bridge Replacement - US 3 (DW Highway)/Baboosic Brook  ($6,580,032) (Engineering &amp; ROW 2022 ($1,089,932); Construction 2025 ($5,490,100))</t>
    </r>
    <r>
      <rPr>
        <b/>
        <sz val="10"/>
        <color rgb="FFFF0000"/>
        <rFont val="Times New Roman"/>
        <family val="1"/>
      </rPr>
      <t xml:space="preserve">  </t>
    </r>
    <r>
      <rPr>
        <b/>
        <sz val="10"/>
        <rFont val="Times New Roman"/>
        <family val="1"/>
      </rPr>
      <t>Combined with Wire Road Intersection Improvements (($1,114,375) TYP, FY 2025)</t>
    </r>
  </si>
  <si>
    <r>
      <t xml:space="preserve">Bridge Rehabiliation - US 3 (DW Highway)/Souhegan River - Chamberlain Bridge ($6,000,000) - </t>
    </r>
    <r>
      <rPr>
        <b/>
        <sz val="10"/>
        <color rgb="FFFF0000"/>
        <rFont val="Times New Roman"/>
        <family val="1"/>
      </rPr>
      <t>Not accepting new bridges at this time in Bridge Aid Program</t>
    </r>
  </si>
  <si>
    <t>Amherst Road Bridge</t>
  </si>
  <si>
    <t>Sidewalks -  Twin Bridge Road</t>
  </si>
  <si>
    <t>Hot Box</t>
  </si>
  <si>
    <t>Function Hall Roof</t>
  </si>
  <si>
    <t>Kids Kove Playground</t>
  </si>
  <si>
    <t>Ambulance ADD TO FLEET</t>
  </si>
  <si>
    <t>Sale of Property</t>
  </si>
  <si>
    <t>Private Donation / Other</t>
  </si>
  <si>
    <t>Project: Bridge Replacement - US 3 (DW Highway) @ Baboosic Brook and Wire Road Intersection</t>
  </si>
  <si>
    <t xml:space="preserve">   State Grant - HB 401 Bridge Aid</t>
  </si>
  <si>
    <t xml:space="preserve">** to be completed in 2032 </t>
  </si>
  <si>
    <t xml:space="preserve">been made: Cost:  X  Year:  X  Scope:   X  None:    (Check all that apply). </t>
  </si>
  <si>
    <t xml:space="preserve">New Project </t>
  </si>
  <si>
    <t>DW Highway (Greely Street to Woodbury St) - Bonded Wearing Course ($375,000)</t>
  </si>
  <si>
    <t>Project same as reflected in prior CIP?  Yes:     No:  X</t>
  </si>
  <si>
    <t xml:space="preserve">been made: Cost:  X  Year:    Scope:     None:    (Check all that apply). </t>
  </si>
  <si>
    <t>Cost of Construction Increased with Req. of Elevated Walking Path</t>
  </si>
  <si>
    <t xml:space="preserve">   2023-24*</t>
  </si>
  <si>
    <t>* $346,760 spent to date</t>
  </si>
  <si>
    <t>Project: Screw Press Gear Box Replacement</t>
  </si>
  <si>
    <t>South Fire Station ($930,000)</t>
  </si>
  <si>
    <t>Public Safety Complex ($30,000,000)</t>
  </si>
  <si>
    <t>Bond (Bld &amp; Land)</t>
  </si>
  <si>
    <t>Telemetry Project (Pump Station Communications)</t>
  </si>
  <si>
    <t>Wastewater CRF - Design</t>
  </si>
  <si>
    <t xml:space="preserve">Agitator PLC Upgrade </t>
  </si>
  <si>
    <t xml:space="preserve">PLC Cabinet Upgrades </t>
  </si>
  <si>
    <t>Green Ford Ranger/Toyota Tacoma</t>
  </si>
  <si>
    <t>Project: Chlorine Building</t>
  </si>
  <si>
    <t xml:space="preserve">changes have been made: Cost: X  Year: FY 19/20    Scope: Added TF and           </t>
  </si>
  <si>
    <t xml:space="preserve">Souhegan pump station projects and adjusted costs for project.  </t>
  </si>
  <si>
    <t xml:space="preserve">  Design  Final</t>
  </si>
  <si>
    <t>Contingency - Replace tanks and feed pumps in 2027 (Diff from Project)</t>
  </si>
  <si>
    <t>Town of Merrimack, New Hampshire</t>
  </si>
  <si>
    <t>Project: WW TREATMENT PLANT Phase III-B Upgrades</t>
  </si>
  <si>
    <t>WWTF Phase III &amp; Pump Stations Upgrade</t>
  </si>
  <si>
    <t>Phase III-B</t>
  </si>
  <si>
    <t xml:space="preserve">Cost Estimate </t>
  </si>
  <si>
    <t>Base Bid</t>
  </si>
  <si>
    <t>Screenings Building</t>
  </si>
  <si>
    <r>
      <t>Explanation and Need:</t>
    </r>
    <r>
      <rPr>
        <sz val="12"/>
        <rFont val="Times New Roman"/>
        <family val="1"/>
      </rPr>
      <t xml:space="preserve"> Upgrade components that were removed from the Phase III Bid because of cost. </t>
    </r>
  </si>
  <si>
    <t>Chlorination Building</t>
  </si>
  <si>
    <t>Wash Water Piping</t>
  </si>
  <si>
    <t>Compost Facility</t>
  </si>
  <si>
    <t xml:space="preserve">Saw Dust Shed </t>
  </si>
  <si>
    <t>Base Bid Subtotal:</t>
  </si>
  <si>
    <t xml:space="preserve">  Engineering - Construction Administration </t>
  </si>
  <si>
    <t>Bid Alternates</t>
  </si>
  <si>
    <t>Construction - includes purchase of equipment - Estimate provided by Methuen/Wright Pierce</t>
  </si>
  <si>
    <t>Bid Alt B - Headworks Building Modifications (2nd floor)</t>
  </si>
  <si>
    <t>Bid Alt C - Algae Sweeps for Secondary Clarifiers</t>
  </si>
  <si>
    <t>Bid Alternate Subtotal:</t>
  </si>
  <si>
    <t>Base Bid + Bid Alts Total:</t>
  </si>
  <si>
    <t>Construction Inflation Escalation 5%</t>
  </si>
  <si>
    <t>5% Contingency</t>
  </si>
  <si>
    <t xml:space="preserve">2% NHDES Adminstrative Fees </t>
  </si>
  <si>
    <t xml:space="preserve">Construction Administration </t>
  </si>
  <si>
    <t>Design/Engineering (Develop Bid Packages &amp; Bidding )</t>
  </si>
  <si>
    <t xml:space="preserve">   Bond Proceeds - SRF Loan</t>
  </si>
  <si>
    <t>Total</t>
  </si>
  <si>
    <t xml:space="preserve">Project: Ugrade Burt Street Pump Station </t>
  </si>
  <si>
    <t xml:space="preserve">been made: Cost:    Year:  X    Scope:     None:    (Check all that apply). </t>
  </si>
  <si>
    <t xml:space="preserve">Project: Radio Telemetry Update </t>
  </si>
  <si>
    <t>Project: PLC Cabinet Updates</t>
  </si>
  <si>
    <t>Explanation and Need: The PLC cabinets for the Aeration Blowers, Rotary Drum Thickeners, Septage Receiving are circa 2006 and the Screw Press control cabinet is circa 2011. The touch screens are difficult to navigate the PLC controls are Allen Bradley 505's while still available they are more expensive and difficult to replace then the more current Allen BRadley Micrologix. These should be replaced before they are completely obselete.</t>
  </si>
  <si>
    <t xml:space="preserve">Project: Agitator PLC Update </t>
  </si>
  <si>
    <t>Microsoft exchange/ Microsoft 365</t>
  </si>
  <si>
    <t>Phase VI Upgrade (Aeration / misc )</t>
  </si>
  <si>
    <t>Wastewater SRF Bond</t>
  </si>
  <si>
    <t>Commercial Push Mowers x2</t>
  </si>
  <si>
    <t>Crane Truck</t>
  </si>
  <si>
    <t>Storm Water and SPCC Upgrade Required Change of site plan</t>
  </si>
  <si>
    <t>User Fees-  budget</t>
  </si>
  <si>
    <t>SCADA Computers</t>
  </si>
  <si>
    <t>Incinerator Roll Up Door</t>
  </si>
  <si>
    <t>Diversion Control Gate</t>
  </si>
  <si>
    <t>Spare Drum Rotary Drum</t>
  </si>
  <si>
    <t>Hypo Tank and Pump Replacements</t>
  </si>
  <si>
    <t>Polymer Make Down Units RDT X 2</t>
  </si>
  <si>
    <t>Install Fire Alarms In Sludge Blower Bldg Aeation Blower Buildings</t>
  </si>
  <si>
    <t>Replace Roofs on Aeration and Sludge Blower Buildinds</t>
  </si>
  <si>
    <t>Replace Covers on the Screw Press (Coroded part of Air Permit)</t>
  </si>
  <si>
    <t>Each Year 2020-2025</t>
  </si>
  <si>
    <t>Each Year 2022-2027</t>
  </si>
  <si>
    <t>Phase VII Upgrade (Solids Handling)</t>
  </si>
  <si>
    <t>Public Safety Complex(30 YR) {$24,450,000}</t>
  </si>
  <si>
    <t>Project: Amherst Rd Bridge</t>
  </si>
  <si>
    <r>
      <t>Explanation and Need:</t>
    </r>
    <r>
      <rPr>
        <sz val="12"/>
        <rFont val="Times New Roman"/>
        <family val="1"/>
      </rPr>
      <t xml:space="preserve"> New membrane on existing bridge</t>
    </r>
  </si>
  <si>
    <t>4. see attached sheet</t>
  </si>
  <si>
    <t>Chlorine Building /Hypo Feed System Upgrade (Placeholder)</t>
  </si>
  <si>
    <t xml:space="preserve">4. See attached sheet
</t>
  </si>
  <si>
    <t xml:space="preserve">4. Explanation of Need: </t>
  </si>
  <si>
    <t xml:space="preserve">4. Explanation of Need:  </t>
  </si>
  <si>
    <r>
      <t>4. Explanation of Need:</t>
    </r>
    <r>
      <rPr>
        <sz val="12"/>
        <rFont val="Arial"/>
        <family val="2"/>
      </rPr>
      <t xml:space="preserve"> </t>
    </r>
  </si>
  <si>
    <t xml:space="preserve">   2029-30   Place Holder </t>
  </si>
  <si>
    <t>Project: WW TREATMENT PLANT Phase VI &amp; VII Upgrades</t>
  </si>
  <si>
    <t>Naticook Road Triangle Drainage and Road Improvements</t>
  </si>
  <si>
    <t xml:space="preserve">   User Fees </t>
  </si>
  <si>
    <t xml:space="preserve">   2022-23</t>
  </si>
  <si>
    <t>14 - 15</t>
  </si>
  <si>
    <t>16 - 17</t>
  </si>
  <si>
    <t>18 - 19</t>
  </si>
  <si>
    <t>20 - 21</t>
  </si>
  <si>
    <t>24 - 25</t>
  </si>
  <si>
    <t>32 - 33</t>
  </si>
  <si>
    <t>34 - 35</t>
  </si>
  <si>
    <t>38 - 39</t>
  </si>
  <si>
    <t>11 - 13</t>
  </si>
  <si>
    <t>22 - 23</t>
  </si>
  <si>
    <t>26 -27</t>
  </si>
  <si>
    <t xml:space="preserve"> 30 - 31</t>
  </si>
  <si>
    <t>40 - 41</t>
  </si>
  <si>
    <t>42 - 43</t>
  </si>
  <si>
    <t>46 - 47</t>
  </si>
  <si>
    <t>48 - 49</t>
  </si>
  <si>
    <t>63 - 64</t>
  </si>
  <si>
    <t>71 -72</t>
  </si>
  <si>
    <t>74 - 75</t>
  </si>
  <si>
    <t>65 - 66</t>
  </si>
  <si>
    <t>76 - 77</t>
  </si>
  <si>
    <t>28 -29</t>
  </si>
  <si>
    <t>36 - 37</t>
  </si>
  <si>
    <t>44 - 45</t>
  </si>
  <si>
    <t>78 - 79</t>
  </si>
  <si>
    <t>I - Urgent</t>
  </si>
  <si>
    <t>12 yrs</t>
  </si>
  <si>
    <t>14 yrs</t>
  </si>
  <si>
    <t>11 yrs</t>
  </si>
  <si>
    <t>10 yrs</t>
  </si>
  <si>
    <t>25 yrs</t>
  </si>
  <si>
    <t>15 yrs</t>
  </si>
  <si>
    <t>12yrs</t>
  </si>
  <si>
    <t>20 yrs</t>
  </si>
  <si>
    <t>9 yrs</t>
  </si>
  <si>
    <t>30 yrs</t>
  </si>
  <si>
    <t>5 yrs</t>
  </si>
  <si>
    <t>10  yrs</t>
  </si>
  <si>
    <t>8 yrs</t>
  </si>
  <si>
    <t>13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</si>
</sst>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3" formatCode="_(* #,##0.00_);_(* \(#,##0.00\);_(* &quot;-&quot;??_);_(@_)"/>
    <numFmt numFmtId="164" formatCode="_(* #,##0_);_(* \(#,##0\);_(* &quot;-&quot;??_);_(@_)"/>
    <numFmt numFmtId="165" formatCode="&quot;$&quot;#,##0"/>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u/>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ourier"/>
      <family val="3"/>
    </font>
    <font>
      <sz val="10"/>
      <name val="Courier"/>
      <family val="3"/>
    </font>
    <font>
      <sz val="8"/>
      <name val="Courier"/>
      <family val="3"/>
    </font>
    <font>
      <b/>
      <i/>
      <sz val="10"/>
      <name val="Times New Roman"/>
      <family val="1"/>
    </font>
    <font>
      <b/>
      <sz val="10"/>
      <name val="Times New Roman"/>
      <family val="1"/>
    </font>
    <font>
      <b/>
      <u/>
      <sz val="10"/>
      <name val="Times New Roman"/>
      <family val="1"/>
    </font>
    <font>
      <b/>
      <sz val="10"/>
      <color indexed="12"/>
      <name val="Times New Roman"/>
      <family val="1"/>
    </font>
    <font>
      <b/>
      <sz val="10"/>
      <color indexed="17"/>
      <name val="Times New Roman"/>
      <family val="1"/>
    </font>
    <font>
      <b/>
      <sz val="10"/>
      <color indexed="10"/>
      <name val="Times New Roman"/>
      <family val="1"/>
    </font>
    <font>
      <b/>
      <sz val="10"/>
      <color indexed="61"/>
      <name val="Times New Roman"/>
      <family val="1"/>
    </font>
    <font>
      <b/>
      <sz val="10"/>
      <color indexed="52"/>
      <name val="Times New Roman"/>
      <family val="1"/>
    </font>
    <font>
      <b/>
      <u/>
      <sz val="10"/>
      <color indexed="17"/>
      <name val="Times New Roman"/>
      <family val="1"/>
    </font>
    <font>
      <b/>
      <sz val="10"/>
      <color indexed="19"/>
      <name val="Times New Roman"/>
      <family val="1"/>
    </font>
    <font>
      <b/>
      <sz val="10"/>
      <color indexed="8"/>
      <name val="Times New Roman"/>
      <family val="1"/>
    </font>
    <font>
      <b/>
      <sz val="10"/>
      <color indexed="14"/>
      <name val="Times New Roman"/>
      <family val="1"/>
    </font>
    <font>
      <b/>
      <u val="singleAccounting"/>
      <sz val="10"/>
      <color indexed="17"/>
      <name val="Times New Roman"/>
      <family val="1"/>
    </font>
    <font>
      <b/>
      <sz val="10"/>
      <color rgb="FF0000FF"/>
      <name val="Times New Roman"/>
      <family val="1"/>
    </font>
    <font>
      <b/>
      <i/>
      <sz val="10"/>
      <color rgb="FF0000FF"/>
      <name val="Times New Roman"/>
      <family val="1"/>
    </font>
    <font>
      <b/>
      <sz val="10"/>
      <color rgb="FFFF9900"/>
      <name val="Times New Roman"/>
      <family val="1"/>
    </font>
    <font>
      <b/>
      <sz val="10"/>
      <color rgb="FF008000"/>
      <name val="Times New Roman"/>
      <family val="1"/>
    </font>
    <font>
      <b/>
      <sz val="10"/>
      <color rgb="FFFF00FF"/>
      <name val="Times New Roman"/>
      <family val="1"/>
    </font>
    <font>
      <b/>
      <sz val="10"/>
      <color theme="8"/>
      <name val="Times New Roman"/>
      <family val="1"/>
    </font>
    <font>
      <b/>
      <sz val="10"/>
      <color rgb="FF4DA8C5"/>
      <name val="Times New Roman"/>
      <family val="1"/>
    </font>
    <font>
      <b/>
      <sz val="10"/>
      <color rgb="FF808000"/>
      <name val="Times New Roman"/>
      <family val="1"/>
    </font>
    <font>
      <sz val="11"/>
      <color theme="1"/>
      <name val="Calibri"/>
      <family val="2"/>
      <scheme val="minor"/>
    </font>
    <font>
      <u/>
      <sz val="12"/>
      <name val="Arial"/>
      <family val="2"/>
    </font>
    <font>
      <b/>
      <sz val="12"/>
      <name val="Arial"/>
      <family val="2"/>
    </font>
    <font>
      <sz val="12"/>
      <name val="Arial"/>
      <family val="2"/>
    </font>
    <font>
      <u val="singleAccounting"/>
      <sz val="12"/>
      <name val="Arial"/>
      <family val="2"/>
    </font>
    <font>
      <sz val="48"/>
      <name val="Arial"/>
      <family val="2"/>
    </font>
    <font>
      <b/>
      <sz val="12"/>
      <color rgb="FFFF0000"/>
      <name val="Times New Roman"/>
      <family val="1"/>
    </font>
    <font>
      <b/>
      <sz val="10"/>
      <color rgb="FFFF0000"/>
      <name val="Times New Roman"/>
      <family val="1"/>
    </font>
    <font>
      <b/>
      <u val="singleAccounting"/>
      <sz val="10"/>
      <color rgb="FF008000"/>
      <name val="Times New Roman"/>
      <family val="1"/>
    </font>
    <font>
      <b/>
      <sz val="10"/>
      <color theme="1"/>
      <name val="Times New Roman"/>
      <family val="1"/>
    </font>
    <font>
      <u val="singleAccounting"/>
      <sz val="12"/>
      <name val="Times New Roman"/>
      <family val="1"/>
    </font>
    <font>
      <b/>
      <i/>
      <sz val="12"/>
      <name val="Times New Roman"/>
      <family val="1"/>
    </font>
    <font>
      <b/>
      <i/>
      <u/>
      <sz val="12"/>
      <name val="Times New Roman"/>
      <family val="1"/>
    </font>
    <font>
      <b/>
      <u/>
      <sz val="12"/>
      <name val="Times New Roman"/>
      <family val="1"/>
    </font>
    <font>
      <b/>
      <u val="singleAccounting"/>
      <sz val="12"/>
      <name val="Times New Roman"/>
      <family val="1"/>
    </font>
    <font>
      <b/>
      <sz val="10"/>
      <color indexed="12"/>
      <name val="Arial"/>
      <family val="2"/>
    </font>
    <font>
      <b/>
      <sz val="10"/>
      <color indexed="10"/>
      <name val="Arial"/>
      <family val="2"/>
    </font>
    <font>
      <b/>
      <sz val="10"/>
      <name val="Arial"/>
      <family val="2"/>
    </font>
    <font>
      <b/>
      <sz val="10"/>
      <color indexed="60"/>
      <name val="Arial"/>
      <family val="2"/>
    </font>
    <font>
      <b/>
      <sz val="12"/>
      <color indexed="10"/>
      <name val="Times New Roman"/>
      <family val="1"/>
    </font>
    <font>
      <b/>
      <u/>
      <sz val="12"/>
      <color indexed="10"/>
      <name val="Times New Roman"/>
      <family val="1"/>
    </font>
    <font>
      <b/>
      <u val="singleAccounting"/>
      <sz val="12"/>
      <color indexed="10"/>
      <name val="Times New Roman"/>
      <family val="1"/>
    </font>
    <font>
      <u/>
      <sz val="12"/>
      <color indexed="10"/>
      <name val="Times New Roman"/>
      <family val="1"/>
    </font>
    <font>
      <sz val="12"/>
      <color rgb="FFFF0000"/>
      <name val="Times New Roman"/>
      <family val="1"/>
    </font>
    <font>
      <b/>
      <sz val="10"/>
      <color theme="9"/>
      <name val="Times New Roman"/>
      <family val="1"/>
    </font>
    <font>
      <b/>
      <sz val="10"/>
      <color theme="9" tint="-0.249977111117893"/>
      <name val="Times New Roman"/>
      <family val="1"/>
    </font>
    <font>
      <sz val="12"/>
      <color rgb="FFFF6600"/>
      <name val="Times New Roman"/>
      <family val="1"/>
    </font>
    <font>
      <b/>
      <sz val="10"/>
      <color rgb="FF00B0F0"/>
      <name val="Times New Roman"/>
      <family val="1"/>
    </font>
    <font>
      <b/>
      <sz val="24"/>
      <name val="Arial"/>
      <family val="2"/>
    </font>
    <font>
      <sz val="10"/>
      <name val="Arial"/>
      <family val="2"/>
    </font>
    <font>
      <b/>
      <u/>
      <sz val="12"/>
      <name val="Arial"/>
      <family val="2"/>
    </font>
    <font>
      <b/>
      <u val="singleAccounting"/>
      <sz val="10"/>
      <color rgb="FF0000FF"/>
      <name val="Times New Roman"/>
      <family val="1"/>
    </font>
    <font>
      <b/>
      <sz val="10"/>
      <color theme="9" tint="-0.499984740745262"/>
      <name val="Times New Roman"/>
      <family val="1"/>
    </font>
    <font>
      <i/>
      <sz val="12"/>
      <name val="Times New Roman"/>
      <family val="1"/>
    </font>
    <font>
      <i/>
      <u/>
      <sz val="12"/>
      <name val="Times New Roman"/>
      <family val="1"/>
    </font>
    <font>
      <b/>
      <sz val="11"/>
      <color theme="1"/>
      <name val="Calibri"/>
      <family val="2"/>
      <scheme val="minor"/>
    </font>
    <font>
      <b/>
      <u/>
      <sz val="11"/>
      <color theme="1"/>
      <name val="Calibri"/>
      <family val="2"/>
      <scheme val="minor"/>
    </font>
    <font>
      <b/>
      <sz val="10"/>
      <color rgb="FF000000"/>
      <name val="Times New Roman"/>
      <family val="1"/>
    </font>
    <font>
      <b/>
      <u/>
      <sz val="10"/>
      <color indexed="8"/>
      <name val="Times New Roman"/>
      <family val="1"/>
    </font>
    <font>
      <b/>
      <u/>
      <sz val="10"/>
      <color rgb="FFFF00FF"/>
      <name val="Times New Roman"/>
      <family val="1"/>
    </font>
    <font>
      <b/>
      <u val="singleAccounting"/>
      <sz val="10"/>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s>
  <borders count="1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medium">
        <color indexed="64"/>
      </bottom>
      <diagonal/>
    </border>
  </borders>
  <cellStyleXfs count="5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37" fontId="27" fillId="0" borderId="0"/>
    <xf numFmtId="37" fontId="26" fillId="0" borderId="0"/>
    <xf numFmtId="0" fontId="13" fillId="0" borderId="0"/>
    <xf numFmtId="0" fontId="13" fillId="0" borderId="0"/>
    <xf numFmtId="37" fontId="27" fillId="0" borderId="0"/>
    <xf numFmtId="37" fontId="26" fillId="0" borderId="0"/>
    <xf numFmtId="0" fontId="13" fillId="0" borderId="0"/>
    <xf numFmtId="0" fontId="13" fillId="0" borderId="0"/>
    <xf numFmtId="0" fontId="13"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50" fillId="0" borderId="0"/>
    <xf numFmtId="0" fontId="3" fillId="0" borderId="0"/>
    <xf numFmtId="0" fontId="3" fillId="0" borderId="0"/>
    <xf numFmtId="43" fontId="79" fillId="0" borderId="0" applyFont="0" applyFill="0" applyBorder="0" applyAlignment="0" applyProtection="0"/>
    <xf numFmtId="0" fontId="2" fillId="0" borderId="0"/>
    <xf numFmtId="0" fontId="1" fillId="0" borderId="0"/>
  </cellStyleXfs>
  <cellXfs count="1352">
    <xf numFmtId="0" fontId="0" fillId="0" borderId="0" xfId="0"/>
    <xf numFmtId="37" fontId="30" fillId="0" borderId="0" xfId="42" applyFont="1" applyFill="1" applyBorder="1"/>
    <xf numFmtId="37" fontId="30" fillId="0" borderId="0" xfId="42" applyFont="1" applyFill="1" applyBorder="1" applyAlignment="1">
      <alignment horizontal="left"/>
    </xf>
    <xf numFmtId="37" fontId="31" fillId="0" borderId="0" xfId="42" applyFont="1" applyFill="1" applyBorder="1" applyAlignment="1" applyProtection="1">
      <alignment horizontal="right"/>
    </xf>
    <xf numFmtId="37" fontId="30" fillId="0" borderId="0" xfId="42" applyFont="1" applyFill="1" applyBorder="1" applyAlignment="1" applyProtection="1">
      <alignment horizontal="left"/>
    </xf>
    <xf numFmtId="37" fontId="31" fillId="0" borderId="0" xfId="42" applyFont="1" applyFill="1" applyBorder="1" applyAlignment="1" applyProtection="1">
      <alignment horizontal="center" vertical="center"/>
    </xf>
    <xf numFmtId="37" fontId="31" fillId="0" borderId="0" xfId="42" applyFont="1" applyFill="1" applyBorder="1" applyAlignment="1">
      <alignment horizontal="center"/>
    </xf>
    <xf numFmtId="41" fontId="32" fillId="0" borderId="10" xfId="42" applyNumberFormat="1" applyFont="1" applyFill="1" applyBorder="1" applyAlignment="1">
      <alignment horizontal="center"/>
    </xf>
    <xf numFmtId="37" fontId="30" fillId="0" borderId="0" xfId="42" applyFont="1" applyFill="1" applyBorder="1" applyAlignment="1">
      <alignment horizontal="center" vertical="center"/>
    </xf>
    <xf numFmtId="41" fontId="33" fillId="0" borderId="0" xfId="42" applyNumberFormat="1" applyFont="1" applyFill="1" applyBorder="1" applyAlignment="1" applyProtection="1"/>
    <xf numFmtId="37" fontId="32" fillId="0" borderId="0" xfId="42" applyFont="1" applyFill="1" applyBorder="1"/>
    <xf numFmtId="37" fontId="35" fillId="0" borderId="0" xfId="42" applyFont="1" applyFill="1" applyBorder="1"/>
    <xf numFmtId="41" fontId="32" fillId="0" borderId="0" xfId="42" applyNumberFormat="1" applyFont="1" applyFill="1" applyBorder="1"/>
    <xf numFmtId="37" fontId="30" fillId="0" borderId="0" xfId="42" applyFont="1" applyFill="1" applyBorder="1" applyAlignment="1">
      <alignment horizontal="right"/>
    </xf>
    <xf numFmtId="37" fontId="4" fillId="0" borderId="0" xfId="42" applyFont="1" applyFill="1" applyBorder="1" applyAlignment="1">
      <alignment horizontal="left"/>
    </xf>
    <xf numFmtId="37" fontId="33" fillId="0" borderId="0" xfId="42" applyFont="1" applyFill="1" applyBorder="1"/>
    <xf numFmtId="41" fontId="30" fillId="0" borderId="0" xfId="42" applyNumberFormat="1" applyFont="1" applyFill="1" applyBorder="1"/>
    <xf numFmtId="37" fontId="38" fillId="0" borderId="17" xfId="42" applyFont="1" applyFill="1" applyBorder="1"/>
    <xf numFmtId="37" fontId="30" fillId="0" borderId="0" xfId="42" applyFont="1" applyFill="1" applyBorder="1" applyAlignment="1" applyProtection="1">
      <alignment horizontal="right"/>
    </xf>
    <xf numFmtId="37" fontId="4" fillId="0" borderId="0" xfId="42" applyFont="1" applyFill="1" applyBorder="1" applyAlignment="1" applyProtection="1">
      <alignment horizontal="left"/>
    </xf>
    <xf numFmtId="37" fontId="30" fillId="0" borderId="0" xfId="42" applyFont="1" applyFill="1" applyBorder="1" applyAlignment="1">
      <alignment vertical="center"/>
    </xf>
    <xf numFmtId="37" fontId="36" fillId="0" borderId="0" xfId="42" applyFont="1" applyFill="1" applyBorder="1"/>
    <xf numFmtId="41" fontId="36" fillId="0" borderId="0" xfId="42" applyNumberFormat="1" applyFont="1" applyFill="1" applyBorder="1"/>
    <xf numFmtId="41" fontId="33" fillId="0" borderId="0" xfId="42" applyNumberFormat="1" applyFont="1" applyFill="1" applyBorder="1"/>
    <xf numFmtId="41" fontId="35" fillId="0" borderId="0" xfId="42" applyNumberFormat="1" applyFont="1" applyFill="1" applyBorder="1"/>
    <xf numFmtId="37" fontId="39" fillId="0" borderId="0" xfId="42" applyFont="1" applyFill="1" applyBorder="1"/>
    <xf numFmtId="41" fontId="39" fillId="0" borderId="0" xfId="42" applyNumberFormat="1" applyFont="1" applyFill="1" applyBorder="1"/>
    <xf numFmtId="37" fontId="40" fillId="0" borderId="0" xfId="42" applyFont="1" applyFill="1" applyBorder="1"/>
    <xf numFmtId="41" fontId="42" fillId="0" borderId="13" xfId="42" applyNumberFormat="1" applyFont="1" applyFill="1" applyBorder="1"/>
    <xf numFmtId="37" fontId="32" fillId="0" borderId="23" xfId="42" applyFont="1" applyFill="1" applyBorder="1" applyAlignment="1"/>
    <xf numFmtId="37" fontId="34" fillId="0" borderId="19" xfId="42" applyFont="1" applyFill="1" applyBorder="1" applyAlignment="1"/>
    <xf numFmtId="37" fontId="42" fillId="0" borderId="19" xfId="42" applyFont="1" applyFill="1" applyBorder="1"/>
    <xf numFmtId="0" fontId="5" fillId="0" borderId="0" xfId="39" applyFont="1"/>
    <xf numFmtId="0" fontId="5" fillId="24" borderId="0" xfId="39" applyFont="1" applyFill="1" applyBorder="1"/>
    <xf numFmtId="3" fontId="5" fillId="24" borderId="0" xfId="39" applyNumberFormat="1" applyFont="1" applyFill="1" applyBorder="1"/>
    <xf numFmtId="0" fontId="5" fillId="0" borderId="0" xfId="39" applyFont="1" applyFill="1"/>
    <xf numFmtId="0" fontId="5" fillId="25" borderId="0" xfId="39" applyFont="1" applyFill="1"/>
    <xf numFmtId="3" fontId="5" fillId="25" borderId="0" xfId="39" applyNumberFormat="1" applyFont="1" applyFill="1" applyBorder="1"/>
    <xf numFmtId="3" fontId="5" fillId="0" borderId="0" xfId="39" applyNumberFormat="1" applyFont="1" applyFill="1" applyAlignment="1">
      <alignment horizontal="left"/>
    </xf>
    <xf numFmtId="0" fontId="7" fillId="25" borderId="0" xfId="39" applyFont="1" applyFill="1"/>
    <xf numFmtId="3" fontId="7" fillId="25" borderId="0" xfId="39" applyNumberFormat="1" applyFont="1" applyFill="1" applyBorder="1"/>
    <xf numFmtId="0" fontId="5" fillId="25" borderId="13" xfId="39" applyFont="1" applyFill="1" applyBorder="1"/>
    <xf numFmtId="3" fontId="5" fillId="25" borderId="13" xfId="39" applyNumberFormat="1" applyFont="1" applyFill="1" applyBorder="1"/>
    <xf numFmtId="0" fontId="4" fillId="0" borderId="0" xfId="39" applyFont="1"/>
    <xf numFmtId="3" fontId="5" fillId="0" borderId="26" xfId="39" applyNumberFormat="1" applyFont="1" applyBorder="1"/>
    <xf numFmtId="0" fontId="5" fillId="0" borderId="17" xfId="39" applyFont="1" applyBorder="1"/>
    <xf numFmtId="3" fontId="6" fillId="0" borderId="27" xfId="39" applyNumberFormat="1" applyFont="1" applyBorder="1"/>
    <xf numFmtId="3" fontId="7" fillId="0" borderId="26" xfId="39" applyNumberFormat="1" applyFont="1" applyBorder="1"/>
    <xf numFmtId="0" fontId="4" fillId="0" borderId="13" xfId="39" applyFont="1" applyBorder="1"/>
    <xf numFmtId="3" fontId="4" fillId="0" borderId="28" xfId="39" applyNumberFormat="1" applyFont="1" applyBorder="1"/>
    <xf numFmtId="3" fontId="5" fillId="25" borderId="26" xfId="39" applyNumberFormat="1" applyFont="1" applyFill="1" applyBorder="1"/>
    <xf numFmtId="3" fontId="5" fillId="0" borderId="27" xfId="39" applyNumberFormat="1" applyFont="1" applyBorder="1"/>
    <xf numFmtId="0" fontId="4" fillId="0" borderId="29" xfId="39" applyFont="1" applyBorder="1"/>
    <xf numFmtId="3" fontId="4" fillId="0" borderId="30" xfId="39" applyNumberFormat="1" applyFont="1" applyBorder="1"/>
    <xf numFmtId="0" fontId="5" fillId="0" borderId="31" xfId="39" applyFont="1" applyBorder="1"/>
    <xf numFmtId="3" fontId="5" fillId="0" borderId="0" xfId="39" applyNumberFormat="1" applyFont="1"/>
    <xf numFmtId="3" fontId="5" fillId="0" borderId="0" xfId="39" applyNumberFormat="1" applyFont="1" applyBorder="1"/>
    <xf numFmtId="0" fontId="5" fillId="0" borderId="0" xfId="43" applyFont="1"/>
    <xf numFmtId="0" fontId="5" fillId="0" borderId="0" xfId="43" applyFont="1" applyFill="1"/>
    <xf numFmtId="0" fontId="4" fillId="0" borderId="0" xfId="43" applyFont="1"/>
    <xf numFmtId="3" fontId="5" fillId="0" borderId="0" xfId="43" applyNumberFormat="1" applyFont="1"/>
    <xf numFmtId="37" fontId="32" fillId="0" borderId="22" xfId="42" applyFont="1" applyFill="1" applyBorder="1"/>
    <xf numFmtId="41" fontId="32" fillId="0" borderId="0" xfId="42" applyNumberFormat="1" applyFont="1" applyFill="1" applyBorder="1" applyAlignment="1">
      <alignment horizontal="center"/>
    </xf>
    <xf numFmtId="3" fontId="35" fillId="0" borderId="0" xfId="42" applyNumberFormat="1" applyFont="1" applyFill="1" applyBorder="1" applyAlignment="1">
      <alignment horizontal="right"/>
    </xf>
    <xf numFmtId="37" fontId="35" fillId="0" borderId="22" xfId="42" applyFont="1" applyFill="1" applyBorder="1"/>
    <xf numFmtId="37" fontId="33" fillId="0" borderId="19" xfId="42" applyFont="1" applyFill="1" applyBorder="1"/>
    <xf numFmtId="41" fontId="41" fillId="0" borderId="13" xfId="42" applyNumberFormat="1" applyFont="1" applyFill="1" applyBorder="1"/>
    <xf numFmtId="0" fontId="5" fillId="0" borderId="49" xfId="39" applyFont="1" applyBorder="1"/>
    <xf numFmtId="0" fontId="5" fillId="0" borderId="0" xfId="39" applyFont="1" applyBorder="1"/>
    <xf numFmtId="37" fontId="48" fillId="0" borderId="0" xfId="42" applyFont="1" applyFill="1" applyBorder="1"/>
    <xf numFmtId="41" fontId="48" fillId="0" borderId="0" xfId="42" applyNumberFormat="1" applyFont="1" applyFill="1" applyBorder="1"/>
    <xf numFmtId="37" fontId="32" fillId="0" borderId="23" xfId="42" applyFont="1" applyFill="1" applyBorder="1"/>
    <xf numFmtId="41" fontId="33" fillId="0" borderId="10" xfId="42" applyNumberFormat="1" applyFont="1" applyFill="1" applyBorder="1"/>
    <xf numFmtId="0" fontId="4" fillId="0" borderId="0" xfId="39" applyFont="1" applyBorder="1"/>
    <xf numFmtId="0" fontId="13" fillId="0" borderId="0" xfId="39"/>
    <xf numFmtId="37" fontId="33" fillId="0" borderId="13" xfId="42" applyFont="1" applyFill="1" applyBorder="1"/>
    <xf numFmtId="0" fontId="5" fillId="25" borderId="48" xfId="39" applyFont="1" applyFill="1" applyBorder="1"/>
    <xf numFmtId="3" fontId="5" fillId="25" borderId="51" xfId="39" applyNumberFormat="1" applyFont="1" applyFill="1" applyBorder="1"/>
    <xf numFmtId="0" fontId="4" fillId="0" borderId="52" xfId="39" applyFont="1" applyBorder="1"/>
    <xf numFmtId="3" fontId="5" fillId="0" borderId="34" xfId="39" applyNumberFormat="1" applyFont="1" applyBorder="1"/>
    <xf numFmtId="0" fontId="4" fillId="0" borderId="19" xfId="39" applyFont="1" applyBorder="1"/>
    <xf numFmtId="3" fontId="4" fillId="0" borderId="55" xfId="39" applyNumberFormat="1" applyFont="1" applyBorder="1"/>
    <xf numFmtId="3" fontId="4" fillId="0" borderId="56" xfId="39" applyNumberFormat="1" applyFont="1" applyBorder="1"/>
    <xf numFmtId="41" fontId="45" fillId="0" borderId="13" xfId="42" applyNumberFormat="1" applyFont="1" applyFill="1" applyBorder="1"/>
    <xf numFmtId="37" fontId="30" fillId="0" borderId="14" xfId="42" applyFont="1" applyFill="1" applyBorder="1" applyAlignment="1">
      <alignment horizontal="center" vertical="center"/>
    </xf>
    <xf numFmtId="41" fontId="44" fillId="0" borderId="0" xfId="42" applyNumberFormat="1" applyFont="1" applyFill="1" applyBorder="1" applyAlignment="1">
      <alignment horizontal="center"/>
    </xf>
    <xf numFmtId="37" fontId="44" fillId="0" borderId="22" xfId="42" applyFont="1" applyFill="1" applyBorder="1" applyAlignment="1"/>
    <xf numFmtId="37" fontId="31" fillId="0" borderId="11" xfId="42" applyFont="1" applyFill="1" applyBorder="1" applyAlignment="1">
      <alignment horizontal="center" vertical="center" wrapText="1"/>
    </xf>
    <xf numFmtId="0" fontId="50" fillId="0" borderId="0" xfId="50"/>
    <xf numFmtId="0" fontId="4" fillId="0" borderId="57" xfId="39" applyFont="1" applyBorder="1"/>
    <xf numFmtId="41" fontId="37" fillId="0" borderId="0" xfId="42" applyNumberFormat="1" applyFont="1" applyFill="1" applyBorder="1"/>
    <xf numFmtId="3" fontId="5" fillId="0" borderId="61" xfId="39" applyNumberFormat="1" applyFont="1" applyBorder="1"/>
    <xf numFmtId="0" fontId="5" fillId="0" borderId="52" xfId="39" applyFont="1" applyBorder="1"/>
    <xf numFmtId="0" fontId="5" fillId="24" borderId="22" xfId="43" applyFont="1" applyFill="1" applyBorder="1"/>
    <xf numFmtId="3" fontId="5" fillId="24" borderId="12" xfId="43" applyNumberFormat="1" applyFont="1" applyFill="1" applyBorder="1"/>
    <xf numFmtId="0" fontId="5" fillId="25" borderId="22" xfId="43" applyFont="1" applyFill="1" applyBorder="1"/>
    <xf numFmtId="3" fontId="5" fillId="25" borderId="12" xfId="43" applyNumberFormat="1" applyFont="1" applyFill="1" applyBorder="1"/>
    <xf numFmtId="3" fontId="5" fillId="0" borderId="12" xfId="43" applyNumberFormat="1" applyFont="1" applyFill="1" applyBorder="1" applyAlignment="1">
      <alignment horizontal="left"/>
    </xf>
    <xf numFmtId="0" fontId="7" fillId="25" borderId="22" xfId="43" applyFont="1" applyFill="1" applyBorder="1"/>
    <xf numFmtId="3" fontId="7" fillId="25" borderId="12" xfId="43" applyNumberFormat="1" applyFont="1" applyFill="1" applyBorder="1"/>
    <xf numFmtId="0" fontId="5" fillId="25" borderId="19" xfId="43" applyFont="1" applyFill="1" applyBorder="1"/>
    <xf numFmtId="3" fontId="5" fillId="25" borderId="14" xfId="43" applyNumberFormat="1" applyFont="1" applyFill="1" applyBorder="1"/>
    <xf numFmtId="0" fontId="4" fillId="0" borderId="22" xfId="43" applyFont="1" applyBorder="1"/>
    <xf numFmtId="3" fontId="5" fillId="0" borderId="60" xfId="43" applyNumberFormat="1" applyFont="1" applyBorder="1"/>
    <xf numFmtId="0" fontId="5" fillId="0" borderId="22" xfId="43" applyFont="1" applyBorder="1"/>
    <xf numFmtId="0" fontId="5" fillId="0" borderId="62" xfId="43" applyFont="1" applyBorder="1"/>
    <xf numFmtId="3" fontId="6" fillId="0" borderId="61" xfId="43" applyNumberFormat="1" applyFont="1" applyBorder="1"/>
    <xf numFmtId="3" fontId="7" fillId="0" borderId="60" xfId="43" applyNumberFormat="1" applyFont="1" applyBorder="1"/>
    <xf numFmtId="0" fontId="4" fillId="0" borderId="19" xfId="43" applyFont="1" applyBorder="1"/>
    <xf numFmtId="3" fontId="4" fillId="0" borderId="56" xfId="43" applyNumberFormat="1" applyFont="1" applyBorder="1"/>
    <xf numFmtId="3" fontId="5" fillId="25" borderId="60" xfId="43" applyNumberFormat="1" applyFont="1" applyFill="1" applyBorder="1"/>
    <xf numFmtId="3" fontId="5" fillId="0" borderId="61" xfId="43" applyNumberFormat="1" applyFont="1" applyBorder="1"/>
    <xf numFmtId="0" fontId="4" fillId="0" borderId="63" xfId="43" applyFont="1" applyBorder="1"/>
    <xf numFmtId="3" fontId="4" fillId="0" borderId="55" xfId="43" applyNumberFormat="1" applyFont="1" applyBorder="1"/>
    <xf numFmtId="0" fontId="4" fillId="0" borderId="57" xfId="43" applyFont="1" applyBorder="1"/>
    <xf numFmtId="3" fontId="5" fillId="0" borderId="12" xfId="43" applyNumberFormat="1" applyFont="1" applyBorder="1"/>
    <xf numFmtId="3" fontId="5" fillId="0" borderId="34" xfId="43" applyNumberFormat="1" applyFont="1" applyBorder="1"/>
    <xf numFmtId="0" fontId="5" fillId="24" borderId="37" xfId="39" applyFont="1" applyFill="1" applyBorder="1"/>
    <xf numFmtId="3" fontId="5" fillId="24" borderId="36" xfId="39" applyNumberFormat="1" applyFont="1" applyFill="1" applyBorder="1"/>
    <xf numFmtId="0" fontId="5" fillId="25" borderId="37" xfId="39" applyFont="1" applyFill="1" applyBorder="1"/>
    <xf numFmtId="3" fontId="5" fillId="25" borderId="36" xfId="39" applyNumberFormat="1" applyFont="1" applyFill="1" applyBorder="1"/>
    <xf numFmtId="3" fontId="5" fillId="0" borderId="12" xfId="39" applyNumberFormat="1" applyFont="1" applyFill="1" applyBorder="1" applyAlignment="1">
      <alignment horizontal="left"/>
    </xf>
    <xf numFmtId="0" fontId="7" fillId="25" borderId="38" xfId="39" applyFont="1" applyFill="1" applyBorder="1"/>
    <xf numFmtId="3" fontId="7" fillId="25" borderId="45" xfId="39" applyNumberFormat="1" applyFont="1" applyFill="1" applyBorder="1"/>
    <xf numFmtId="0" fontId="5" fillId="0" borderId="22" xfId="39" applyFont="1" applyFill="1" applyBorder="1" applyAlignment="1"/>
    <xf numFmtId="0" fontId="5" fillId="0" borderId="38" xfId="39" applyFont="1" applyFill="1" applyBorder="1" applyAlignment="1"/>
    <xf numFmtId="0" fontId="5" fillId="0" borderId="45" xfId="39" applyFont="1" applyFill="1" applyBorder="1" applyAlignment="1"/>
    <xf numFmtId="0" fontId="5" fillId="25" borderId="52" xfId="39" applyFont="1" applyFill="1" applyBorder="1"/>
    <xf numFmtId="3" fontId="5" fillId="25" borderId="34" xfId="39" applyNumberFormat="1" applyFont="1" applyFill="1" applyBorder="1"/>
    <xf numFmtId="0" fontId="5" fillId="0" borderId="52" xfId="43" applyFont="1" applyBorder="1"/>
    <xf numFmtId="3" fontId="6" fillId="0" borderId="34" xfId="39" applyNumberFormat="1" applyFont="1" applyBorder="1"/>
    <xf numFmtId="3" fontId="7" fillId="0" borderId="34" xfId="39" applyNumberFormat="1" applyFont="1" applyBorder="1"/>
    <xf numFmtId="3" fontId="4" fillId="0" borderId="34" xfId="39" applyNumberFormat="1" applyFont="1" applyBorder="1"/>
    <xf numFmtId="0" fontId="5" fillId="25" borderId="22" xfId="39" applyFont="1" applyFill="1" applyBorder="1"/>
    <xf numFmtId="3" fontId="5" fillId="25" borderId="60" xfId="39" applyNumberFormat="1" applyFont="1" applyFill="1" applyBorder="1"/>
    <xf numFmtId="0" fontId="7" fillId="25" borderId="22" xfId="39" applyFont="1" applyFill="1" applyBorder="1"/>
    <xf numFmtId="3" fontId="7" fillId="25" borderId="12" xfId="39" applyNumberFormat="1" applyFont="1" applyFill="1" applyBorder="1"/>
    <xf numFmtId="0" fontId="5" fillId="25" borderId="19" xfId="39" applyFont="1" applyFill="1" applyBorder="1"/>
    <xf numFmtId="3" fontId="5" fillId="25" borderId="14" xfId="39" applyNumberFormat="1" applyFont="1" applyFill="1" applyBorder="1"/>
    <xf numFmtId="0" fontId="5" fillId="0" borderId="62" xfId="39" applyFont="1" applyBorder="1"/>
    <xf numFmtId="3" fontId="6" fillId="0" borderId="61" xfId="39" applyNumberFormat="1" applyFont="1" applyBorder="1"/>
    <xf numFmtId="0" fontId="4" fillId="0" borderId="63" xfId="39" applyFont="1" applyBorder="1"/>
    <xf numFmtId="3" fontId="5" fillId="0" borderId="12" xfId="39" applyNumberFormat="1" applyFont="1" applyBorder="1"/>
    <xf numFmtId="0" fontId="5" fillId="24" borderId="15" xfId="39" applyFont="1" applyFill="1" applyBorder="1"/>
    <xf numFmtId="3" fontId="5" fillId="24" borderId="16" xfId="39" applyNumberFormat="1" applyFont="1" applyFill="1" applyBorder="1"/>
    <xf numFmtId="3" fontId="5" fillId="0" borderId="56" xfId="39" applyNumberFormat="1" applyFont="1" applyBorder="1"/>
    <xf numFmtId="0" fontId="5" fillId="0" borderId="19" xfId="39" applyFont="1" applyBorder="1"/>
    <xf numFmtId="3" fontId="6" fillId="0" borderId="56" xfId="39" applyNumberFormat="1" applyFont="1" applyBorder="1"/>
    <xf numFmtId="3" fontId="7" fillId="0" borderId="56" xfId="39" applyNumberFormat="1" applyFont="1" applyBorder="1"/>
    <xf numFmtId="3" fontId="5" fillId="25" borderId="56" xfId="39" applyNumberFormat="1" applyFont="1" applyFill="1" applyBorder="1"/>
    <xf numFmtId="3" fontId="5" fillId="0" borderId="14" xfId="39" applyNumberFormat="1" applyFont="1" applyBorder="1"/>
    <xf numFmtId="3" fontId="5" fillId="0" borderId="14" xfId="39" quotePrefix="1" applyNumberFormat="1" applyFont="1" applyBorder="1"/>
    <xf numFmtId="0" fontId="56" fillId="0" borderId="19" xfId="39" applyFont="1" applyBorder="1"/>
    <xf numFmtId="3" fontId="56" fillId="0" borderId="56" xfId="39" applyNumberFormat="1" applyFont="1" applyBorder="1"/>
    <xf numFmtId="3" fontId="5" fillId="0" borderId="56" xfId="39" quotePrefix="1" applyNumberFormat="1" applyFont="1" applyBorder="1"/>
    <xf numFmtId="0" fontId="5" fillId="24" borderId="19" xfId="39" applyFont="1" applyFill="1" applyBorder="1"/>
    <xf numFmtId="3" fontId="5" fillId="24" borderId="14" xfId="39" applyNumberFormat="1" applyFont="1" applyFill="1" applyBorder="1"/>
    <xf numFmtId="41" fontId="53" fillId="0" borderId="35" xfId="40" applyNumberFormat="1" applyFont="1" applyBorder="1"/>
    <xf numFmtId="41" fontId="5" fillId="0" borderId="34" xfId="40" applyNumberFormat="1" applyFont="1" applyBorder="1"/>
    <xf numFmtId="0" fontId="7" fillId="25" borderId="19" xfId="39" applyFont="1" applyFill="1" applyBorder="1"/>
    <xf numFmtId="3" fontId="7" fillId="25" borderId="14" xfId="39" applyNumberFormat="1" applyFont="1" applyFill="1" applyBorder="1"/>
    <xf numFmtId="3" fontId="6" fillId="0" borderId="56" xfId="39" quotePrefix="1" applyNumberFormat="1" applyFont="1" applyBorder="1"/>
    <xf numFmtId="41" fontId="42" fillId="0" borderId="10" xfId="42" applyNumberFormat="1" applyFont="1" applyFill="1" applyBorder="1"/>
    <xf numFmtId="41" fontId="42" fillId="0" borderId="58" xfId="42" applyNumberFormat="1" applyFont="1" applyFill="1" applyBorder="1"/>
    <xf numFmtId="37" fontId="30" fillId="0" borderId="0" xfId="42" applyFont="1" applyFill="1" applyBorder="1" applyAlignment="1" applyProtection="1">
      <alignment horizontal="left"/>
    </xf>
    <xf numFmtId="41" fontId="46" fillId="0" borderId="17" xfId="42" applyNumberFormat="1" applyFont="1" applyFill="1" applyBorder="1"/>
    <xf numFmtId="41" fontId="52" fillId="0" borderId="25" xfId="40" applyNumberFormat="1" applyFont="1" applyBorder="1"/>
    <xf numFmtId="41" fontId="51" fillId="0" borderId="25" xfId="40" applyNumberFormat="1" applyFont="1" applyBorder="1"/>
    <xf numFmtId="41" fontId="53" fillId="0" borderId="25" xfId="40" applyNumberFormat="1" applyFont="1" applyBorder="1"/>
    <xf numFmtId="41" fontId="54" fillId="0" borderId="25" xfId="40" applyNumberFormat="1" applyFont="1" applyBorder="1"/>
    <xf numFmtId="0" fontId="13" fillId="0" borderId="25" xfId="40" applyBorder="1"/>
    <xf numFmtId="0" fontId="52" fillId="0" borderId="25" xfId="40" applyFont="1" applyBorder="1"/>
    <xf numFmtId="0" fontId="53" fillId="0" borderId="25" xfId="40" applyFont="1" applyBorder="1"/>
    <xf numFmtId="41" fontId="53" fillId="26" borderId="25" xfId="40" applyNumberFormat="1" applyFont="1" applyFill="1" applyBorder="1"/>
    <xf numFmtId="0" fontId="53" fillId="26" borderId="25" xfId="40" applyFont="1" applyFill="1" applyBorder="1"/>
    <xf numFmtId="41" fontId="53" fillId="0" borderId="25" xfId="40" applyNumberFormat="1" applyFont="1" applyBorder="1" applyAlignment="1"/>
    <xf numFmtId="3" fontId="53" fillId="0" borderId="25" xfId="40" applyNumberFormat="1" applyFont="1" applyBorder="1"/>
    <xf numFmtId="3" fontId="53" fillId="0" borderId="25" xfId="40" applyNumberFormat="1" applyFont="1" applyFill="1" applyBorder="1"/>
    <xf numFmtId="37" fontId="5" fillId="0" borderId="0" xfId="38" applyFont="1"/>
    <xf numFmtId="37" fontId="62" fillId="0" borderId="0" xfId="38" applyFont="1" applyAlignment="1">
      <alignment horizontal="center"/>
    </xf>
    <xf numFmtId="41" fontId="63" fillId="0" borderId="0" xfId="38" applyNumberFormat="1" applyFont="1" applyFill="1" applyAlignment="1" applyProtection="1">
      <alignment horizontal="right"/>
    </xf>
    <xf numFmtId="41" fontId="63" fillId="0" borderId="0" xfId="38" applyNumberFormat="1" applyFont="1" applyAlignment="1" applyProtection="1">
      <alignment horizontal="right"/>
    </xf>
    <xf numFmtId="37" fontId="4" fillId="0" borderId="0" xfId="38" applyFont="1"/>
    <xf numFmtId="41" fontId="4" fillId="0" borderId="0" xfId="38" applyNumberFormat="1" applyFont="1" applyFill="1"/>
    <xf numFmtId="41" fontId="4" fillId="0" borderId="0" xfId="38" applyNumberFormat="1" applyFont="1"/>
    <xf numFmtId="37" fontId="4" fillId="0" borderId="0" xfId="38" applyFont="1" applyAlignment="1"/>
    <xf numFmtId="41" fontId="64" fillId="0" borderId="0" xfId="38" applyNumberFormat="1" applyFont="1" applyAlignment="1"/>
    <xf numFmtId="41" fontId="64" fillId="0" borderId="0" xfId="38" applyNumberFormat="1" applyFont="1"/>
    <xf numFmtId="37" fontId="5" fillId="0" borderId="0" xfId="38" applyFont="1" applyFill="1"/>
    <xf numFmtId="37" fontId="63" fillId="0" borderId="0" xfId="38" applyFont="1" applyAlignment="1">
      <alignment horizontal="right"/>
    </xf>
    <xf numFmtId="37" fontId="65" fillId="0" borderId="0" xfId="38" applyFont="1"/>
    <xf numFmtId="37" fontId="4" fillId="0" borderId="0" xfId="38" applyFont="1" applyAlignment="1">
      <alignment horizontal="left"/>
    </xf>
    <xf numFmtId="37" fontId="4" fillId="0" borderId="0" xfId="38" applyFont="1" applyFill="1"/>
    <xf numFmtId="37" fontId="66" fillId="0" borderId="0" xfId="38" applyFont="1"/>
    <xf numFmtId="37" fontId="67" fillId="0" borderId="0" xfId="38" applyFont="1"/>
    <xf numFmtId="41" fontId="64" fillId="0" borderId="0" xfId="38" applyNumberFormat="1" applyFont="1" applyFill="1"/>
    <xf numFmtId="37" fontId="68" fillId="0" borderId="0" xfId="38" applyFont="1"/>
    <xf numFmtId="37" fontId="69" fillId="0" borderId="0" xfId="38" applyFont="1"/>
    <xf numFmtId="41" fontId="5" fillId="0" borderId="0" xfId="38" applyNumberFormat="1" applyFont="1" applyBorder="1"/>
    <xf numFmtId="41" fontId="5" fillId="0" borderId="0" xfId="38" applyNumberFormat="1" applyFont="1" applyFill="1" applyBorder="1"/>
    <xf numFmtId="37" fontId="70" fillId="0" borderId="0" xfId="38" applyFont="1" applyAlignment="1">
      <alignment vertical="center"/>
    </xf>
    <xf numFmtId="41" fontId="63" fillId="0" borderId="0" xfId="38" applyNumberFormat="1" applyFont="1"/>
    <xf numFmtId="41" fontId="71" fillId="0" borderId="0" xfId="38" applyNumberFormat="1" applyFont="1"/>
    <xf numFmtId="41" fontId="71" fillId="0" borderId="0" xfId="38" applyNumberFormat="1" applyFont="1" applyAlignment="1">
      <alignment vertical="center"/>
    </xf>
    <xf numFmtId="41" fontId="64" fillId="0" borderId="0" xfId="38" applyNumberFormat="1" applyFont="1" applyAlignment="1">
      <alignment vertical="center"/>
    </xf>
    <xf numFmtId="41" fontId="64" fillId="0" borderId="0" xfId="38" applyNumberFormat="1" applyFont="1" applyFill="1" applyAlignment="1">
      <alignment vertical="center"/>
    </xf>
    <xf numFmtId="37" fontId="63" fillId="0" borderId="0" xfId="38" applyFont="1" applyAlignment="1">
      <alignment horizontal="center"/>
    </xf>
    <xf numFmtId="41" fontId="5" fillId="0" borderId="0" xfId="38" applyNumberFormat="1" applyFont="1"/>
    <xf numFmtId="37" fontId="63" fillId="0" borderId="0" xfId="38" applyFont="1"/>
    <xf numFmtId="41" fontId="63" fillId="0" borderId="0" xfId="38" applyNumberFormat="1" applyFont="1" applyFill="1"/>
    <xf numFmtId="41" fontId="70" fillId="0" borderId="0" xfId="38" applyNumberFormat="1" applyFont="1"/>
    <xf numFmtId="41" fontId="70" fillId="0" borderId="0" xfId="38" applyNumberFormat="1" applyFont="1" applyFill="1"/>
    <xf numFmtId="37" fontId="6" fillId="0" borderId="0" xfId="38" applyFont="1"/>
    <xf numFmtId="42" fontId="5" fillId="0" borderId="0" xfId="38" applyNumberFormat="1" applyFont="1"/>
    <xf numFmtId="37" fontId="5" fillId="0" borderId="0" xfId="38" applyFont="1" applyAlignment="1">
      <alignment horizontal="left"/>
    </xf>
    <xf numFmtId="41" fontId="5" fillId="0" borderId="0" xfId="38" applyNumberFormat="1" applyFont="1" applyFill="1"/>
    <xf numFmtId="37" fontId="7" fillId="0" borderId="0" xfId="38" applyFont="1"/>
    <xf numFmtId="41" fontId="72" fillId="0" borderId="0" xfId="38" applyNumberFormat="1" applyFont="1"/>
    <xf numFmtId="41" fontId="72" fillId="0" borderId="0" xfId="38" applyNumberFormat="1" applyFont="1" applyFill="1"/>
    <xf numFmtId="37" fontId="4" fillId="0" borderId="0" xfId="38" applyFont="1" applyAlignment="1">
      <alignment vertical="justify"/>
    </xf>
    <xf numFmtId="41" fontId="4" fillId="0" borderId="0" xfId="38" applyNumberFormat="1" applyFont="1" applyAlignment="1">
      <alignment vertical="justify"/>
    </xf>
    <xf numFmtId="41" fontId="4" fillId="0" borderId="0" xfId="38" applyNumberFormat="1" applyFont="1" applyFill="1" applyAlignment="1">
      <alignment vertical="justify"/>
    </xf>
    <xf numFmtId="37" fontId="62" fillId="0" borderId="0" xfId="38" applyFont="1" applyAlignment="1">
      <alignment horizontal="center" vertical="justify"/>
    </xf>
    <xf numFmtId="37" fontId="63" fillId="0" borderId="0" xfId="38" applyFont="1" applyAlignment="1">
      <alignment horizontal="right" vertical="justify"/>
    </xf>
    <xf numFmtId="41" fontId="63" fillId="0" borderId="0" xfId="38" applyNumberFormat="1" applyFont="1" applyAlignment="1" applyProtection="1">
      <alignment horizontal="right" vertical="justify"/>
    </xf>
    <xf numFmtId="41" fontId="63" fillId="0" borderId="0" xfId="38" applyNumberFormat="1" applyFont="1" applyFill="1" applyAlignment="1" applyProtection="1">
      <alignment horizontal="right" vertical="justify"/>
    </xf>
    <xf numFmtId="37" fontId="4" fillId="0" borderId="0" xfId="38" applyFont="1" applyAlignment="1">
      <alignment horizontal="left" vertical="justify"/>
    </xf>
    <xf numFmtId="37" fontId="4" fillId="0" borderId="0" xfId="38" applyFont="1" applyFill="1" applyAlignment="1">
      <alignment vertical="justify"/>
    </xf>
    <xf numFmtId="37" fontId="69" fillId="0" borderId="0" xfId="38" applyFont="1" applyAlignment="1">
      <alignment vertical="justify"/>
    </xf>
    <xf numFmtId="41" fontId="69" fillId="0" borderId="0" xfId="38" applyNumberFormat="1" applyFont="1" applyAlignment="1">
      <alignment vertical="justify"/>
    </xf>
    <xf numFmtId="41" fontId="7" fillId="0" borderId="0" xfId="38" applyNumberFormat="1" applyFont="1" applyBorder="1" applyAlignment="1">
      <alignment vertical="justify"/>
    </xf>
    <xf numFmtId="41" fontId="7" fillId="0" borderId="0" xfId="38" applyNumberFormat="1" applyFont="1" applyFill="1" applyBorder="1" applyAlignment="1">
      <alignment vertical="justify"/>
    </xf>
    <xf numFmtId="37" fontId="70" fillId="0" borderId="0" xfId="38" applyFont="1" applyAlignment="1">
      <alignment vertical="justify"/>
    </xf>
    <xf numFmtId="41" fontId="71" fillId="0" borderId="0" xfId="38" applyNumberFormat="1" applyFont="1" applyFill="1" applyAlignment="1">
      <alignment vertical="center"/>
    </xf>
    <xf numFmtId="37" fontId="63" fillId="0" borderId="0" xfId="38" applyFont="1" applyAlignment="1">
      <alignment horizontal="center" vertical="justify"/>
    </xf>
    <xf numFmtId="37" fontId="5" fillId="0" borderId="0" xfId="38" applyFont="1" applyAlignment="1">
      <alignment vertical="justify"/>
    </xf>
    <xf numFmtId="37" fontId="5" fillId="0" borderId="0" xfId="38" applyFont="1" applyFill="1" applyAlignment="1">
      <alignment vertical="justify"/>
    </xf>
    <xf numFmtId="41" fontId="5" fillId="0" borderId="0" xfId="38" applyNumberFormat="1" applyFont="1" applyAlignment="1">
      <alignment vertical="justify"/>
    </xf>
    <xf numFmtId="37" fontId="63" fillId="0" borderId="0" xfId="38" applyFont="1" applyAlignment="1">
      <alignment vertical="justify"/>
    </xf>
    <xf numFmtId="41" fontId="63" fillId="0" borderId="0" xfId="38" applyNumberFormat="1" applyFont="1" applyAlignment="1">
      <alignment vertical="justify"/>
    </xf>
    <xf numFmtId="41" fontId="63" fillId="0" borderId="0" xfId="38" applyNumberFormat="1" applyFont="1" applyFill="1" applyAlignment="1">
      <alignment vertical="justify"/>
    </xf>
    <xf numFmtId="0" fontId="5" fillId="0" borderId="0" xfId="39" applyFont="1" applyFill="1" applyBorder="1" applyAlignment="1">
      <alignment horizontal="left"/>
    </xf>
    <xf numFmtId="37" fontId="30" fillId="0" borderId="14" xfId="42" applyFont="1" applyFill="1" applyBorder="1" applyAlignment="1" applyProtection="1">
      <alignment horizontal="left" vertical="center"/>
    </xf>
    <xf numFmtId="37" fontId="30" fillId="0" borderId="19" xfId="42" applyFont="1" applyFill="1" applyBorder="1" applyAlignment="1">
      <alignment horizontal="center" vertical="center"/>
    </xf>
    <xf numFmtId="37" fontId="30" fillId="0" borderId="20" xfId="42" applyFont="1" applyFill="1" applyBorder="1" applyAlignment="1">
      <alignment horizontal="left" vertical="center"/>
    </xf>
    <xf numFmtId="37" fontId="30" fillId="0" borderId="22" xfId="42" applyFont="1" applyFill="1" applyBorder="1" applyAlignment="1">
      <alignment horizontal="center" vertical="center"/>
    </xf>
    <xf numFmtId="0" fontId="5" fillId="0" borderId="22" xfId="39" applyFont="1" applyFill="1" applyBorder="1" applyAlignment="1">
      <alignment horizontal="left"/>
    </xf>
    <xf numFmtId="0" fontId="5" fillId="25" borderId="86" xfId="39" applyFont="1" applyFill="1" applyBorder="1"/>
    <xf numFmtId="3" fontId="5" fillId="25" borderId="76" xfId="39" applyNumberFormat="1" applyFont="1" applyFill="1" applyBorder="1"/>
    <xf numFmtId="3" fontId="5" fillId="0" borderId="45" xfId="39" applyNumberFormat="1" applyFont="1" applyBorder="1"/>
    <xf numFmtId="3" fontId="5" fillId="0" borderId="36" xfId="39" applyNumberFormat="1" applyFont="1" applyBorder="1"/>
    <xf numFmtId="3" fontId="5" fillId="0" borderId="34" xfId="39" applyNumberFormat="1" applyFont="1" applyFill="1" applyBorder="1" applyAlignment="1">
      <alignment horizontal="left"/>
    </xf>
    <xf numFmtId="0" fontId="5" fillId="0" borderId="48" xfId="39" applyFont="1" applyBorder="1"/>
    <xf numFmtId="3" fontId="5" fillId="0" borderId="51" xfId="39" applyNumberFormat="1" applyFont="1" applyBorder="1"/>
    <xf numFmtId="0" fontId="4" fillId="0" borderId="48" xfId="39" applyFont="1" applyBorder="1"/>
    <xf numFmtId="0" fontId="5" fillId="0" borderId="37" xfId="39" applyFont="1" applyBorder="1"/>
    <xf numFmtId="0" fontId="5" fillId="24" borderId="22" xfId="39" applyFont="1" applyFill="1" applyBorder="1"/>
    <xf numFmtId="3" fontId="5" fillId="24" borderId="12" xfId="39" applyNumberFormat="1" applyFont="1" applyFill="1" applyBorder="1"/>
    <xf numFmtId="3" fontId="5" fillId="25" borderId="12" xfId="39" applyNumberFormat="1" applyFont="1" applyFill="1" applyBorder="1"/>
    <xf numFmtId="0" fontId="4" fillId="0" borderId="22" xfId="39" applyFont="1" applyBorder="1"/>
    <xf numFmtId="3" fontId="5" fillId="0" borderId="60" xfId="39" applyNumberFormat="1" applyFont="1" applyBorder="1"/>
    <xf numFmtId="0" fontId="5" fillId="0" borderId="22" xfId="39" applyFont="1" applyBorder="1"/>
    <xf numFmtId="3" fontId="7" fillId="0" borderId="60" xfId="39" applyNumberFormat="1" applyFont="1" applyBorder="1"/>
    <xf numFmtId="41" fontId="5" fillId="0" borderId="57" xfId="44" applyNumberFormat="1" applyFont="1" applyBorder="1"/>
    <xf numFmtId="0" fontId="5" fillId="0" borderId="57" xfId="39" applyFont="1" applyBorder="1"/>
    <xf numFmtId="0" fontId="5" fillId="0" borderId="103" xfId="39" applyFont="1" applyBorder="1"/>
    <xf numFmtId="3" fontId="5" fillId="0" borderId="54" xfId="39" applyNumberFormat="1" applyFont="1" applyBorder="1"/>
    <xf numFmtId="0" fontId="4" fillId="0" borderId="104" xfId="39" applyFont="1" applyBorder="1"/>
    <xf numFmtId="0" fontId="5" fillId="25" borderId="57" xfId="39" applyFont="1" applyFill="1" applyBorder="1"/>
    <xf numFmtId="3" fontId="5" fillId="0" borderId="52" xfId="39" applyNumberFormat="1" applyFont="1" applyFill="1" applyBorder="1" applyAlignment="1">
      <alignment horizontal="left"/>
    </xf>
    <xf numFmtId="0" fontId="5" fillId="26" borderId="37" xfId="39" applyFont="1" applyFill="1" applyBorder="1"/>
    <xf numFmtId="3" fontId="5" fillId="26" borderId="36" xfId="39" applyNumberFormat="1" applyFont="1" applyFill="1" applyBorder="1"/>
    <xf numFmtId="0" fontId="5" fillId="26" borderId="36" xfId="39" applyFont="1" applyFill="1" applyBorder="1"/>
    <xf numFmtId="0" fontId="4" fillId="0" borderId="53" xfId="39" applyFont="1" applyBorder="1"/>
    <xf numFmtId="0" fontId="5" fillId="0" borderId="34" xfId="39" applyFont="1" applyBorder="1"/>
    <xf numFmtId="3" fontId="6" fillId="0" borderId="60" xfId="39" applyNumberFormat="1" applyFont="1" applyBorder="1"/>
    <xf numFmtId="0" fontId="4" fillId="0" borderId="65" xfId="39" applyFont="1" applyBorder="1"/>
    <xf numFmtId="0" fontId="4" fillId="0" borderId="105" xfId="39" applyFont="1" applyBorder="1"/>
    <xf numFmtId="3" fontId="4" fillId="0" borderId="106" xfId="39" applyNumberFormat="1" applyFont="1" applyBorder="1"/>
    <xf numFmtId="0" fontId="4" fillId="0" borderId="107" xfId="39" applyFont="1" applyBorder="1"/>
    <xf numFmtId="3" fontId="4" fillId="0" borderId="108" xfId="39" applyNumberFormat="1" applyFont="1" applyBorder="1"/>
    <xf numFmtId="0" fontId="5" fillId="25" borderId="53" xfId="39" applyFont="1" applyFill="1" applyBorder="1"/>
    <xf numFmtId="3" fontId="5" fillId="25" borderId="54" xfId="39" applyNumberFormat="1" applyFont="1" applyFill="1" applyBorder="1"/>
    <xf numFmtId="3" fontId="5" fillId="0" borderId="71" xfId="39" applyNumberFormat="1" applyFont="1" applyBorder="1"/>
    <xf numFmtId="0" fontId="4" fillId="0" borderId="109" xfId="39" applyFont="1" applyBorder="1"/>
    <xf numFmtId="37" fontId="31" fillId="0" borderId="24" xfId="42" applyFont="1" applyFill="1" applyBorder="1" applyAlignment="1">
      <alignment horizontal="center" vertical="center"/>
    </xf>
    <xf numFmtId="37" fontId="32" fillId="0" borderId="22" xfId="42" applyFont="1" applyFill="1" applyBorder="1" applyAlignment="1"/>
    <xf numFmtId="41" fontId="42" fillId="0" borderId="0" xfId="42" applyNumberFormat="1" applyFont="1" applyFill="1" applyBorder="1"/>
    <xf numFmtId="41" fontId="42" fillId="0" borderId="12" xfId="42" applyNumberFormat="1" applyFont="1" applyFill="1" applyBorder="1"/>
    <xf numFmtId="41" fontId="30" fillId="0" borderId="13" xfId="42" applyNumberFormat="1" applyFont="1" applyFill="1" applyBorder="1" applyAlignment="1" applyProtection="1"/>
    <xf numFmtId="3" fontId="42" fillId="0" borderId="0" xfId="42" applyNumberFormat="1" applyFont="1" applyFill="1" applyBorder="1" applyAlignment="1">
      <alignment horizontal="right"/>
    </xf>
    <xf numFmtId="37" fontId="30" fillId="0" borderId="14" xfId="42" applyFont="1" applyFill="1" applyBorder="1" applyAlignment="1" applyProtection="1">
      <alignment vertical="center"/>
    </xf>
    <xf numFmtId="37" fontId="30" fillId="0" borderId="20" xfId="42" applyFont="1" applyFill="1" applyBorder="1" applyAlignment="1">
      <alignment vertical="center"/>
    </xf>
    <xf numFmtId="41" fontId="58" fillId="0" borderId="13" xfId="42" applyNumberFormat="1" applyFont="1" applyFill="1" applyBorder="1"/>
    <xf numFmtId="0" fontId="5" fillId="25" borderId="64" xfId="39" applyFont="1" applyFill="1" applyBorder="1"/>
    <xf numFmtId="41" fontId="60" fillId="0" borderId="34" xfId="40" applyNumberFormat="1" applyFont="1" applyBorder="1"/>
    <xf numFmtId="0" fontId="4" fillId="0" borderId="64" xfId="39" applyFont="1" applyBorder="1"/>
    <xf numFmtId="3" fontId="5" fillId="0" borderId="11" xfId="39" applyNumberFormat="1" applyFont="1" applyBorder="1"/>
    <xf numFmtId="3" fontId="5" fillId="0" borderId="39" xfId="39" applyNumberFormat="1" applyFont="1" applyBorder="1"/>
    <xf numFmtId="3" fontId="4" fillId="0" borderId="45" xfId="39" applyNumberFormat="1" applyFont="1" applyBorder="1"/>
    <xf numFmtId="3" fontId="7" fillId="0" borderId="76" xfId="39" applyNumberFormat="1" applyFont="1" applyBorder="1"/>
    <xf numFmtId="3" fontId="4" fillId="0" borderId="12" xfId="39" applyNumberFormat="1" applyFont="1" applyBorder="1"/>
    <xf numFmtId="3" fontId="4" fillId="0" borderId="14" xfId="39" applyNumberFormat="1" applyFont="1" applyBorder="1"/>
    <xf numFmtId="0" fontId="5" fillId="0" borderId="59" xfId="39" applyFont="1" applyBorder="1"/>
    <xf numFmtId="3" fontId="7" fillId="0" borderId="14" xfId="39" applyNumberFormat="1" applyFont="1" applyBorder="1"/>
    <xf numFmtId="3" fontId="7" fillId="0" borderId="46" xfId="39" applyNumberFormat="1" applyFont="1" applyBorder="1"/>
    <xf numFmtId="37" fontId="29" fillId="0" borderId="0" xfId="42" applyFont="1" applyFill="1" applyBorder="1" applyAlignment="1">
      <alignment horizontal="center"/>
    </xf>
    <xf numFmtId="37" fontId="30" fillId="0" borderId="0" xfId="42" applyFont="1" applyFill="1" applyBorder="1" applyAlignment="1">
      <alignment horizontal="center"/>
    </xf>
    <xf numFmtId="0" fontId="5" fillId="0" borderId="0" xfId="39" applyFont="1" applyFill="1" applyAlignment="1">
      <alignment horizontal="left"/>
    </xf>
    <xf numFmtId="0" fontId="5" fillId="0" borderId="110" xfId="39" applyFont="1" applyBorder="1"/>
    <xf numFmtId="3" fontId="5" fillId="0" borderId="84" xfId="39" applyNumberFormat="1" applyFont="1" applyBorder="1"/>
    <xf numFmtId="37" fontId="30" fillId="0" borderId="0" xfId="42" applyFont="1" applyFill="1" applyBorder="1" applyAlignment="1" applyProtection="1">
      <alignment horizontal="left"/>
    </xf>
    <xf numFmtId="37" fontId="30" fillId="0" borderId="20" xfId="42" applyFont="1" applyFill="1" applyBorder="1" applyAlignment="1">
      <alignment horizontal="left" vertical="center"/>
    </xf>
    <xf numFmtId="37" fontId="30" fillId="0" borderId="19" xfId="42" applyFont="1" applyFill="1" applyBorder="1" applyAlignment="1">
      <alignment horizontal="center" vertical="center"/>
    </xf>
    <xf numFmtId="37" fontId="30" fillId="0" borderId="14" xfId="42" applyFont="1" applyFill="1" applyBorder="1" applyAlignment="1" applyProtection="1">
      <alignment horizontal="left" vertical="center"/>
    </xf>
    <xf numFmtId="0" fontId="5" fillId="0" borderId="22" xfId="39" applyFont="1" applyFill="1" applyBorder="1" applyAlignment="1">
      <alignment horizontal="left"/>
    </xf>
    <xf numFmtId="41" fontId="42" fillId="0" borderId="0" xfId="42" applyNumberFormat="1" applyFont="1" applyFill="1" applyBorder="1" applyAlignment="1">
      <alignment horizontal="center"/>
    </xf>
    <xf numFmtId="41" fontId="57" fillId="0" borderId="13" xfId="42" applyNumberFormat="1" applyFont="1" applyFill="1" applyBorder="1" applyAlignment="1">
      <alignment horizontal="center"/>
    </xf>
    <xf numFmtId="37" fontId="30" fillId="29" borderId="20" xfId="42" applyFont="1" applyFill="1" applyBorder="1" applyAlignment="1">
      <alignment horizontal="left" vertical="center" wrapText="1"/>
    </xf>
    <xf numFmtId="37" fontId="30" fillId="29" borderId="18" xfId="42" applyFont="1" applyFill="1" applyBorder="1" applyAlignment="1">
      <alignment horizontal="center" vertical="center"/>
    </xf>
    <xf numFmtId="37" fontId="30" fillId="29" borderId="58" xfId="41" applyFont="1" applyFill="1" applyBorder="1" applyAlignment="1" applyProtection="1">
      <alignment horizontal="left" vertical="center"/>
    </xf>
    <xf numFmtId="37" fontId="30" fillId="29" borderId="18" xfId="42" applyFont="1" applyFill="1" applyBorder="1" applyAlignment="1">
      <alignment horizontal="left" vertical="center" wrapText="1"/>
    </xf>
    <xf numFmtId="37" fontId="30" fillId="29" borderId="58" xfId="42" applyFont="1" applyFill="1" applyBorder="1" applyAlignment="1">
      <alignment horizontal="center" vertical="center"/>
    </xf>
    <xf numFmtId="41" fontId="46" fillId="29" borderId="18" xfId="42" applyNumberFormat="1" applyFont="1" applyFill="1" applyBorder="1" applyAlignment="1">
      <alignment horizontal="left" vertical="center"/>
    </xf>
    <xf numFmtId="41" fontId="49" fillId="29" borderId="58" xfId="42" applyNumberFormat="1" applyFont="1" applyFill="1" applyBorder="1" applyAlignment="1">
      <alignment horizontal="center" vertical="center"/>
    </xf>
    <xf numFmtId="41" fontId="49" fillId="29" borderId="18" xfId="42" applyNumberFormat="1" applyFont="1" applyFill="1" applyBorder="1" applyAlignment="1">
      <alignment horizontal="center" vertical="center"/>
    </xf>
    <xf numFmtId="41" fontId="49" fillId="29" borderId="21" xfId="42" applyNumberFormat="1" applyFont="1" applyFill="1" applyBorder="1"/>
    <xf numFmtId="41" fontId="49" fillId="29" borderId="0" xfId="42" applyNumberFormat="1" applyFont="1" applyFill="1" applyBorder="1" applyAlignment="1">
      <alignment horizontal="center" vertical="center"/>
    </xf>
    <xf numFmtId="41" fontId="49" fillId="29" borderId="21" xfId="42" applyNumberFormat="1" applyFont="1" applyFill="1" applyBorder="1" applyAlignment="1">
      <alignment horizontal="center" vertical="center"/>
    </xf>
    <xf numFmtId="41" fontId="46" fillId="29" borderId="21" xfId="42" applyNumberFormat="1" applyFont="1" applyFill="1" applyBorder="1" applyAlignment="1">
      <alignment horizontal="left" vertical="center"/>
    </xf>
    <xf numFmtId="41" fontId="46" fillId="29" borderId="21" xfId="42" quotePrefix="1" applyNumberFormat="1" applyFont="1" applyFill="1" applyBorder="1" applyAlignment="1">
      <alignment horizontal="center" vertical="center"/>
    </xf>
    <xf numFmtId="41" fontId="46" fillId="29" borderId="24" xfId="42" applyNumberFormat="1" applyFont="1" applyFill="1" applyBorder="1" applyAlignment="1">
      <alignment horizontal="left" vertical="center"/>
    </xf>
    <xf numFmtId="41" fontId="49" fillId="29" borderId="24" xfId="42" applyNumberFormat="1" applyFont="1" applyFill="1" applyBorder="1" applyAlignment="1">
      <alignment horizontal="left" vertical="center"/>
    </xf>
    <xf numFmtId="41" fontId="49" fillId="29" borderId="10" xfId="42" applyNumberFormat="1" applyFont="1" applyFill="1" applyBorder="1" applyAlignment="1">
      <alignment horizontal="left" vertical="center"/>
    </xf>
    <xf numFmtId="41" fontId="57" fillId="29" borderId="20" xfId="42" applyNumberFormat="1" applyFont="1" applyFill="1" applyBorder="1" applyAlignment="1">
      <alignment horizontal="left" vertical="center"/>
    </xf>
    <xf numFmtId="41" fontId="49" fillId="29" borderId="20" xfId="42" applyNumberFormat="1" applyFont="1" applyFill="1" applyBorder="1" applyAlignment="1">
      <alignment horizontal="left" vertical="center"/>
    </xf>
    <xf numFmtId="41" fontId="57" fillId="29" borderId="20" xfId="42" applyNumberFormat="1" applyFont="1" applyFill="1" applyBorder="1" applyAlignment="1">
      <alignment horizontal="center"/>
    </xf>
    <xf numFmtId="37" fontId="30" fillId="29" borderId="18" xfId="42" applyFont="1" applyFill="1" applyBorder="1" applyAlignment="1">
      <alignment horizontal="left" vertical="center"/>
    </xf>
    <xf numFmtId="41" fontId="49" fillId="29" borderId="18" xfId="42" applyNumberFormat="1" applyFont="1" applyFill="1" applyBorder="1"/>
    <xf numFmtId="3" fontId="7" fillId="0" borderId="84" xfId="39" applyNumberFormat="1" applyFont="1" applyBorder="1"/>
    <xf numFmtId="3" fontId="7" fillId="0" borderId="85" xfId="39" applyNumberFormat="1" applyFont="1" applyBorder="1"/>
    <xf numFmtId="3" fontId="5" fillId="0" borderId="83" xfId="39" applyNumberFormat="1" applyFont="1" applyBorder="1"/>
    <xf numFmtId="0" fontId="4" fillId="0" borderId="88" xfId="39" applyFont="1" applyBorder="1"/>
    <xf numFmtId="3" fontId="4" fillId="0" borderId="73" xfId="39" applyNumberFormat="1" applyFont="1" applyBorder="1"/>
    <xf numFmtId="0" fontId="7" fillId="25" borderId="15" xfId="39" applyFont="1" applyFill="1" applyBorder="1" applyAlignment="1"/>
    <xf numFmtId="0" fontId="7" fillId="25" borderId="12" xfId="39" applyFont="1" applyFill="1" applyBorder="1" applyAlignment="1"/>
    <xf numFmtId="3" fontId="5" fillId="0" borderId="85" xfId="39" applyNumberFormat="1" applyFont="1" applyBorder="1"/>
    <xf numFmtId="0" fontId="4" fillId="0" borderId="112" xfId="39" applyFont="1" applyBorder="1"/>
    <xf numFmtId="0" fontId="4" fillId="0" borderId="52" xfId="43" applyFont="1" applyBorder="1"/>
    <xf numFmtId="3" fontId="5" fillId="0" borderId="34" xfId="39" quotePrefix="1" applyNumberFormat="1" applyFont="1" applyBorder="1"/>
    <xf numFmtId="0" fontId="4" fillId="0" borderId="15" xfId="43" applyFont="1" applyBorder="1"/>
    <xf numFmtId="0" fontId="3" fillId="0" borderId="0" xfId="51"/>
    <xf numFmtId="0" fontId="3" fillId="28" borderId="0" xfId="51" applyFill="1"/>
    <xf numFmtId="41" fontId="51" fillId="29" borderId="25" xfId="40" applyNumberFormat="1" applyFont="1" applyFill="1" applyBorder="1"/>
    <xf numFmtId="0" fontId="3" fillId="0" borderId="0" xfId="51" applyFill="1"/>
    <xf numFmtId="0" fontId="5" fillId="0" borderId="22" xfId="39" applyFont="1" applyFill="1" applyBorder="1" applyAlignment="1">
      <alignment horizontal="left"/>
    </xf>
    <xf numFmtId="0" fontId="5" fillId="0" borderId="52" xfId="39" applyFont="1" applyFill="1" applyBorder="1" applyAlignment="1">
      <alignment horizontal="left"/>
    </xf>
    <xf numFmtId="0" fontId="5" fillId="0" borderId="22" xfId="43" applyFont="1" applyFill="1" applyBorder="1" applyAlignment="1">
      <alignment horizontal="left"/>
    </xf>
    <xf numFmtId="41" fontId="46" fillId="29" borderId="18" xfId="42" applyNumberFormat="1" applyFont="1" applyFill="1" applyBorder="1"/>
    <xf numFmtId="41" fontId="57" fillId="0" borderId="13" xfId="42" applyNumberFormat="1" applyFont="1" applyFill="1" applyBorder="1" applyAlignment="1" applyProtection="1"/>
    <xf numFmtId="0" fontId="73" fillId="25" borderId="86" xfId="39" applyFont="1" applyFill="1" applyBorder="1"/>
    <xf numFmtId="37" fontId="30" fillId="0" borderId="18" xfId="42" applyFont="1" applyFill="1" applyBorder="1" applyAlignment="1">
      <alignment horizontal="center" vertical="center"/>
    </xf>
    <xf numFmtId="37" fontId="30" fillId="0" borderId="18" xfId="42" applyFont="1" applyFill="1" applyBorder="1" applyAlignment="1">
      <alignment horizontal="left" vertical="center"/>
    </xf>
    <xf numFmtId="37" fontId="57" fillId="0" borderId="0" xfId="42" applyFont="1" applyFill="1" applyBorder="1"/>
    <xf numFmtId="41" fontId="57" fillId="0" borderId="0" xfId="42" applyNumberFormat="1" applyFont="1" applyFill="1" applyBorder="1"/>
    <xf numFmtId="0" fontId="78" fillId="0" borderId="0" xfId="39" applyFont="1" applyAlignment="1">
      <alignment horizontal="center"/>
    </xf>
    <xf numFmtId="37" fontId="30" fillId="0" borderId="23" xfId="42" applyFont="1" applyFill="1" applyBorder="1" applyAlignment="1">
      <alignment horizontal="center" vertical="center"/>
    </xf>
    <xf numFmtId="37" fontId="30" fillId="0" borderId="20" xfId="42" applyFont="1" applyFill="1" applyBorder="1" applyAlignment="1">
      <alignment horizontal="left" vertical="center"/>
    </xf>
    <xf numFmtId="37" fontId="30" fillId="0" borderId="0" xfId="42" applyFont="1" applyFill="1" applyBorder="1" applyAlignment="1" applyProtection="1">
      <alignment horizontal="left"/>
    </xf>
    <xf numFmtId="37" fontId="30" fillId="0" borderId="24" xfId="42" applyFont="1" applyFill="1" applyBorder="1" applyAlignment="1">
      <alignment horizontal="left" vertical="center"/>
    </xf>
    <xf numFmtId="0" fontId="5" fillId="0" borderId="12" xfId="39" applyFont="1" applyFill="1" applyBorder="1" applyAlignment="1"/>
    <xf numFmtId="0" fontId="5" fillId="0" borderId="22" xfId="39" applyFont="1" applyFill="1" applyBorder="1" applyAlignment="1">
      <alignment horizontal="left"/>
    </xf>
    <xf numFmtId="0" fontId="5" fillId="0" borderId="52" xfId="39" applyFont="1" applyFill="1" applyBorder="1" applyAlignment="1">
      <alignment horizontal="left"/>
    </xf>
    <xf numFmtId="41" fontId="49" fillId="29" borderId="114" xfId="42" applyNumberFormat="1" applyFont="1" applyFill="1" applyBorder="1" applyAlignment="1">
      <alignment horizontal="left" vertical="center"/>
    </xf>
    <xf numFmtId="41" fontId="45" fillId="0" borderId="114" xfId="42" applyNumberFormat="1" applyFont="1" applyFill="1" applyBorder="1"/>
    <xf numFmtId="41" fontId="77" fillId="0" borderId="114" xfId="42" applyNumberFormat="1" applyFont="1" applyFill="1" applyBorder="1"/>
    <xf numFmtId="41" fontId="42" fillId="0" borderId="114" xfId="42" applyNumberFormat="1" applyFont="1" applyFill="1" applyBorder="1"/>
    <xf numFmtId="41" fontId="30" fillId="0" borderId="114" xfId="42" applyNumberFormat="1" applyFont="1" applyFill="1" applyBorder="1" applyAlignment="1">
      <alignment horizontal="center"/>
    </xf>
    <xf numFmtId="41" fontId="32" fillId="29" borderId="114" xfId="42" applyNumberFormat="1" applyFont="1" applyFill="1" applyBorder="1" applyAlignment="1">
      <alignment horizontal="center"/>
    </xf>
    <xf numFmtId="41" fontId="42" fillId="0" borderId="114" xfId="42" applyNumberFormat="1" applyFont="1" applyFill="1" applyBorder="1" applyAlignment="1">
      <alignment horizontal="right"/>
    </xf>
    <xf numFmtId="37" fontId="31" fillId="0" borderId="0" xfId="42" applyFont="1" applyFill="1" applyBorder="1" applyAlignment="1">
      <alignment horizontal="center" wrapText="1"/>
    </xf>
    <xf numFmtId="0" fontId="4" fillId="0" borderId="115" xfId="39" applyFont="1" applyBorder="1"/>
    <xf numFmtId="3" fontId="5" fillId="0" borderId="42" xfId="39" applyNumberFormat="1" applyFont="1" applyBorder="1"/>
    <xf numFmtId="3" fontId="4" fillId="0" borderId="117" xfId="39" applyNumberFormat="1" applyFont="1" applyBorder="1"/>
    <xf numFmtId="0" fontId="4" fillId="0" borderId="115" xfId="43" applyFont="1" applyBorder="1"/>
    <xf numFmtId="41" fontId="80" fillId="0" borderId="25" xfId="40" applyNumberFormat="1" applyFont="1" applyBorder="1"/>
    <xf numFmtId="37" fontId="30" fillId="0" borderId="14" xfId="41" applyFont="1" applyFill="1" applyBorder="1" applyAlignment="1" applyProtection="1">
      <alignment vertical="center"/>
    </xf>
    <xf numFmtId="37" fontId="30" fillId="0" borderId="19" xfId="42" applyFont="1" applyFill="1" applyBorder="1" applyAlignment="1">
      <alignment vertical="center"/>
    </xf>
    <xf numFmtId="37" fontId="30" fillId="0" borderId="18" xfId="42" applyFont="1" applyFill="1" applyBorder="1" applyAlignment="1">
      <alignment vertical="center"/>
    </xf>
    <xf numFmtId="37" fontId="30" fillId="0" borderId="16" xfId="41" applyFont="1" applyFill="1" applyBorder="1" applyAlignment="1" applyProtection="1">
      <alignment vertical="center"/>
    </xf>
    <xf numFmtId="37" fontId="30" fillId="0" borderId="15" xfId="42" applyFont="1" applyFill="1" applyBorder="1" applyAlignment="1">
      <alignment horizontal="center" vertical="center"/>
    </xf>
    <xf numFmtId="37" fontId="33" fillId="0" borderId="15" xfId="42" applyFont="1" applyFill="1" applyBorder="1"/>
    <xf numFmtId="41" fontId="81" fillId="0" borderId="58" xfId="42" applyNumberFormat="1" applyFont="1" applyFill="1" applyBorder="1"/>
    <xf numFmtId="41" fontId="58" fillId="0" borderId="58" xfId="42" applyNumberFormat="1" applyFont="1" applyFill="1" applyBorder="1"/>
    <xf numFmtId="37" fontId="30" fillId="0" borderId="16" xfId="42" applyFont="1" applyFill="1" applyBorder="1" applyAlignment="1" applyProtection="1">
      <alignment horizontal="left" vertical="center"/>
    </xf>
    <xf numFmtId="37" fontId="30" fillId="0" borderId="16" xfId="42" applyFont="1" applyFill="1" applyBorder="1" applyAlignment="1">
      <alignment horizontal="center" vertical="center"/>
    </xf>
    <xf numFmtId="37" fontId="44" fillId="0" borderId="58" xfId="42" applyFont="1" applyFill="1" applyBorder="1"/>
    <xf numFmtId="41" fontId="44" fillId="0" borderId="58" xfId="42" applyNumberFormat="1" applyFont="1" applyFill="1" applyBorder="1"/>
    <xf numFmtId="0" fontId="2" fillId="0" borderId="0" xfId="54"/>
    <xf numFmtId="0" fontId="5" fillId="25" borderId="115" xfId="39" applyFont="1" applyFill="1" applyBorder="1"/>
    <xf numFmtId="3" fontId="5" fillId="25" borderId="116" xfId="39" applyNumberFormat="1" applyFont="1" applyFill="1" applyBorder="1"/>
    <xf numFmtId="37" fontId="30" fillId="0" borderId="116" xfId="42" applyFont="1" applyFill="1" applyBorder="1" applyAlignment="1">
      <alignment horizontal="left" vertical="center" wrapText="1"/>
    </xf>
    <xf numFmtId="41" fontId="33" fillId="0" borderId="114" xfId="42" applyNumberFormat="1" applyFont="1" applyFill="1" applyBorder="1"/>
    <xf numFmtId="41" fontId="30" fillId="0" borderId="116" xfId="42" applyNumberFormat="1" applyFont="1" applyFill="1" applyBorder="1" applyAlignment="1">
      <alignment horizontal="center"/>
    </xf>
    <xf numFmtId="37" fontId="30" fillId="0" borderId="116" xfId="42" applyFont="1" applyFill="1" applyBorder="1" applyAlignment="1" applyProtection="1">
      <alignment horizontal="left" vertical="center" wrapText="1"/>
    </xf>
    <xf numFmtId="37" fontId="30" fillId="0" borderId="115" xfId="42" applyFont="1" applyFill="1" applyBorder="1" applyAlignment="1">
      <alignment horizontal="center" vertical="center"/>
    </xf>
    <xf numFmtId="37" fontId="32" fillId="0" borderId="115" xfId="42" applyFont="1" applyFill="1" applyBorder="1"/>
    <xf numFmtId="3" fontId="32" fillId="0" borderId="114" xfId="42" applyNumberFormat="1" applyFont="1" applyFill="1" applyBorder="1" applyAlignment="1">
      <alignment horizontal="right"/>
    </xf>
    <xf numFmtId="0" fontId="44" fillId="0" borderId="115" xfId="42" applyNumberFormat="1" applyFont="1" applyFill="1" applyBorder="1"/>
    <xf numFmtId="3" fontId="36" fillId="0" borderId="114" xfId="42" applyNumberFormat="1" applyFont="1" applyFill="1" applyBorder="1" applyAlignment="1">
      <alignment horizontal="right"/>
    </xf>
    <xf numFmtId="3" fontId="75" fillId="0" borderId="114" xfId="42" applyNumberFormat="1" applyFont="1" applyFill="1" applyBorder="1" applyAlignment="1">
      <alignment horizontal="right"/>
    </xf>
    <xf numFmtId="37" fontId="33" fillId="0" borderId="115" xfId="42" applyFont="1" applyFill="1" applyBorder="1"/>
    <xf numFmtId="41" fontId="45" fillId="0" borderId="114" xfId="42" applyNumberFormat="1" applyFont="1" applyFill="1" applyBorder="1" applyAlignment="1">
      <alignment horizontal="right"/>
    </xf>
    <xf numFmtId="3" fontId="42" fillId="0" borderId="114" xfId="42" applyNumberFormat="1" applyFont="1" applyFill="1" applyBorder="1" applyAlignment="1">
      <alignment horizontal="right"/>
    </xf>
    <xf numFmtId="37" fontId="30" fillId="0" borderId="116" xfId="42" applyFont="1" applyFill="1" applyBorder="1" applyAlignment="1">
      <alignment horizontal="left" vertical="center"/>
    </xf>
    <xf numFmtId="41" fontId="43" fillId="0" borderId="114" xfId="42" applyNumberFormat="1" applyFont="1" applyFill="1" applyBorder="1"/>
    <xf numFmtId="41" fontId="42" fillId="0" borderId="114" xfId="42" applyNumberFormat="1" applyFont="1" applyFill="1" applyBorder="1" applyAlignment="1">
      <alignment horizontal="center"/>
    </xf>
    <xf numFmtId="41" fontId="32" fillId="0" borderId="114" xfId="42" applyNumberFormat="1" applyFont="1" applyFill="1" applyBorder="1" applyAlignment="1">
      <alignment horizontal="center"/>
    </xf>
    <xf numFmtId="37" fontId="47" fillId="0" borderId="115" xfId="42" applyFont="1" applyFill="1" applyBorder="1"/>
    <xf numFmtId="41" fontId="47" fillId="0" borderId="114" xfId="42" applyNumberFormat="1" applyFont="1" applyFill="1" applyBorder="1" applyAlignment="1">
      <alignment horizontal="center"/>
    </xf>
    <xf numFmtId="41" fontId="45" fillId="0" borderId="114" xfId="42" applyNumberFormat="1" applyFont="1" applyFill="1" applyBorder="1" applyAlignment="1">
      <alignment horizontal="center"/>
    </xf>
    <xf numFmtId="0" fontId="30" fillId="29" borderId="116" xfId="0" applyFont="1" applyFill="1" applyBorder="1" applyAlignment="1">
      <alignment horizontal="left" vertical="center" wrapText="1"/>
    </xf>
    <xf numFmtId="0" fontId="0" fillId="29" borderId="115" xfId="0" applyFill="1" applyBorder="1" applyAlignment="1">
      <alignment horizontal="center" vertical="center"/>
    </xf>
    <xf numFmtId="37" fontId="74" fillId="29" borderId="115" xfId="42" applyFont="1" applyFill="1" applyBorder="1"/>
    <xf numFmtId="41" fontId="42" fillId="29" borderId="114" xfId="42" applyNumberFormat="1" applyFont="1" applyFill="1" applyBorder="1"/>
    <xf numFmtId="41" fontId="74" fillId="29" borderId="114" xfId="42" applyNumberFormat="1" applyFont="1" applyFill="1" applyBorder="1"/>
    <xf numFmtId="41" fontId="49" fillId="29" borderId="20" xfId="42" quotePrefix="1" applyNumberFormat="1" applyFont="1" applyFill="1" applyBorder="1"/>
    <xf numFmtId="41" fontId="46" fillId="29" borderId="18" xfId="42" quotePrefix="1" applyNumberFormat="1" applyFont="1" applyFill="1" applyBorder="1" applyAlignment="1">
      <alignment horizontal="center" vertical="center"/>
    </xf>
    <xf numFmtId="41" fontId="46" fillId="29" borderId="16" xfId="42" quotePrefix="1" applyNumberFormat="1" applyFont="1" applyFill="1" applyBorder="1"/>
    <xf numFmtId="41" fontId="46" fillId="29" borderId="24" xfId="42" quotePrefix="1" applyNumberFormat="1" applyFont="1" applyFill="1" applyBorder="1" applyAlignment="1">
      <alignment horizontal="center" vertical="center"/>
    </xf>
    <xf numFmtId="41" fontId="57" fillId="29" borderId="24" xfId="42" applyNumberFormat="1" applyFont="1" applyFill="1" applyBorder="1" applyAlignment="1">
      <alignment horizontal="center"/>
    </xf>
    <xf numFmtId="164" fontId="32" fillId="0" borderId="0" xfId="42" applyNumberFormat="1" applyFont="1" applyFill="1" applyBorder="1"/>
    <xf numFmtId="3" fontId="5" fillId="24" borderId="31" xfId="39" applyNumberFormat="1" applyFont="1" applyFill="1" applyBorder="1"/>
    <xf numFmtId="0" fontId="5" fillId="25" borderId="0" xfId="39" applyFont="1" applyFill="1" applyBorder="1"/>
    <xf numFmtId="3" fontId="5" fillId="25" borderId="31" xfId="39" applyNumberFormat="1" applyFont="1" applyFill="1" applyBorder="1"/>
    <xf numFmtId="3" fontId="5" fillId="0" borderId="31" xfId="39" applyNumberFormat="1" applyFont="1" applyFill="1" applyBorder="1" applyAlignment="1">
      <alignment horizontal="left"/>
    </xf>
    <xf numFmtId="0" fontId="7" fillId="25" borderId="0" xfId="39" applyFont="1" applyFill="1" applyBorder="1"/>
    <xf numFmtId="3" fontId="7" fillId="25" borderId="31" xfId="39" applyNumberFormat="1" applyFont="1" applyFill="1" applyBorder="1"/>
    <xf numFmtId="0" fontId="5" fillId="25" borderId="114" xfId="39" applyFont="1" applyFill="1" applyBorder="1"/>
    <xf numFmtId="3" fontId="5" fillId="25" borderId="119" xfId="39" applyNumberFormat="1" applyFont="1" applyFill="1" applyBorder="1"/>
    <xf numFmtId="3" fontId="5" fillId="0" borderId="32" xfId="39" applyNumberFormat="1" applyFont="1" applyBorder="1"/>
    <xf numFmtId="3" fontId="6" fillId="0" borderId="49" xfId="39" applyNumberFormat="1" applyFont="1" applyBorder="1"/>
    <xf numFmtId="0" fontId="4" fillId="0" borderId="114" xfId="39" applyFont="1" applyBorder="1"/>
    <xf numFmtId="3" fontId="4" fillId="0" borderId="118" xfId="39" applyNumberFormat="1" applyFont="1" applyBorder="1"/>
    <xf numFmtId="3" fontId="5" fillId="25" borderId="32" xfId="39" applyNumberFormat="1" applyFont="1" applyFill="1" applyBorder="1"/>
    <xf numFmtId="3" fontId="5" fillId="0" borderId="49" xfId="39" applyNumberFormat="1" applyFont="1" applyBorder="1"/>
    <xf numFmtId="3" fontId="4" fillId="0" borderId="111" xfId="39" applyNumberFormat="1" applyFont="1" applyBorder="1"/>
    <xf numFmtId="3" fontId="5" fillId="0" borderId="32" xfId="39" applyNumberFormat="1" applyFont="1" applyFill="1" applyBorder="1"/>
    <xf numFmtId="3" fontId="5" fillId="0" borderId="31" xfId="39" applyNumberFormat="1" applyFont="1" applyBorder="1"/>
    <xf numFmtId="3" fontId="4" fillId="0" borderId="49" xfId="39" applyNumberFormat="1" applyFont="1" applyBorder="1"/>
    <xf numFmtId="37" fontId="30" fillId="0" borderId="20" xfId="42" applyFont="1" applyFill="1" applyBorder="1" applyAlignment="1">
      <alignment horizontal="center" vertical="center"/>
    </xf>
    <xf numFmtId="37" fontId="30" fillId="0" borderId="20" xfId="42" applyFont="1" applyFill="1" applyBorder="1" applyAlignment="1">
      <alignment horizontal="center" vertical="center" wrapText="1"/>
    </xf>
    <xf numFmtId="0" fontId="5" fillId="0" borderId="22" xfId="39" applyFont="1" applyFill="1" applyBorder="1" applyAlignment="1">
      <alignment horizontal="left"/>
    </xf>
    <xf numFmtId="37" fontId="4" fillId="0" borderId="31" xfId="38" applyFont="1" applyBorder="1"/>
    <xf numFmtId="37" fontId="30" fillId="0" borderId="115" xfId="42" applyFont="1" applyFill="1" applyBorder="1"/>
    <xf numFmtId="41" fontId="57" fillId="0" borderId="114" xfId="42" applyNumberFormat="1" applyFont="1" applyFill="1" applyBorder="1" applyAlignment="1">
      <alignment horizontal="center"/>
    </xf>
    <xf numFmtId="0" fontId="5" fillId="0" borderId="115" xfId="39" applyFont="1" applyFill="1" applyBorder="1"/>
    <xf numFmtId="3" fontId="5" fillId="0" borderId="116" xfId="39" applyNumberFormat="1" applyFont="1" applyFill="1" applyBorder="1"/>
    <xf numFmtId="3" fontId="5" fillId="0" borderId="116" xfId="39" applyNumberFormat="1" applyFont="1" applyBorder="1"/>
    <xf numFmtId="0" fontId="5" fillId="0" borderId="12" xfId="39" applyFont="1" applyFill="1" applyBorder="1" applyAlignment="1"/>
    <xf numFmtId="0" fontId="5" fillId="0" borderId="22" xfId="39" applyFont="1" applyFill="1" applyBorder="1" applyAlignment="1">
      <alignment horizontal="left"/>
    </xf>
    <xf numFmtId="37" fontId="30" fillId="0" borderId="22" xfId="42" applyFont="1" applyFill="1" applyBorder="1"/>
    <xf numFmtId="41" fontId="30" fillId="0" borderId="0" xfId="42" applyNumberFormat="1" applyFont="1" applyFill="1" applyBorder="1" applyAlignment="1">
      <alignment horizontal="center"/>
    </xf>
    <xf numFmtId="41" fontId="46" fillId="0" borderId="18" xfId="42" applyNumberFormat="1" applyFont="1" applyFill="1" applyBorder="1" applyAlignment="1">
      <alignment horizontal="center" vertical="center"/>
    </xf>
    <xf numFmtId="41" fontId="32" fillId="0" borderId="11" xfId="42" applyNumberFormat="1" applyFont="1" applyFill="1" applyBorder="1" applyAlignment="1">
      <alignment horizontal="center"/>
    </xf>
    <xf numFmtId="41" fontId="44" fillId="0" borderId="12" xfId="42" applyNumberFormat="1" applyFont="1" applyFill="1" applyBorder="1" applyAlignment="1">
      <alignment horizontal="center"/>
    </xf>
    <xf numFmtId="41" fontId="33" fillId="0" borderId="12" xfId="42" applyNumberFormat="1" applyFont="1" applyFill="1" applyBorder="1" applyAlignment="1" applyProtection="1"/>
    <xf numFmtId="41" fontId="30" fillId="0" borderId="116" xfId="42" applyNumberFormat="1" applyFont="1" applyFill="1" applyBorder="1" applyAlignment="1" applyProtection="1"/>
    <xf numFmtId="41" fontId="42" fillId="0" borderId="116" xfId="42" applyNumberFormat="1" applyFont="1" applyFill="1" applyBorder="1"/>
    <xf numFmtId="41" fontId="42" fillId="0" borderId="12" xfId="42" applyNumberFormat="1" applyFont="1" applyFill="1" applyBorder="1" applyAlignment="1">
      <alignment horizontal="center"/>
    </xf>
    <xf numFmtId="41" fontId="32" fillId="0" borderId="12" xfId="42" applyNumberFormat="1" applyFont="1" applyFill="1" applyBorder="1" applyAlignment="1">
      <alignment horizontal="center"/>
    </xf>
    <xf numFmtId="3" fontId="32" fillId="0" borderId="116" xfId="42" applyNumberFormat="1" applyFont="1" applyFill="1" applyBorder="1" applyAlignment="1">
      <alignment horizontal="right"/>
    </xf>
    <xf numFmtId="41" fontId="32" fillId="0" borderId="116" xfId="42" applyNumberFormat="1" applyFont="1" applyFill="1" applyBorder="1" applyAlignment="1">
      <alignment horizontal="center"/>
    </xf>
    <xf numFmtId="3" fontId="32" fillId="0" borderId="11" xfId="42" applyNumberFormat="1" applyFont="1" applyFill="1" applyBorder="1" applyAlignment="1">
      <alignment horizontal="right"/>
    </xf>
    <xf numFmtId="41" fontId="42" fillId="0" borderId="11" xfId="42" applyNumberFormat="1" applyFont="1" applyFill="1" applyBorder="1"/>
    <xf numFmtId="41" fontId="77" fillId="0" borderId="116" xfId="42" applyNumberFormat="1" applyFont="1" applyFill="1" applyBorder="1"/>
    <xf numFmtId="41" fontId="33" fillId="0" borderId="116" xfId="42" applyNumberFormat="1" applyFont="1" applyFill="1" applyBorder="1"/>
    <xf numFmtId="41" fontId="32" fillId="29" borderId="16" xfId="42" applyNumberFormat="1" applyFont="1" applyFill="1" applyBorder="1" applyAlignment="1">
      <alignment horizontal="center"/>
    </xf>
    <xf numFmtId="41" fontId="44" fillId="0" borderId="16" xfId="42" applyNumberFormat="1" applyFont="1" applyFill="1" applyBorder="1"/>
    <xf numFmtId="41" fontId="58" fillId="0" borderId="116" xfId="42" applyNumberFormat="1" applyFont="1" applyFill="1" applyBorder="1"/>
    <xf numFmtId="41" fontId="5" fillId="0" borderId="84" xfId="40" applyNumberFormat="1" applyFont="1" applyBorder="1"/>
    <xf numFmtId="37" fontId="57" fillId="0" borderId="19" xfId="42" applyFont="1" applyFill="1" applyBorder="1"/>
    <xf numFmtId="41" fontId="57" fillId="0" borderId="13" xfId="42" applyNumberFormat="1" applyFont="1" applyFill="1" applyBorder="1"/>
    <xf numFmtId="0" fontId="42" fillId="0" borderId="115" xfId="42" applyNumberFormat="1" applyFont="1" applyFill="1" applyBorder="1"/>
    <xf numFmtId="0" fontId="5" fillId="0" borderId="0" xfId="39" applyFont="1" applyFill="1" applyBorder="1" applyAlignment="1">
      <alignment horizontal="left"/>
    </xf>
    <xf numFmtId="41" fontId="52" fillId="0" borderId="111" xfId="40" applyNumberFormat="1" applyFont="1" applyBorder="1"/>
    <xf numFmtId="37" fontId="30" fillId="0" borderId="116" xfId="42" applyFont="1" applyFill="1" applyBorder="1" applyAlignment="1" applyProtection="1">
      <alignment horizontal="left" vertical="center" wrapText="1"/>
    </xf>
    <xf numFmtId="37" fontId="30" fillId="0" borderId="20" xfId="42" applyFont="1" applyFill="1" applyBorder="1" applyAlignment="1">
      <alignment horizontal="left" vertical="center"/>
    </xf>
    <xf numFmtId="37" fontId="30" fillId="0" borderId="20" xfId="42" applyFont="1" applyFill="1" applyBorder="1" applyAlignment="1">
      <alignment horizontal="center" vertical="center"/>
    </xf>
    <xf numFmtId="37" fontId="30" fillId="0" borderId="20" xfId="42" applyFont="1" applyFill="1" applyBorder="1" applyAlignment="1">
      <alignment horizontal="left" vertical="center" wrapText="1"/>
    </xf>
    <xf numFmtId="37" fontId="30" fillId="0" borderId="20" xfId="42" applyFont="1" applyFill="1" applyBorder="1" applyAlignment="1">
      <alignment horizontal="center" vertical="center" wrapText="1"/>
    </xf>
    <xf numFmtId="41" fontId="30" fillId="0" borderId="12" xfId="42" applyNumberFormat="1" applyFont="1" applyFill="1" applyBorder="1" applyAlignment="1">
      <alignment horizontal="center"/>
    </xf>
    <xf numFmtId="41" fontId="42" fillId="0" borderId="10" xfId="42" applyNumberFormat="1" applyFont="1" applyFill="1" applyBorder="1" applyAlignment="1">
      <alignment horizontal="center"/>
    </xf>
    <xf numFmtId="41" fontId="42" fillId="0" borderId="11" xfId="42" applyNumberFormat="1" applyFont="1" applyFill="1" applyBorder="1" applyAlignment="1">
      <alignment horizontal="center"/>
    </xf>
    <xf numFmtId="37" fontId="42" fillId="0" borderId="0" xfId="42" applyFont="1" applyFill="1" applyBorder="1"/>
    <xf numFmtId="0" fontId="30" fillId="0" borderId="115" xfId="0" applyFont="1" applyFill="1" applyBorder="1" applyAlignment="1">
      <alignment horizontal="center" vertical="center"/>
    </xf>
    <xf numFmtId="41" fontId="42" fillId="0" borderId="114" xfId="42" applyNumberFormat="1" applyFont="1" applyFill="1" applyBorder="1" applyAlignment="1">
      <alignment horizontal="right" vertical="center"/>
    </xf>
    <xf numFmtId="37" fontId="47" fillId="0" borderId="22" xfId="42" applyFont="1" applyFill="1" applyBorder="1"/>
    <xf numFmtId="0" fontId="5" fillId="0" borderId="0" xfId="39" applyFont="1" applyFill="1" applyAlignment="1">
      <alignment horizontal="left"/>
    </xf>
    <xf numFmtId="0" fontId="5" fillId="0" borderId="22" xfId="39" applyFont="1" applyFill="1" applyBorder="1" applyAlignment="1">
      <alignment horizontal="left"/>
    </xf>
    <xf numFmtId="0" fontId="5" fillId="0" borderId="52" xfId="39" applyFont="1" applyFill="1" applyBorder="1" applyAlignment="1">
      <alignment horizontal="left"/>
    </xf>
    <xf numFmtId="41" fontId="57" fillId="0" borderId="0" xfId="42" applyNumberFormat="1" applyFont="1" applyFill="1" applyBorder="1" applyAlignment="1" applyProtection="1"/>
    <xf numFmtId="37" fontId="57" fillId="0" borderId="22" xfId="42" applyFont="1" applyFill="1" applyBorder="1" applyAlignment="1"/>
    <xf numFmtId="3" fontId="5" fillId="25" borderId="114" xfId="39" applyNumberFormat="1" applyFont="1" applyFill="1" applyBorder="1"/>
    <xf numFmtId="164" fontId="5" fillId="0" borderId="34" xfId="53" applyNumberFormat="1" applyFont="1" applyBorder="1"/>
    <xf numFmtId="41" fontId="45" fillId="0" borderId="16" xfId="42" applyNumberFormat="1" applyFont="1" applyFill="1" applyBorder="1"/>
    <xf numFmtId="41" fontId="58" fillId="0" borderId="16" xfId="42" applyNumberFormat="1" applyFont="1" applyFill="1" applyBorder="1"/>
    <xf numFmtId="37" fontId="33" fillId="0" borderId="22" xfId="42" applyFont="1" applyFill="1" applyBorder="1" applyAlignment="1"/>
    <xf numFmtId="37" fontId="30" fillId="29" borderId="20" xfId="42" applyFont="1" applyFill="1" applyBorder="1" applyAlignment="1">
      <alignment horizontal="center" vertical="center"/>
    </xf>
    <xf numFmtId="37" fontId="30" fillId="29" borderId="20" xfId="42" applyFont="1" applyFill="1" applyBorder="1" applyAlignment="1">
      <alignment horizontal="center" vertical="center"/>
    </xf>
    <xf numFmtId="41" fontId="82" fillId="29" borderId="20" xfId="42" applyNumberFormat="1" applyFont="1" applyFill="1" applyBorder="1" applyAlignment="1">
      <alignment horizontal="center" vertical="center"/>
    </xf>
    <xf numFmtId="41" fontId="82" fillId="29" borderId="114" xfId="42" applyNumberFormat="1" applyFont="1" applyFill="1" applyBorder="1" applyAlignment="1">
      <alignment horizontal="center" vertical="center"/>
    </xf>
    <xf numFmtId="0" fontId="13" fillId="29" borderId="58" xfId="0" applyFont="1" applyFill="1" applyBorder="1" applyAlignment="1">
      <alignment horizontal="center" vertical="center"/>
    </xf>
    <xf numFmtId="41" fontId="57" fillId="29" borderId="18" xfId="42" applyNumberFormat="1" applyFont="1" applyFill="1" applyBorder="1" applyAlignment="1">
      <alignment horizontal="center"/>
    </xf>
    <xf numFmtId="41" fontId="49" fillId="29" borderId="58" xfId="42" applyNumberFormat="1" applyFont="1" applyFill="1" applyBorder="1" applyAlignment="1">
      <alignment horizontal="left" vertical="center"/>
    </xf>
    <xf numFmtId="41" fontId="49" fillId="29" borderId="18" xfId="42" applyNumberFormat="1" applyFont="1" applyFill="1" applyBorder="1" applyAlignment="1">
      <alignment horizontal="left" vertical="center"/>
    </xf>
    <xf numFmtId="0" fontId="13" fillId="0" borderId="58" xfId="0" applyFont="1" applyFill="1" applyBorder="1" applyAlignment="1">
      <alignment horizontal="center" vertical="center"/>
    </xf>
    <xf numFmtId="41" fontId="46" fillId="0" borderId="18" xfId="42" applyNumberFormat="1" applyFont="1" applyFill="1" applyBorder="1"/>
    <xf numFmtId="41" fontId="57" fillId="0" borderId="18" xfId="42" applyNumberFormat="1" applyFont="1" applyFill="1" applyBorder="1" applyAlignment="1">
      <alignment horizontal="left" vertical="center"/>
    </xf>
    <xf numFmtId="41" fontId="46" fillId="0" borderId="18" xfId="42" applyNumberFormat="1" applyFont="1" applyFill="1" applyBorder="1" applyAlignment="1">
      <alignment horizontal="center"/>
    </xf>
    <xf numFmtId="41" fontId="49" fillId="0" borderId="58" xfId="42" applyNumberFormat="1" applyFont="1" applyFill="1" applyBorder="1" applyAlignment="1">
      <alignment horizontal="left" vertical="center"/>
    </xf>
    <xf numFmtId="41" fontId="49" fillId="0" borderId="18" xfId="42" applyNumberFormat="1" applyFont="1" applyFill="1" applyBorder="1" applyAlignment="1">
      <alignment horizontal="left" vertical="center"/>
    </xf>
    <xf numFmtId="41" fontId="46" fillId="29" borderId="24" xfId="42" applyNumberFormat="1" applyFont="1" applyFill="1" applyBorder="1" applyAlignment="1">
      <alignment horizontal="left" vertical="center"/>
    </xf>
    <xf numFmtId="0" fontId="5" fillId="0" borderId="0" xfId="39" applyFont="1" applyFill="1" applyBorder="1" applyAlignment="1">
      <alignment horizontal="left"/>
    </xf>
    <xf numFmtId="0" fontId="5" fillId="0" borderId="12" xfId="39" applyFont="1" applyFill="1" applyBorder="1" applyAlignment="1"/>
    <xf numFmtId="0" fontId="5" fillId="0" borderId="22" xfId="39" applyFont="1" applyFill="1" applyBorder="1" applyAlignment="1">
      <alignment horizontal="left"/>
    </xf>
    <xf numFmtId="0" fontId="5" fillId="0" borderId="22" xfId="43" applyFont="1" applyFill="1" applyBorder="1" applyAlignment="1">
      <alignment horizontal="left"/>
    </xf>
    <xf numFmtId="41" fontId="46" fillId="0" borderId="0" xfId="42" applyNumberFormat="1" applyFont="1" applyFill="1" applyBorder="1" applyProtection="1"/>
    <xf numFmtId="37" fontId="30" fillId="29" borderId="20" xfId="42" applyFont="1" applyFill="1" applyBorder="1" applyAlignment="1">
      <alignment horizontal="center" vertical="center"/>
    </xf>
    <xf numFmtId="37" fontId="30" fillId="29" borderId="0" xfId="42" applyFont="1" applyFill="1" applyBorder="1" applyAlignment="1">
      <alignment horizontal="center" vertical="center"/>
    </xf>
    <xf numFmtId="0" fontId="5" fillId="25" borderId="115" xfId="43" applyFont="1" applyFill="1" applyBorder="1"/>
    <xf numFmtId="3" fontId="5" fillId="25" borderId="116" xfId="43" applyNumberFormat="1" applyFont="1" applyFill="1" applyBorder="1"/>
    <xf numFmtId="0" fontId="5" fillId="0" borderId="0" xfId="43" quotePrefix="1" applyFont="1"/>
    <xf numFmtId="0" fontId="13" fillId="0" borderId="0" xfId="39" quotePrefix="1" applyFont="1"/>
    <xf numFmtId="0" fontId="83" fillId="0" borderId="62" xfId="43" applyFont="1" applyBorder="1"/>
    <xf numFmtId="3" fontId="84" fillId="0" borderId="61" xfId="43" applyNumberFormat="1" applyFont="1" applyBorder="1"/>
    <xf numFmtId="3" fontId="4" fillId="0" borderId="117" xfId="43" applyNumberFormat="1" applyFont="1" applyBorder="1"/>
    <xf numFmtId="3" fontId="83" fillId="0" borderId="60" xfId="43" applyNumberFormat="1" applyFont="1" applyBorder="1"/>
    <xf numFmtId="0" fontId="5" fillId="25" borderId="64" xfId="43" applyFont="1" applyFill="1" applyBorder="1"/>
    <xf numFmtId="3" fontId="83" fillId="0" borderId="34" xfId="43" applyNumberFormat="1" applyFont="1" applyBorder="1"/>
    <xf numFmtId="3" fontId="5" fillId="0" borderId="84" xfId="43" applyNumberFormat="1" applyFont="1" applyBorder="1"/>
    <xf numFmtId="0" fontId="85" fillId="0" borderId="0" xfId="39" applyFont="1"/>
    <xf numFmtId="165" fontId="13" fillId="0" borderId="0" xfId="39" applyNumberFormat="1"/>
    <xf numFmtId="0" fontId="13" fillId="0" borderId="25" xfId="39" applyBorder="1" applyAlignment="1">
      <alignment horizontal="center"/>
    </xf>
    <xf numFmtId="165" fontId="85" fillId="0" borderId="25" xfId="39" applyNumberFormat="1" applyFont="1" applyBorder="1" applyAlignment="1">
      <alignment horizontal="center" wrapText="1"/>
    </xf>
    <xf numFmtId="0" fontId="86" fillId="0" borderId="25" xfId="39" applyFont="1" applyBorder="1"/>
    <xf numFmtId="165" fontId="13" fillId="0" borderId="25" xfId="39" applyNumberFormat="1" applyBorder="1"/>
    <xf numFmtId="0" fontId="13" fillId="0" borderId="25" xfId="39" applyBorder="1"/>
    <xf numFmtId="0" fontId="85" fillId="0" borderId="25" xfId="39" applyFont="1" applyBorder="1" applyAlignment="1">
      <alignment horizontal="right"/>
    </xf>
    <xf numFmtId="165" fontId="85" fillId="0" borderId="25" xfId="39" applyNumberFormat="1" applyFont="1" applyBorder="1"/>
    <xf numFmtId="0" fontId="13" fillId="31" borderId="25" xfId="39" applyFill="1" applyBorder="1"/>
    <xf numFmtId="165" fontId="13" fillId="31" borderId="25" xfId="39" applyNumberFormat="1" applyFill="1" applyBorder="1"/>
    <xf numFmtId="0" fontId="5" fillId="0" borderId="52" xfId="39" applyFont="1" applyBorder="1" applyAlignment="1">
      <alignment wrapText="1"/>
    </xf>
    <xf numFmtId="0" fontId="85" fillId="31" borderId="0" xfId="39" applyFont="1" applyFill="1" applyAlignment="1">
      <alignment horizontal="right"/>
    </xf>
    <xf numFmtId="165" fontId="85" fillId="31" borderId="0" xfId="39" applyNumberFormat="1" applyFont="1" applyFill="1" applyBorder="1"/>
    <xf numFmtId="0" fontId="85" fillId="0" borderId="25" xfId="39" applyFont="1" applyFill="1" applyBorder="1" applyAlignment="1">
      <alignment horizontal="right"/>
    </xf>
    <xf numFmtId="0" fontId="4" fillId="0" borderId="89" xfId="39" applyFont="1" applyBorder="1"/>
    <xf numFmtId="3" fontId="4" fillId="0" borderId="71" xfId="39" applyNumberFormat="1" applyFont="1" applyBorder="1"/>
    <xf numFmtId="0" fontId="5" fillId="25" borderId="23" xfId="39" applyFont="1" applyFill="1" applyBorder="1"/>
    <xf numFmtId="3" fontId="5" fillId="25" borderId="91" xfId="39" applyNumberFormat="1" applyFont="1" applyFill="1" applyBorder="1"/>
    <xf numFmtId="3" fontId="5" fillId="0" borderId="34" xfId="43" quotePrefix="1" applyNumberFormat="1" applyFont="1" applyBorder="1"/>
    <xf numFmtId="41" fontId="46" fillId="29" borderId="20" xfId="42" applyNumberFormat="1" applyFont="1" applyFill="1" applyBorder="1" applyAlignment="1">
      <alignment horizontal="center"/>
    </xf>
    <xf numFmtId="3" fontId="5" fillId="0" borderId="117" xfId="39" applyNumberFormat="1" applyFont="1" applyBorder="1"/>
    <xf numFmtId="0" fontId="5" fillId="0" borderId="115" xfId="39" applyFont="1" applyBorder="1"/>
    <xf numFmtId="3" fontId="6" fillId="0" borderId="117" xfId="39" applyNumberFormat="1" applyFont="1" applyBorder="1"/>
    <xf numFmtId="3" fontId="7" fillId="0" borderId="117" xfId="39" applyNumberFormat="1" applyFont="1" applyBorder="1"/>
    <xf numFmtId="3" fontId="5" fillId="25" borderId="117" xfId="39" applyNumberFormat="1" applyFont="1" applyFill="1" applyBorder="1"/>
    <xf numFmtId="37" fontId="30" fillId="29" borderId="18" xfId="42" quotePrefix="1" applyFont="1" applyFill="1" applyBorder="1" applyAlignment="1">
      <alignment horizontal="left" vertical="center"/>
    </xf>
    <xf numFmtId="41" fontId="49" fillId="29" borderId="58" xfId="42" quotePrefix="1" applyNumberFormat="1" applyFont="1" applyFill="1" applyBorder="1"/>
    <xf numFmtId="41" fontId="49" fillId="29" borderId="18" xfId="42" quotePrefix="1" applyNumberFormat="1" applyFont="1" applyFill="1" applyBorder="1"/>
    <xf numFmtId="41" fontId="49" fillId="29" borderId="24" xfId="42" applyNumberFormat="1" applyFont="1" applyFill="1" applyBorder="1" applyAlignment="1">
      <alignment horizontal="center" vertical="center"/>
    </xf>
    <xf numFmtId="41" fontId="49" fillId="29" borderId="20" xfId="42" applyNumberFormat="1" applyFont="1" applyFill="1" applyBorder="1" applyAlignment="1">
      <alignment horizontal="center" vertical="center"/>
    </xf>
    <xf numFmtId="41" fontId="46" fillId="29" borderId="24" xfId="42" applyNumberFormat="1" applyFont="1" applyFill="1" applyBorder="1" applyAlignment="1">
      <alignment horizontal="left" vertical="center"/>
    </xf>
    <xf numFmtId="41" fontId="46" fillId="29" borderId="20" xfId="42" applyNumberFormat="1" applyFont="1" applyFill="1" applyBorder="1" applyAlignment="1">
      <alignment horizontal="center" vertical="center"/>
    </xf>
    <xf numFmtId="0" fontId="5" fillId="0" borderId="12" xfId="39" applyFont="1" applyFill="1" applyBorder="1" applyAlignment="1"/>
    <xf numFmtId="0" fontId="5" fillId="0" borderId="22" xfId="39" applyFont="1" applyFill="1" applyBorder="1" applyAlignment="1">
      <alignment horizontal="left"/>
    </xf>
    <xf numFmtId="37" fontId="47" fillId="0" borderId="0" xfId="42" applyFont="1" applyFill="1" applyBorder="1"/>
    <xf numFmtId="0" fontId="5" fillId="0" borderId="25" xfId="39" applyFont="1" applyBorder="1"/>
    <xf numFmtId="3" fontId="5" fillId="0" borderId="46" xfId="39" applyNumberFormat="1" applyFont="1" applyBorder="1"/>
    <xf numFmtId="0" fontId="5" fillId="0" borderId="78" xfId="39" applyFont="1" applyBorder="1"/>
    <xf numFmtId="41" fontId="5" fillId="0" borderId="25" xfId="44" applyNumberFormat="1" applyFont="1" applyBorder="1"/>
    <xf numFmtId="3" fontId="5" fillId="25" borderId="11" xfId="39" applyNumberFormat="1" applyFont="1" applyFill="1" applyBorder="1"/>
    <xf numFmtId="41" fontId="52" fillId="0" borderId="33" xfId="40" applyNumberFormat="1" applyFont="1" applyBorder="1"/>
    <xf numFmtId="41" fontId="80" fillId="0" borderId="33" xfId="40" applyNumberFormat="1" applyFont="1" applyBorder="1"/>
    <xf numFmtId="41" fontId="52" fillId="0" borderId="48" xfId="40" applyNumberFormat="1" applyFont="1" applyBorder="1"/>
    <xf numFmtId="0" fontId="13" fillId="0" borderId="51" xfId="40" applyBorder="1"/>
    <xf numFmtId="41" fontId="53" fillId="0" borderId="34" xfId="40" applyNumberFormat="1" applyFont="1" applyBorder="1"/>
    <xf numFmtId="41" fontId="51" fillId="0" borderId="34" xfId="40" applyNumberFormat="1" applyFont="1" applyBorder="1"/>
    <xf numFmtId="41" fontId="51" fillId="0" borderId="46" xfId="40" applyNumberFormat="1" applyFont="1" applyBorder="1"/>
    <xf numFmtId="41" fontId="53" fillId="29" borderId="25" xfId="40" applyNumberFormat="1" applyFont="1" applyFill="1" applyBorder="1"/>
    <xf numFmtId="0" fontId="5" fillId="0" borderId="53" xfId="39" applyFont="1" applyBorder="1"/>
    <xf numFmtId="165" fontId="0" fillId="0" borderId="25" xfId="0" applyNumberFormat="1" applyBorder="1"/>
    <xf numFmtId="0" fontId="85" fillId="0" borderId="25" xfId="0" applyFont="1" applyFill="1" applyBorder="1" applyAlignment="1">
      <alignment horizontal="right"/>
    </xf>
    <xf numFmtId="165" fontId="0" fillId="31" borderId="25" xfId="0" applyNumberFormat="1" applyFill="1" applyBorder="1"/>
    <xf numFmtId="0" fontId="0" fillId="31" borderId="25" xfId="0" applyFill="1" applyBorder="1"/>
    <xf numFmtId="0" fontId="85" fillId="0" borderId="25" xfId="0" applyFont="1" applyBorder="1" applyAlignment="1">
      <alignment horizontal="right"/>
    </xf>
    <xf numFmtId="165" fontId="85" fillId="31" borderId="0" xfId="0" applyNumberFormat="1" applyFont="1" applyFill="1" applyBorder="1"/>
    <xf numFmtId="0" fontId="85" fillId="31" borderId="0" xfId="0" applyFont="1" applyFill="1" applyAlignment="1">
      <alignment horizontal="right"/>
    </xf>
    <xf numFmtId="165" fontId="85" fillId="0" borderId="25" xfId="0" applyNumberFormat="1" applyFont="1" applyBorder="1"/>
    <xf numFmtId="0" fontId="0" fillId="0" borderId="25" xfId="0" applyBorder="1"/>
    <xf numFmtId="0" fontId="86" fillId="0" borderId="25" xfId="0" applyFont="1" applyBorder="1"/>
    <xf numFmtId="165" fontId="85" fillId="0" borderId="25" xfId="0" applyNumberFormat="1" applyFont="1" applyBorder="1" applyAlignment="1">
      <alignment horizontal="center" wrapText="1"/>
    </xf>
    <xf numFmtId="0" fontId="0" fillId="0" borderId="25" xfId="0" applyBorder="1" applyAlignment="1">
      <alignment horizontal="center"/>
    </xf>
    <xf numFmtId="165" fontId="0" fillId="0" borderId="0" xfId="0" applyNumberFormat="1"/>
    <xf numFmtId="0" fontId="85" fillId="0" borderId="0" xfId="0" applyFont="1"/>
    <xf numFmtId="41" fontId="46" fillId="29" borderId="15" xfId="42" applyNumberFormat="1" applyFont="1" applyFill="1" applyBorder="1" applyAlignment="1">
      <alignment horizontal="center" vertical="center"/>
    </xf>
    <xf numFmtId="41" fontId="82" fillId="29" borderId="115" xfId="42" applyNumberFormat="1" applyFont="1" applyFill="1" applyBorder="1" applyAlignment="1">
      <alignment horizontal="center" vertical="center"/>
    </xf>
    <xf numFmtId="41" fontId="49" fillId="29" borderId="22" xfId="42" quotePrefix="1" applyNumberFormat="1" applyFont="1" applyFill="1" applyBorder="1" applyAlignment="1">
      <alignment horizontal="center" vertical="center"/>
    </xf>
    <xf numFmtId="41" fontId="49" fillId="29" borderId="15" xfId="42" applyNumberFormat="1" applyFont="1" applyFill="1" applyBorder="1" applyAlignment="1">
      <alignment horizontal="center" vertical="center"/>
    </xf>
    <xf numFmtId="3" fontId="4" fillId="0" borderId="116" xfId="39" applyNumberFormat="1" applyFont="1" applyBorder="1"/>
    <xf numFmtId="37" fontId="30" fillId="0" borderId="73" xfId="42" applyFont="1" applyFill="1" applyBorder="1"/>
    <xf numFmtId="37" fontId="30" fillId="0" borderId="0" xfId="42" applyFont="1" applyFill="1" applyBorder="1" applyAlignment="1"/>
    <xf numFmtId="41" fontId="49" fillId="29" borderId="24" xfId="42" quotePrefix="1" applyNumberFormat="1" applyFont="1" applyFill="1" applyBorder="1"/>
    <xf numFmtId="0" fontId="30" fillId="0" borderId="0" xfId="0" applyFont="1" applyFill="1" applyBorder="1" applyAlignment="1">
      <alignment horizontal="center" vertical="top" wrapText="1"/>
    </xf>
    <xf numFmtId="37" fontId="30" fillId="0" borderId="65" xfId="42" applyFont="1" applyFill="1" applyBorder="1" applyAlignment="1">
      <alignment horizontal="right"/>
    </xf>
    <xf numFmtId="0" fontId="30" fillId="0" borderId="0" xfId="0" applyFont="1" applyFill="1" applyBorder="1" applyAlignment="1">
      <alignment horizontal="right" vertical="top" wrapText="1"/>
    </xf>
    <xf numFmtId="37" fontId="30" fillId="0" borderId="48" xfId="42" applyFont="1" applyFill="1" applyBorder="1" applyAlignment="1">
      <alignment horizontal="right"/>
    </xf>
    <xf numFmtId="37" fontId="30" fillId="0" borderId="64" xfId="42" applyFont="1" applyFill="1" applyBorder="1" applyAlignment="1">
      <alignment horizontal="right"/>
    </xf>
    <xf numFmtId="37" fontId="30" fillId="0" borderId="24" xfId="42" applyFont="1" applyFill="1" applyBorder="1" applyAlignment="1">
      <alignment horizontal="right"/>
    </xf>
    <xf numFmtId="37" fontId="30" fillId="0" borderId="20" xfId="42" applyFont="1" applyFill="1" applyBorder="1" applyAlignment="1">
      <alignment horizontal="right"/>
    </xf>
    <xf numFmtId="37" fontId="30" fillId="0" borderId="18" xfId="42" applyFont="1" applyFill="1" applyBorder="1" applyAlignment="1">
      <alignment horizontal="right"/>
    </xf>
    <xf numFmtId="37" fontId="30" fillId="0" borderId="88" xfId="42" applyFont="1" applyFill="1" applyBorder="1" applyAlignment="1">
      <alignment horizontal="right"/>
    </xf>
    <xf numFmtId="41" fontId="46" fillId="29" borderId="116" xfId="42" quotePrefix="1" applyNumberFormat="1" applyFont="1" applyFill="1" applyBorder="1"/>
    <xf numFmtId="41" fontId="49" fillId="29" borderId="116" xfId="42" quotePrefix="1" applyNumberFormat="1" applyFont="1" applyFill="1" applyBorder="1"/>
    <xf numFmtId="41" fontId="63" fillId="32" borderId="0" xfId="38" applyNumberFormat="1" applyFont="1" applyFill="1" applyAlignment="1" applyProtection="1">
      <alignment horizontal="right"/>
    </xf>
    <xf numFmtId="41" fontId="4" fillId="32" borderId="0" xfId="38" applyNumberFormat="1" applyFont="1" applyFill="1"/>
    <xf numFmtId="41" fontId="64" fillId="32" borderId="0" xfId="38" applyNumberFormat="1" applyFont="1" applyFill="1"/>
    <xf numFmtId="37" fontId="5" fillId="32" borderId="0" xfId="38" applyFont="1" applyFill="1"/>
    <xf numFmtId="41" fontId="64" fillId="32" borderId="0" xfId="38" applyNumberFormat="1" applyFont="1" applyFill="1" applyAlignment="1">
      <alignment vertical="center"/>
    </xf>
    <xf numFmtId="37" fontId="4" fillId="32" borderId="0" xfId="38" applyFont="1" applyFill="1"/>
    <xf numFmtId="41" fontId="5" fillId="32" borderId="0" xfId="38" applyNumberFormat="1" applyFont="1" applyFill="1"/>
    <xf numFmtId="41" fontId="63" fillId="32" borderId="0" xfId="38" applyNumberFormat="1" applyFont="1" applyFill="1"/>
    <xf numFmtId="41" fontId="70" fillId="32" borderId="0" xfId="38" applyNumberFormat="1" applyFont="1" applyFill="1"/>
    <xf numFmtId="37" fontId="30" fillId="0" borderId="51" xfId="42" applyFont="1" applyFill="1" applyBorder="1" applyAlignment="1">
      <alignment horizontal="center"/>
    </xf>
    <xf numFmtId="41" fontId="4" fillId="0" borderId="0" xfId="38" applyNumberFormat="1" applyFont="1" applyAlignment="1">
      <alignment horizontal="center"/>
    </xf>
    <xf numFmtId="37" fontId="4" fillId="0" borderId="0" xfId="38" applyFont="1" applyAlignment="1">
      <alignment horizontal="center" vertical="justify"/>
    </xf>
    <xf numFmtId="41" fontId="4" fillId="0" borderId="0" xfId="38" applyNumberFormat="1" applyFont="1" applyAlignment="1">
      <alignment horizontal="center" vertical="justify"/>
    </xf>
    <xf numFmtId="37" fontId="4" fillId="30" borderId="26" xfId="38" applyFont="1" applyFill="1" applyBorder="1" applyAlignment="1">
      <alignment horizontal="center"/>
    </xf>
    <xf numFmtId="37" fontId="4" fillId="30" borderId="0" xfId="38" applyFont="1" applyFill="1" applyBorder="1" applyAlignment="1">
      <alignment horizontal="center"/>
    </xf>
    <xf numFmtId="37" fontId="4" fillId="30" borderId="31" xfId="38" applyFont="1" applyFill="1" applyBorder="1" applyAlignment="1">
      <alignment horizontal="center"/>
    </xf>
    <xf numFmtId="41" fontId="4" fillId="0" borderId="47" xfId="38" applyNumberFormat="1" applyFont="1" applyBorder="1" applyAlignment="1">
      <alignment horizontal="center"/>
    </xf>
    <xf numFmtId="41" fontId="4" fillId="0" borderId="82" xfId="38" applyNumberFormat="1" applyFont="1" applyBorder="1" applyAlignment="1">
      <alignment horizontal="center"/>
    </xf>
    <xf numFmtId="41" fontId="4" fillId="0" borderId="35" xfId="38" applyNumberFormat="1" applyFont="1" applyBorder="1" applyAlignment="1">
      <alignment horizontal="center"/>
    </xf>
    <xf numFmtId="37" fontId="4" fillId="0" borderId="0" xfId="38" applyFont="1" applyAlignment="1">
      <alignment horizontal="center"/>
    </xf>
    <xf numFmtId="37" fontId="61" fillId="0" borderId="0" xfId="38" applyFont="1" applyAlignment="1">
      <alignment horizontal="center"/>
    </xf>
    <xf numFmtId="37" fontId="4" fillId="0" borderId="0" xfId="38" applyFont="1" applyAlignment="1"/>
    <xf numFmtId="37" fontId="5" fillId="0" borderId="0" xfId="38" applyFont="1" applyAlignment="1"/>
    <xf numFmtId="0" fontId="78" fillId="0" borderId="0" xfId="39" applyFont="1" applyAlignment="1">
      <alignment horizontal="center"/>
    </xf>
    <xf numFmtId="37" fontId="30" fillId="0" borderId="57" xfId="42" applyFont="1" applyFill="1" applyBorder="1" applyAlignment="1">
      <alignment horizontal="right"/>
    </xf>
    <xf numFmtId="37" fontId="30" fillId="0" borderId="65" xfId="42" applyFont="1" applyFill="1" applyBorder="1" applyAlignment="1">
      <alignment horizontal="right"/>
    </xf>
    <xf numFmtId="37" fontId="30" fillId="0" borderId="24" xfId="42" quotePrefix="1" applyFont="1" applyFill="1" applyBorder="1" applyAlignment="1">
      <alignment horizontal="right"/>
    </xf>
    <xf numFmtId="37" fontId="30" fillId="0" borderId="21" xfId="42" applyFont="1" applyFill="1" applyBorder="1" applyAlignment="1">
      <alignment horizontal="right"/>
    </xf>
    <xf numFmtId="37" fontId="30" fillId="0" borderId="20" xfId="42" applyFont="1" applyFill="1" applyBorder="1" applyAlignment="1">
      <alignment horizontal="right"/>
    </xf>
    <xf numFmtId="37" fontId="30" fillId="0" borderId="24" xfId="42" applyFont="1" applyFill="1" applyBorder="1" applyAlignment="1">
      <alignment horizontal="right"/>
    </xf>
    <xf numFmtId="37" fontId="30" fillId="0" borderId="52" xfId="42" applyFont="1" applyFill="1" applyBorder="1" applyAlignment="1">
      <alignment horizontal="right"/>
    </xf>
    <xf numFmtId="37" fontId="30" fillId="0" borderId="89" xfId="42" applyFont="1" applyFill="1" applyBorder="1" applyAlignment="1">
      <alignment horizontal="right"/>
    </xf>
    <xf numFmtId="37" fontId="30" fillId="0" borderId="48" xfId="42" applyFont="1" applyFill="1" applyBorder="1" applyAlignment="1">
      <alignment horizontal="right"/>
    </xf>
    <xf numFmtId="37" fontId="30" fillId="0" borderId="59" xfId="42" applyFont="1" applyFill="1" applyBorder="1" applyAlignment="1">
      <alignment horizontal="right"/>
    </xf>
    <xf numFmtId="37" fontId="30" fillId="0" borderId="53" xfId="42" applyFont="1" applyFill="1" applyBorder="1" applyAlignment="1">
      <alignment horizontal="right"/>
    </xf>
    <xf numFmtId="37" fontId="30" fillId="0" borderId="21" xfId="42" applyFont="1" applyFill="1" applyBorder="1" applyAlignment="1" applyProtection="1">
      <alignment horizontal="left" vertical="center" wrapText="1"/>
    </xf>
    <xf numFmtId="37" fontId="30" fillId="0" borderId="20" xfId="42" applyFont="1" applyFill="1" applyBorder="1" applyAlignment="1" applyProtection="1">
      <alignment horizontal="left" vertical="center" wrapText="1"/>
    </xf>
    <xf numFmtId="37" fontId="30" fillId="0" borderId="21" xfId="42" applyFont="1" applyFill="1" applyBorder="1" applyAlignment="1">
      <alignment horizontal="left" vertical="top" wrapText="1"/>
    </xf>
    <xf numFmtId="37" fontId="30" fillId="0" borderId="20" xfId="42" applyFont="1" applyFill="1" applyBorder="1" applyAlignment="1">
      <alignment horizontal="left" vertical="top" wrapText="1"/>
    </xf>
    <xf numFmtId="37" fontId="30" fillId="0" borderId="22" xfId="42" applyFont="1" applyFill="1" applyBorder="1" applyAlignment="1">
      <alignment horizontal="center" vertical="center"/>
    </xf>
    <xf numFmtId="37" fontId="30" fillId="0" borderId="115" xfId="42" applyFont="1" applyFill="1" applyBorder="1" applyAlignment="1">
      <alignment horizontal="center" vertical="center"/>
    </xf>
    <xf numFmtId="37" fontId="30" fillId="0" borderId="21" xfId="42" applyFont="1" applyFill="1" applyBorder="1" applyAlignment="1">
      <alignment horizontal="left" vertical="center" wrapText="1"/>
    </xf>
    <xf numFmtId="37" fontId="30" fillId="0" borderId="20" xfId="42" applyFont="1" applyFill="1" applyBorder="1" applyAlignment="1">
      <alignment horizontal="left" vertical="center" wrapText="1"/>
    </xf>
    <xf numFmtId="37" fontId="30" fillId="0" borderId="21" xfId="42" applyFont="1" applyFill="1" applyBorder="1" applyAlignment="1">
      <alignment horizontal="center" vertical="center"/>
    </xf>
    <xf numFmtId="37" fontId="30" fillId="0" borderId="20" xfId="42" applyFont="1" applyFill="1" applyBorder="1" applyAlignment="1">
      <alignment horizontal="center" vertical="center"/>
    </xf>
    <xf numFmtId="37" fontId="30" fillId="29" borderId="24" xfId="42" applyFont="1" applyFill="1" applyBorder="1" applyAlignment="1">
      <alignment horizontal="center" vertical="center"/>
    </xf>
    <xf numFmtId="37" fontId="30" fillId="29" borderId="20" xfId="42" applyFont="1" applyFill="1" applyBorder="1" applyAlignment="1">
      <alignment horizontal="center" vertical="center"/>
    </xf>
    <xf numFmtId="37" fontId="30" fillId="0" borderId="24" xfId="42" applyFont="1" applyFill="1" applyBorder="1" applyAlignment="1" applyProtection="1">
      <alignment horizontal="left" vertical="center" wrapText="1"/>
    </xf>
    <xf numFmtId="37" fontId="30" fillId="0" borderId="24" xfId="42" applyFont="1" applyFill="1" applyBorder="1" applyAlignment="1">
      <alignment horizontal="center" vertical="center"/>
    </xf>
    <xf numFmtId="41" fontId="49" fillId="29" borderId="24" xfId="42" applyNumberFormat="1" applyFont="1" applyFill="1" applyBorder="1" applyAlignment="1">
      <alignment horizontal="center" vertical="center"/>
    </xf>
    <xf numFmtId="41" fontId="49" fillId="29" borderId="20" xfId="42" applyNumberFormat="1" applyFont="1" applyFill="1" applyBorder="1" applyAlignment="1">
      <alignment horizontal="center" vertical="center"/>
    </xf>
    <xf numFmtId="37" fontId="30" fillId="29" borderId="10" xfId="41" applyFont="1" applyFill="1" applyBorder="1" applyAlignment="1" applyProtection="1">
      <alignment horizontal="left" vertical="center"/>
    </xf>
    <xf numFmtId="37" fontId="30" fillId="29" borderId="114" xfId="41" applyFont="1" applyFill="1" applyBorder="1" applyAlignment="1" applyProtection="1">
      <alignment horizontal="left" vertical="center"/>
    </xf>
    <xf numFmtId="37" fontId="30" fillId="29" borderId="24" xfId="42" applyFont="1" applyFill="1" applyBorder="1" applyAlignment="1">
      <alignment horizontal="left" vertical="center"/>
    </xf>
    <xf numFmtId="37" fontId="30" fillId="29" borderId="20" xfId="42" applyFont="1" applyFill="1" applyBorder="1" applyAlignment="1">
      <alignment horizontal="left" vertical="center"/>
    </xf>
    <xf numFmtId="37" fontId="30" fillId="29" borderId="10" xfId="42" quotePrefix="1" applyFont="1" applyFill="1" applyBorder="1" applyAlignment="1">
      <alignment horizontal="center" vertical="center"/>
    </xf>
    <xf numFmtId="37" fontId="30" fillId="29" borderId="114" xfId="42" quotePrefix="1" applyFont="1" applyFill="1" applyBorder="1" applyAlignment="1">
      <alignment horizontal="center" vertical="center"/>
    </xf>
    <xf numFmtId="37" fontId="30" fillId="29" borderId="0" xfId="41" applyFont="1" applyFill="1" applyBorder="1" applyAlignment="1" applyProtection="1">
      <alignment horizontal="left" vertical="center"/>
    </xf>
    <xf numFmtId="0" fontId="0" fillId="29" borderId="0" xfId="0" applyFill="1" applyBorder="1" applyAlignment="1">
      <alignment horizontal="left" vertical="center"/>
    </xf>
    <xf numFmtId="37" fontId="30" fillId="29" borderId="21" xfId="42" applyFont="1" applyFill="1" applyBorder="1" applyAlignment="1">
      <alignment horizontal="center" vertical="center"/>
    </xf>
    <xf numFmtId="37" fontId="59" fillId="0" borderId="25" xfId="42" applyFont="1" applyFill="1" applyBorder="1" applyAlignment="1" applyProtection="1">
      <alignment horizontal="left" vertical="center" wrapText="1"/>
    </xf>
    <xf numFmtId="37" fontId="30" fillId="0" borderId="11" xfId="42" applyFont="1" applyFill="1" applyBorder="1" applyAlignment="1">
      <alignment horizontal="left" vertical="center" wrapText="1"/>
    </xf>
    <xf numFmtId="37" fontId="30" fillId="0" borderId="116" xfId="42" applyFont="1" applyFill="1" applyBorder="1" applyAlignment="1">
      <alignment horizontal="left" vertical="center" wrapText="1"/>
    </xf>
    <xf numFmtId="37" fontId="30" fillId="0" borderId="11" xfId="42" applyFont="1" applyFill="1" applyBorder="1" applyAlignment="1" applyProtection="1">
      <alignment horizontal="left" vertical="center" wrapText="1"/>
    </xf>
    <xf numFmtId="0" fontId="13" fillId="0" borderId="116" xfId="0" applyFont="1" applyBorder="1" applyAlignment="1">
      <alignment vertical="center" wrapText="1"/>
    </xf>
    <xf numFmtId="37" fontId="30" fillId="0" borderId="11" xfId="42" applyFont="1" applyFill="1" applyBorder="1" applyAlignment="1">
      <alignment horizontal="left" vertical="center"/>
    </xf>
    <xf numFmtId="0" fontId="0" fillId="0" borderId="116" xfId="0" applyFill="1" applyBorder="1" applyAlignment="1">
      <alignment vertical="center"/>
    </xf>
    <xf numFmtId="37" fontId="30" fillId="0" borderId="23" xfId="42" applyFont="1" applyFill="1" applyBorder="1" applyAlignment="1">
      <alignment horizontal="center" vertical="center"/>
    </xf>
    <xf numFmtId="37" fontId="59" fillId="0" borderId="12" xfId="42" applyFont="1" applyFill="1" applyBorder="1" applyAlignment="1" applyProtection="1">
      <alignment horizontal="left" vertical="center" wrapText="1"/>
    </xf>
    <xf numFmtId="37" fontId="30" fillId="0" borderId="12" xfId="42" applyFont="1" applyFill="1" applyBorder="1" applyAlignment="1">
      <alignment horizontal="left" vertical="center" wrapText="1"/>
    </xf>
    <xf numFmtId="37" fontId="30" fillId="0" borderId="12" xfId="42" applyFont="1" applyFill="1" applyBorder="1" applyAlignment="1" applyProtection="1">
      <alignment horizontal="left" vertical="center" wrapText="1"/>
    </xf>
    <xf numFmtId="37" fontId="30" fillId="0" borderId="116" xfId="42" applyFont="1" applyFill="1" applyBorder="1" applyAlignment="1" applyProtection="1">
      <alignment horizontal="left" vertical="center" wrapText="1"/>
    </xf>
    <xf numFmtId="37" fontId="30" fillId="0" borderId="21" xfId="42" applyFont="1" applyFill="1" applyBorder="1" applyAlignment="1">
      <alignment horizontal="left" vertical="center"/>
    </xf>
    <xf numFmtId="37" fontId="30" fillId="0" borderId="20" xfId="42" applyFont="1" applyFill="1" applyBorder="1" applyAlignment="1">
      <alignment horizontal="left" vertical="center"/>
    </xf>
    <xf numFmtId="0" fontId="0" fillId="0" borderId="115" xfId="0" applyBorder="1" applyAlignment="1">
      <alignment vertical="center"/>
    </xf>
    <xf numFmtId="37" fontId="29" fillId="0" borderId="0" xfId="42" applyFont="1" applyFill="1" applyBorder="1" applyAlignment="1">
      <alignment horizontal="center"/>
    </xf>
    <xf numFmtId="37" fontId="30" fillId="0" borderId="0" xfId="42" applyFont="1" applyFill="1" applyBorder="1" applyAlignment="1">
      <alignment horizontal="center"/>
    </xf>
    <xf numFmtId="37" fontId="30" fillId="0" borderId="19" xfId="42" applyFont="1" applyFill="1" applyBorder="1" applyAlignment="1">
      <alignment horizontal="center" vertical="center"/>
    </xf>
    <xf numFmtId="37" fontId="30" fillId="0" borderId="24" xfId="42" applyFont="1" applyFill="1" applyBorder="1" applyAlignment="1">
      <alignment horizontal="left" vertical="center" wrapText="1"/>
    </xf>
    <xf numFmtId="37" fontId="30" fillId="0" borderId="21" xfId="42" applyFont="1" applyFill="1" applyBorder="1" applyAlignment="1" applyProtection="1">
      <alignment horizontal="left" vertical="center"/>
    </xf>
    <xf numFmtId="37" fontId="30" fillId="0" borderId="20" xfId="42" applyFont="1" applyFill="1" applyBorder="1" applyAlignment="1" applyProtection="1">
      <alignment horizontal="left" vertical="center"/>
    </xf>
    <xf numFmtId="37" fontId="30" fillId="0" borderId="12" xfId="42" applyFont="1" applyFill="1" applyBorder="1" applyAlignment="1" applyProtection="1">
      <alignment horizontal="left" vertical="center"/>
    </xf>
    <xf numFmtId="37" fontId="30" fillId="0" borderId="14" xfId="42" applyFont="1" applyFill="1" applyBorder="1" applyAlignment="1" applyProtection="1">
      <alignment horizontal="left" vertical="center"/>
    </xf>
    <xf numFmtId="37" fontId="30" fillId="0" borderId="24" xfId="42" applyFont="1" applyFill="1" applyBorder="1" applyAlignment="1" applyProtection="1">
      <alignment horizontal="center" vertical="center"/>
    </xf>
    <xf numFmtId="37" fontId="30" fillId="0" borderId="21" xfId="42" applyFont="1" applyFill="1" applyBorder="1" applyAlignment="1" applyProtection="1">
      <alignment horizontal="center" vertical="center"/>
    </xf>
    <xf numFmtId="37" fontId="30" fillId="0" borderId="20" xfId="42" applyFont="1" applyFill="1" applyBorder="1" applyAlignment="1" applyProtection="1">
      <alignment horizontal="center" vertical="center"/>
    </xf>
    <xf numFmtId="37" fontId="30" fillId="0" borderId="11" xfId="42" applyFont="1" applyFill="1" applyBorder="1" applyAlignment="1" applyProtection="1">
      <alignment horizontal="left" vertical="center"/>
    </xf>
    <xf numFmtId="37" fontId="30" fillId="0" borderId="24" xfId="42" applyFont="1" applyFill="1" applyBorder="1" applyAlignment="1" applyProtection="1">
      <alignment horizontal="left" vertical="center"/>
    </xf>
    <xf numFmtId="37" fontId="30" fillId="0" borderId="0" xfId="42" applyFont="1" applyFill="1" applyBorder="1" applyAlignment="1" applyProtection="1">
      <alignment horizontal="left"/>
    </xf>
    <xf numFmtId="0" fontId="0" fillId="0" borderId="115" xfId="0" applyBorder="1" applyAlignment="1">
      <alignment horizontal="center" vertical="center"/>
    </xf>
    <xf numFmtId="37" fontId="59" fillId="0" borderId="21" xfId="42" applyFont="1" applyFill="1" applyBorder="1" applyAlignment="1">
      <alignment horizontal="left" vertical="center" wrapText="1"/>
    </xf>
    <xf numFmtId="37" fontId="59" fillId="0" borderId="20" xfId="42" applyFont="1" applyFill="1" applyBorder="1" applyAlignment="1">
      <alignment horizontal="left" vertical="center" wrapText="1"/>
    </xf>
    <xf numFmtId="0" fontId="0" fillId="0" borderId="20" xfId="0" applyBorder="1" applyAlignment="1">
      <alignment horizontal="center" vertical="center"/>
    </xf>
    <xf numFmtId="37" fontId="30" fillId="29" borderId="21" xfId="42" applyFont="1" applyFill="1" applyBorder="1" applyAlignment="1">
      <alignment horizontal="left" vertical="center"/>
    </xf>
    <xf numFmtId="0" fontId="0" fillId="29" borderId="21" xfId="0" applyFill="1" applyBorder="1" applyAlignment="1">
      <alignment horizontal="left" vertical="center"/>
    </xf>
    <xf numFmtId="37" fontId="30" fillId="29" borderId="0" xfId="42" applyFont="1" applyFill="1" applyBorder="1" applyAlignment="1">
      <alignment horizontal="center" vertical="center"/>
    </xf>
    <xf numFmtId="0" fontId="0" fillId="29" borderId="0" xfId="0" applyFill="1" applyBorder="1" applyAlignment="1">
      <alignment horizontal="center" vertical="center"/>
    </xf>
    <xf numFmtId="0" fontId="0" fillId="29" borderId="114" xfId="0" applyFill="1" applyBorder="1" applyAlignment="1">
      <alignment horizontal="left" vertical="center"/>
    </xf>
    <xf numFmtId="0" fontId="0" fillId="29" borderId="20" xfId="0" applyFill="1" applyBorder="1" applyAlignment="1">
      <alignment horizontal="left" vertical="center"/>
    </xf>
    <xf numFmtId="37" fontId="30" fillId="29" borderId="0" xfId="42" quotePrefix="1" applyFont="1" applyFill="1" applyBorder="1" applyAlignment="1">
      <alignment horizontal="center" vertical="center"/>
    </xf>
    <xf numFmtId="41" fontId="46" fillId="29" borderId="24" xfId="42" applyNumberFormat="1" applyFont="1" applyFill="1" applyBorder="1" applyAlignment="1">
      <alignment horizontal="left" vertical="center"/>
    </xf>
    <xf numFmtId="41" fontId="46" fillId="29" borderId="20" xfId="42" applyNumberFormat="1" applyFont="1" applyFill="1" applyBorder="1" applyAlignment="1">
      <alignment horizontal="left" vertical="center"/>
    </xf>
    <xf numFmtId="41" fontId="46" fillId="29" borderId="24" xfId="42" applyNumberFormat="1" applyFont="1" applyFill="1" applyBorder="1" applyAlignment="1">
      <alignment horizontal="center" vertical="center"/>
    </xf>
    <xf numFmtId="41" fontId="46" fillId="29" borderId="20" xfId="42" applyNumberFormat="1" applyFont="1" applyFill="1" applyBorder="1" applyAlignment="1">
      <alignment horizontal="center" vertical="center"/>
    </xf>
    <xf numFmtId="0" fontId="4" fillId="0" borderId="0" xfId="39" applyFont="1" applyFill="1" applyAlignment="1"/>
    <xf numFmtId="0" fontId="5" fillId="0" borderId="0" xfId="39" applyFont="1" applyFill="1" applyAlignment="1"/>
    <xf numFmtId="0" fontId="4" fillId="0" borderId="0" xfId="39" applyFont="1" applyAlignment="1">
      <alignment horizontal="center"/>
    </xf>
    <xf numFmtId="0" fontId="4" fillId="0" borderId="0" xfId="39" applyFont="1" applyFill="1" applyBorder="1" applyAlignment="1">
      <alignment horizontal="left"/>
    </xf>
    <xf numFmtId="0" fontId="5" fillId="0" borderId="0" xfId="39" applyFont="1" applyFill="1" applyBorder="1" applyAlignment="1">
      <alignment horizontal="left"/>
    </xf>
    <xf numFmtId="0" fontId="5" fillId="0" borderId="0" xfId="39" applyFont="1" applyFill="1" applyAlignment="1">
      <alignment horizontal="left"/>
    </xf>
    <xf numFmtId="0" fontId="4" fillId="0" borderId="22" xfId="39" applyFont="1" applyFill="1" applyBorder="1" applyAlignment="1"/>
    <xf numFmtId="0" fontId="5" fillId="0" borderId="12" xfId="39" applyFont="1" applyFill="1" applyBorder="1" applyAlignment="1"/>
    <xf numFmtId="0" fontId="4" fillId="0" borderId="23" xfId="39" applyFont="1" applyBorder="1" applyAlignment="1">
      <alignment horizontal="center"/>
    </xf>
    <xf numFmtId="0" fontId="4" fillId="0" borderId="11" xfId="39" applyFont="1" applyBorder="1" applyAlignment="1">
      <alignment horizontal="center"/>
    </xf>
    <xf numFmtId="0" fontId="4" fillId="0" borderId="22" xfId="39" applyFont="1" applyBorder="1" applyAlignment="1">
      <alignment horizontal="center"/>
    </xf>
    <xf numFmtId="0" fontId="4" fillId="0" borderId="12" xfId="39" applyFont="1" applyBorder="1" applyAlignment="1">
      <alignment horizontal="center"/>
    </xf>
    <xf numFmtId="0" fontId="4" fillId="0" borderId="22" xfId="39" applyFont="1" applyFill="1" applyBorder="1" applyAlignment="1">
      <alignment horizontal="left"/>
    </xf>
    <xf numFmtId="0" fontId="5" fillId="0" borderId="12" xfId="39" applyFont="1" applyFill="1" applyBorder="1" applyAlignment="1">
      <alignment horizontal="left"/>
    </xf>
    <xf numFmtId="0" fontId="5" fillId="0" borderId="22" xfId="39" applyFont="1" applyFill="1" applyBorder="1" applyAlignment="1">
      <alignment horizontal="left"/>
    </xf>
    <xf numFmtId="0" fontId="4" fillId="0" borderId="12" xfId="39" applyFont="1" applyFill="1" applyBorder="1" applyAlignment="1">
      <alignment horizontal="left"/>
    </xf>
    <xf numFmtId="0" fontId="4" fillId="0" borderId="22" xfId="39" applyFont="1" applyFill="1" applyBorder="1" applyAlignment="1">
      <alignment horizontal="left" wrapText="1"/>
    </xf>
    <xf numFmtId="0" fontId="5" fillId="0" borderId="12" xfId="39" applyFont="1" applyFill="1" applyBorder="1" applyAlignment="1">
      <alignment horizontal="left" wrapText="1"/>
    </xf>
    <xf numFmtId="0" fontId="73" fillId="0" borderId="0" xfId="39" applyFont="1" applyFill="1" applyAlignment="1">
      <alignment horizontal="left"/>
    </xf>
    <xf numFmtId="0" fontId="5" fillId="25" borderId="40" xfId="39" applyFont="1" applyFill="1" applyBorder="1" applyAlignment="1">
      <alignment horizontal="center" wrapText="1"/>
    </xf>
    <xf numFmtId="0" fontId="5" fillId="25" borderId="39" xfId="39" applyFont="1" applyFill="1" applyBorder="1" applyAlignment="1">
      <alignment horizontal="center" wrapText="1"/>
    </xf>
    <xf numFmtId="0" fontId="5" fillId="25" borderId="40" xfId="39" applyFont="1" applyFill="1" applyBorder="1" applyAlignment="1">
      <alignment horizontal="center"/>
    </xf>
    <xf numFmtId="0" fontId="5" fillId="25" borderId="39" xfId="39" applyFont="1" applyFill="1" applyBorder="1" applyAlignment="1">
      <alignment horizontal="center"/>
    </xf>
    <xf numFmtId="0" fontId="4" fillId="0" borderId="57" xfId="39" applyFont="1" applyFill="1" applyBorder="1" applyAlignment="1"/>
    <xf numFmtId="0" fontId="4" fillId="0" borderId="60" xfId="39" applyFont="1" applyFill="1" applyBorder="1" applyAlignment="1"/>
    <xf numFmtId="0" fontId="4" fillId="0" borderId="48" xfId="39" applyFont="1" applyBorder="1" applyAlignment="1">
      <alignment horizontal="center"/>
    </xf>
    <xf numFmtId="0" fontId="4" fillId="0" borderId="51" xfId="39" applyFont="1" applyBorder="1" applyAlignment="1">
      <alignment horizontal="center"/>
    </xf>
    <xf numFmtId="0" fontId="4" fillId="0" borderId="89" xfId="39" applyFont="1" applyBorder="1" applyAlignment="1">
      <alignment horizontal="center"/>
    </xf>
    <xf numFmtId="0" fontId="4" fillId="0" borderId="71" xfId="39" applyFont="1" applyBorder="1" applyAlignment="1">
      <alignment horizontal="center"/>
    </xf>
    <xf numFmtId="0" fontId="4" fillId="0" borderId="53" xfId="39" applyFont="1" applyFill="1" applyBorder="1" applyAlignment="1">
      <alignment horizontal="left"/>
    </xf>
    <xf numFmtId="0" fontId="4" fillId="0" borderId="54" xfId="39" applyFont="1" applyFill="1" applyBorder="1" applyAlignment="1">
      <alignment horizontal="left"/>
    </xf>
    <xf numFmtId="0" fontId="5" fillId="0" borderId="52" xfId="39" applyFont="1" applyFill="1" applyBorder="1" applyAlignment="1">
      <alignment horizontal="left"/>
    </xf>
    <xf numFmtId="0" fontId="5" fillId="0" borderId="34" xfId="39" applyFont="1" applyFill="1" applyBorder="1" applyAlignment="1">
      <alignment horizontal="left"/>
    </xf>
    <xf numFmtId="0" fontId="5" fillId="0" borderId="89" xfId="39" applyFont="1" applyFill="1" applyBorder="1" applyAlignment="1">
      <alignment horizontal="left"/>
    </xf>
    <xf numFmtId="0" fontId="5" fillId="0" borderId="71" xfId="39" applyFont="1" applyFill="1" applyBorder="1" applyAlignment="1">
      <alignment horizontal="left"/>
    </xf>
    <xf numFmtId="0" fontId="5" fillId="25" borderId="86" xfId="39" applyFont="1" applyFill="1" applyBorder="1" applyAlignment="1">
      <alignment horizontal="center"/>
    </xf>
    <xf numFmtId="0" fontId="5" fillId="25" borderId="76" xfId="39" applyFont="1" applyFill="1" applyBorder="1" applyAlignment="1">
      <alignment horizontal="center"/>
    </xf>
    <xf numFmtId="0" fontId="4" fillId="0" borderId="48" xfId="39" applyFont="1" applyFill="1" applyBorder="1" applyAlignment="1">
      <alignment horizontal="left"/>
    </xf>
    <xf numFmtId="0" fontId="5" fillId="0" borderId="51" xfId="39" applyFont="1" applyFill="1" applyBorder="1" applyAlignment="1">
      <alignment horizontal="left"/>
    </xf>
    <xf numFmtId="0" fontId="5" fillId="25" borderId="37" xfId="39" applyFont="1" applyFill="1" applyBorder="1" applyAlignment="1">
      <alignment horizontal="center"/>
    </xf>
    <xf numFmtId="0" fontId="5" fillId="25" borderId="36" xfId="39" applyFont="1" applyFill="1" applyBorder="1" applyAlignment="1">
      <alignment horizontal="center"/>
    </xf>
    <xf numFmtId="0" fontId="73" fillId="0" borderId="52" xfId="39" applyFont="1" applyFill="1" applyBorder="1" applyAlignment="1">
      <alignment horizontal="left"/>
    </xf>
    <xf numFmtId="0" fontId="7" fillId="25" borderId="37" xfId="39" applyFont="1" applyFill="1" applyBorder="1" applyAlignment="1">
      <alignment horizontal="center"/>
    </xf>
    <xf numFmtId="0" fontId="7" fillId="25" borderId="36" xfId="39" applyFont="1" applyFill="1" applyBorder="1" applyAlignment="1">
      <alignment horizontal="center"/>
    </xf>
    <xf numFmtId="0" fontId="5" fillId="25" borderId="15" xfId="39" applyFont="1" applyFill="1" applyBorder="1" applyAlignment="1">
      <alignment horizontal="center"/>
    </xf>
    <xf numFmtId="0" fontId="5" fillId="25" borderId="16" xfId="39" applyFont="1" applyFill="1" applyBorder="1" applyAlignment="1">
      <alignment horizontal="center"/>
    </xf>
    <xf numFmtId="0" fontId="4" fillId="0" borderId="52" xfId="39" applyFont="1" applyFill="1" applyBorder="1" applyAlignment="1"/>
    <xf numFmtId="0" fontId="5" fillId="0" borderId="34" xfId="39" applyFont="1" applyFill="1" applyBorder="1" applyAlignment="1"/>
    <xf numFmtId="0" fontId="4" fillId="0" borderId="52" xfId="39" applyFont="1" applyBorder="1" applyAlignment="1">
      <alignment horizontal="center"/>
    </xf>
    <xf numFmtId="0" fontId="4" fillId="0" borderId="34" xfId="39" applyFont="1" applyBorder="1" applyAlignment="1">
      <alignment horizontal="center"/>
    </xf>
    <xf numFmtId="0" fontId="5" fillId="24" borderId="37" xfId="39" applyFont="1" applyFill="1" applyBorder="1" applyAlignment="1">
      <alignment horizontal="center"/>
    </xf>
    <xf numFmtId="0" fontId="5" fillId="24" borderId="36" xfId="39" applyFont="1" applyFill="1" applyBorder="1" applyAlignment="1">
      <alignment horizontal="center"/>
    </xf>
    <xf numFmtId="0" fontId="4" fillId="0" borderId="52" xfId="39" applyFont="1" applyFill="1" applyBorder="1" applyAlignment="1">
      <alignment horizontal="left"/>
    </xf>
    <xf numFmtId="0" fontId="7" fillId="25" borderId="52" xfId="39" applyFont="1" applyFill="1" applyBorder="1" applyAlignment="1">
      <alignment horizontal="center"/>
    </xf>
    <xf numFmtId="0" fontId="7" fillId="25" borderId="34" xfId="39" applyFont="1" applyFill="1" applyBorder="1" applyAlignment="1">
      <alignment horizontal="center"/>
    </xf>
    <xf numFmtId="0" fontId="7" fillId="25" borderId="42" xfId="39" applyFont="1" applyFill="1" applyBorder="1" applyAlignment="1">
      <alignment horizontal="center"/>
    </xf>
    <xf numFmtId="0" fontId="7" fillId="25" borderId="23" xfId="39" applyFont="1" applyFill="1" applyBorder="1" applyAlignment="1">
      <alignment horizontal="center"/>
    </xf>
    <xf numFmtId="0" fontId="7" fillId="25" borderId="11" xfId="39" applyFont="1" applyFill="1" applyBorder="1" applyAlignment="1">
      <alignment horizontal="center"/>
    </xf>
    <xf numFmtId="0" fontId="7" fillId="25" borderId="59" xfId="39" applyFont="1" applyFill="1" applyBorder="1" applyAlignment="1">
      <alignment horizontal="center"/>
    </xf>
    <xf numFmtId="0" fontId="7" fillId="25" borderId="71" xfId="39" applyFont="1" applyFill="1" applyBorder="1" applyAlignment="1">
      <alignment horizontal="center"/>
    </xf>
    <xf numFmtId="0" fontId="73" fillId="0" borderId="89" xfId="39" applyFont="1" applyFill="1" applyBorder="1" applyAlignment="1">
      <alignment horizontal="left"/>
    </xf>
    <xf numFmtId="0" fontId="73" fillId="0" borderId="71" xfId="39" applyFont="1" applyFill="1" applyBorder="1" applyAlignment="1">
      <alignment horizontal="left"/>
    </xf>
    <xf numFmtId="0" fontId="4" fillId="0" borderId="22" xfId="39" applyFont="1" applyFill="1" applyBorder="1" applyAlignment="1">
      <alignment wrapText="1"/>
    </xf>
    <xf numFmtId="0" fontId="5" fillId="0" borderId="12" xfId="39" applyFont="1" applyFill="1" applyBorder="1" applyAlignment="1">
      <alignment wrapText="1"/>
    </xf>
    <xf numFmtId="0" fontId="52" fillId="0" borderId="25" xfId="40" applyFont="1" applyBorder="1" applyAlignment="1"/>
    <xf numFmtId="0" fontId="53" fillId="0" borderId="25" xfId="40" applyFont="1" applyBorder="1" applyAlignment="1"/>
    <xf numFmtId="0" fontId="4" fillId="0" borderId="25" xfId="39" applyFont="1" applyBorder="1" applyAlignment="1">
      <alignment horizontal="center"/>
    </xf>
    <xf numFmtId="0" fontId="52" fillId="0" borderId="25" xfId="40" applyFont="1" applyBorder="1" applyAlignment="1">
      <alignment horizontal="center"/>
    </xf>
    <xf numFmtId="0" fontId="53" fillId="27" borderId="25" xfId="40" applyFont="1" applyFill="1" applyBorder="1" applyAlignment="1"/>
    <xf numFmtId="0" fontId="53" fillId="26" borderId="25" xfId="40" applyFont="1" applyFill="1" applyBorder="1" applyAlignment="1">
      <alignment horizontal="left" vertical="center" wrapText="1"/>
    </xf>
    <xf numFmtId="0" fontId="53" fillId="0" borderId="92" xfId="40" applyFont="1" applyBorder="1" applyAlignment="1" applyProtection="1">
      <alignment horizontal="left" vertical="top" wrapText="1"/>
      <protection locked="0"/>
    </xf>
    <xf numFmtId="0" fontId="52" fillId="0" borderId="41" xfId="40" applyFont="1" applyBorder="1" applyAlignment="1" applyProtection="1">
      <alignment horizontal="left" vertical="top"/>
      <protection locked="0"/>
    </xf>
    <xf numFmtId="0" fontId="52" fillId="0" borderId="26" xfId="40" applyFont="1" applyBorder="1" applyAlignment="1" applyProtection="1">
      <alignment horizontal="left" vertical="top"/>
      <protection locked="0"/>
    </xf>
    <xf numFmtId="0" fontId="52" fillId="0" borderId="31" xfId="40" applyFont="1" applyBorder="1" applyAlignment="1" applyProtection="1">
      <alignment horizontal="left" vertical="top"/>
      <protection locked="0"/>
    </xf>
    <xf numFmtId="0" fontId="53" fillId="26" borderId="50" xfId="40" applyFont="1" applyFill="1" applyBorder="1" applyAlignment="1">
      <alignment horizontal="left" vertical="center" wrapText="1"/>
    </xf>
    <xf numFmtId="0" fontId="53" fillId="26" borderId="44" xfId="40" applyFont="1" applyFill="1" applyBorder="1" applyAlignment="1">
      <alignment horizontal="left" vertical="center" wrapText="1"/>
    </xf>
    <xf numFmtId="0" fontId="53" fillId="0" borderId="33" xfId="40" applyFont="1" applyBorder="1" applyAlignment="1"/>
    <xf numFmtId="0" fontId="53" fillId="26" borderId="121" xfId="40" applyFont="1" applyFill="1" applyBorder="1" applyAlignment="1"/>
    <xf numFmtId="0" fontId="53" fillId="26" borderId="25" xfId="40" applyFont="1" applyFill="1" applyBorder="1" applyAlignment="1"/>
    <xf numFmtId="0" fontId="52" fillId="0" borderId="92" xfId="40" applyFont="1" applyBorder="1" applyAlignment="1">
      <alignment horizontal="left" vertical="top" wrapText="1"/>
    </xf>
    <xf numFmtId="0" fontId="52" fillId="0" borderId="41" xfId="40" applyFont="1" applyBorder="1" applyAlignment="1">
      <alignment horizontal="left" vertical="top" wrapText="1"/>
    </xf>
    <xf numFmtId="0" fontId="52" fillId="0" borderId="50" xfId="40" applyFont="1" applyBorder="1" applyAlignment="1">
      <alignment horizontal="left" vertical="top" wrapText="1"/>
    </xf>
    <xf numFmtId="0" fontId="52" fillId="0" borderId="44" xfId="40" applyFont="1" applyBorder="1" applyAlignment="1">
      <alignment horizontal="left" vertical="top" wrapText="1"/>
    </xf>
    <xf numFmtId="0" fontId="4" fillId="0" borderId="22" xfId="43" applyFont="1" applyFill="1" applyBorder="1" applyAlignment="1"/>
    <xf numFmtId="0" fontId="5" fillId="0" borderId="12" xfId="43" applyFont="1" applyFill="1" applyBorder="1" applyAlignment="1"/>
    <xf numFmtId="0" fontId="4" fillId="0" borderId="23" xfId="43" applyFont="1" applyBorder="1" applyAlignment="1">
      <alignment horizontal="center"/>
    </xf>
    <xf numFmtId="0" fontId="4" fillId="0" borderId="11" xfId="43" applyFont="1" applyBorder="1" applyAlignment="1">
      <alignment horizontal="center"/>
    </xf>
    <xf numFmtId="0" fontId="4" fillId="0" borderId="22" xfId="43" applyFont="1" applyBorder="1" applyAlignment="1">
      <alignment horizontal="center"/>
    </xf>
    <xf numFmtId="0" fontId="4" fillId="0" borderId="12" xfId="43" applyFont="1" applyBorder="1" applyAlignment="1">
      <alignment horizontal="center"/>
    </xf>
    <xf numFmtId="0" fontId="4" fillId="0" borderId="22" xfId="43" applyFont="1" applyFill="1" applyBorder="1" applyAlignment="1">
      <alignment horizontal="left"/>
    </xf>
    <xf numFmtId="0" fontId="5" fillId="0" borderId="12" xfId="43" applyFont="1" applyFill="1" applyBorder="1" applyAlignment="1">
      <alignment horizontal="left"/>
    </xf>
    <xf numFmtId="0" fontId="5" fillId="0" borderId="22" xfId="43" applyFont="1" applyFill="1" applyBorder="1" applyAlignment="1">
      <alignment horizontal="left"/>
    </xf>
    <xf numFmtId="0" fontId="4" fillId="0" borderId="19" xfId="39" applyFont="1" applyFill="1" applyBorder="1" applyAlignment="1">
      <alignment wrapText="1"/>
    </xf>
    <xf numFmtId="0" fontId="5" fillId="0" borderId="14" xfId="39" applyFont="1" applyFill="1" applyBorder="1" applyAlignment="1">
      <alignment wrapText="1"/>
    </xf>
    <xf numFmtId="0" fontId="5" fillId="0" borderId="19" xfId="39" applyFont="1" applyFill="1" applyBorder="1" applyAlignment="1">
      <alignment horizontal="left"/>
    </xf>
    <xf numFmtId="0" fontId="5" fillId="0" borderId="14" xfId="39" applyFont="1" applyFill="1" applyBorder="1" applyAlignment="1">
      <alignment horizontal="left"/>
    </xf>
    <xf numFmtId="0" fontId="4" fillId="0" borderId="19" xfId="39" applyFont="1" applyBorder="1" applyAlignment="1">
      <alignment horizontal="center"/>
    </xf>
    <xf numFmtId="0" fontId="4" fillId="0" borderId="14" xfId="39" applyFont="1" applyBorder="1" applyAlignment="1">
      <alignment horizontal="center"/>
    </xf>
    <xf numFmtId="0" fontId="4" fillId="0" borderId="19" xfId="39" applyFont="1" applyFill="1" applyBorder="1" applyAlignment="1">
      <alignment horizontal="left"/>
    </xf>
    <xf numFmtId="0" fontId="4" fillId="0" borderId="115" xfId="39" applyFont="1" applyFill="1" applyBorder="1" applyAlignment="1">
      <alignment wrapText="1"/>
    </xf>
    <xf numFmtId="0" fontId="5" fillId="0" borderId="116" xfId="39" applyFont="1" applyFill="1" applyBorder="1" applyAlignment="1">
      <alignment wrapText="1"/>
    </xf>
    <xf numFmtId="0" fontId="5" fillId="0" borderId="115" xfId="39" applyFont="1" applyFill="1" applyBorder="1" applyAlignment="1">
      <alignment horizontal="left"/>
    </xf>
    <xf numFmtId="0" fontId="5" fillId="0" borderId="116" xfId="39" applyFont="1" applyFill="1" applyBorder="1" applyAlignment="1">
      <alignment horizontal="left"/>
    </xf>
    <xf numFmtId="0" fontId="4" fillId="0" borderId="116" xfId="39" applyFont="1" applyFill="1" applyBorder="1" applyAlignment="1">
      <alignment wrapText="1"/>
    </xf>
    <xf numFmtId="0" fontId="4" fillId="0" borderId="15" xfId="39" applyFont="1" applyBorder="1" applyAlignment="1">
      <alignment horizontal="center"/>
    </xf>
    <xf numFmtId="0" fontId="4" fillId="0" borderId="16" xfId="39" applyFont="1" applyBorder="1" applyAlignment="1">
      <alignment horizontal="center"/>
    </xf>
    <xf numFmtId="0" fontId="4" fillId="0" borderId="23" xfId="39" applyFont="1" applyFill="1" applyBorder="1" applyAlignment="1">
      <alignment horizontal="left"/>
    </xf>
    <xf numFmtId="0" fontId="4" fillId="0" borderId="11" xfId="39" applyFont="1" applyFill="1" applyBorder="1" applyAlignment="1">
      <alignment horizontal="left"/>
    </xf>
    <xf numFmtId="0" fontId="5" fillId="0" borderId="23" xfId="39" applyFont="1" applyFill="1" applyBorder="1" applyAlignment="1">
      <alignment horizontal="left"/>
    </xf>
    <xf numFmtId="0" fontId="5" fillId="0" borderId="11" xfId="39" applyFont="1" applyFill="1" applyBorder="1" applyAlignment="1">
      <alignment horizontal="left"/>
    </xf>
    <xf numFmtId="0" fontId="85" fillId="0" borderId="0" xfId="0" applyFont="1" applyAlignment="1">
      <alignment horizontal="center"/>
    </xf>
    <xf numFmtId="0" fontId="4" fillId="0" borderId="43" xfId="39" applyFont="1" applyFill="1" applyBorder="1" applyAlignment="1"/>
    <xf numFmtId="0" fontId="5" fillId="0" borderId="42" xfId="39" applyFont="1" applyFill="1" applyBorder="1" applyAlignment="1"/>
    <xf numFmtId="0" fontId="4" fillId="0" borderId="38" xfId="39" applyFont="1" applyBorder="1" applyAlignment="1">
      <alignment horizontal="center"/>
    </xf>
    <xf numFmtId="0" fontId="4" fillId="0" borderId="45" xfId="39" applyFont="1" applyBorder="1" applyAlignment="1">
      <alignment horizontal="center"/>
    </xf>
    <xf numFmtId="0" fontId="4" fillId="0" borderId="37" xfId="39" applyFont="1" applyFill="1" applyBorder="1" applyAlignment="1">
      <alignment horizontal="left"/>
    </xf>
    <xf numFmtId="0" fontId="5" fillId="0" borderId="36" xfId="39" applyFont="1" applyFill="1" applyBorder="1" applyAlignment="1">
      <alignment horizontal="left"/>
    </xf>
    <xf numFmtId="0" fontId="5" fillId="0" borderId="43" xfId="39" applyFont="1" applyFill="1" applyBorder="1" applyAlignment="1">
      <alignment horizontal="left"/>
    </xf>
    <xf numFmtId="0" fontId="5" fillId="0" borderId="42" xfId="39" applyFont="1" applyFill="1" applyBorder="1" applyAlignment="1">
      <alignment horizontal="left"/>
    </xf>
    <xf numFmtId="0" fontId="5" fillId="0" borderId="38" xfId="39" applyFont="1" applyFill="1" applyBorder="1" applyAlignment="1">
      <alignment horizontal="left"/>
    </xf>
    <xf numFmtId="0" fontId="5" fillId="0" borderId="45" xfId="39" applyFont="1" applyFill="1" applyBorder="1" applyAlignment="1">
      <alignment horizontal="left"/>
    </xf>
    <xf numFmtId="0" fontId="85" fillId="0" borderId="0" xfId="39" applyFont="1" applyAlignment="1">
      <alignment horizontal="center"/>
    </xf>
    <xf numFmtId="0" fontId="55" fillId="0" borderId="0" xfId="0" applyFont="1" applyAlignment="1">
      <alignment horizontal="center" wrapText="1"/>
    </xf>
    <xf numFmtId="0" fontId="53" fillId="0" borderId="41" xfId="40" applyFont="1" applyBorder="1" applyAlignment="1" applyProtection="1">
      <alignment horizontal="left" vertical="top"/>
      <protection locked="0"/>
    </xf>
    <xf numFmtId="0" fontId="53" fillId="0" borderId="26" xfId="40" applyFont="1" applyBorder="1" applyAlignment="1" applyProtection="1">
      <alignment horizontal="left" vertical="top"/>
      <protection locked="0"/>
    </xf>
    <xf numFmtId="0" fontId="53" fillId="0" borderId="31" xfId="40" applyFont="1" applyBorder="1" applyAlignment="1" applyProtection="1">
      <alignment horizontal="left" vertical="top"/>
      <protection locked="0"/>
    </xf>
    <xf numFmtId="0" fontId="4" fillId="0" borderId="47" xfId="39" applyFont="1" applyBorder="1" applyAlignment="1">
      <alignment horizontal="center"/>
    </xf>
    <xf numFmtId="0" fontId="4" fillId="0" borderId="35" xfId="39" applyFont="1" applyBorder="1" applyAlignment="1">
      <alignment horizontal="center"/>
    </xf>
    <xf numFmtId="0" fontId="52" fillId="0" borderId="47" xfId="40" applyFont="1" applyBorder="1" applyAlignment="1">
      <alignment horizontal="center"/>
    </xf>
    <xf numFmtId="0" fontId="52" fillId="0" borderId="35" xfId="40" applyFont="1" applyBorder="1" applyAlignment="1">
      <alignment horizontal="center"/>
    </xf>
    <xf numFmtId="0" fontId="53" fillId="27" borderId="47" xfId="40" applyFont="1" applyFill="1" applyBorder="1" applyAlignment="1"/>
    <xf numFmtId="0" fontId="53" fillId="27" borderId="35" xfId="40" applyFont="1" applyFill="1" applyBorder="1" applyAlignment="1"/>
    <xf numFmtId="0" fontId="52" fillId="0" borderId="47" xfId="40" applyFont="1" applyBorder="1" applyAlignment="1"/>
    <xf numFmtId="0" fontId="52" fillId="0" borderId="35" xfId="40" applyFont="1" applyBorder="1" applyAlignment="1"/>
    <xf numFmtId="0" fontId="53" fillId="26" borderId="47" xfId="40" applyFont="1" applyFill="1" applyBorder="1" applyAlignment="1">
      <alignment horizontal="left" vertical="center" wrapText="1"/>
    </xf>
    <xf numFmtId="0" fontId="53" fillId="26" borderId="35" xfId="40" applyFont="1" applyFill="1" applyBorder="1" applyAlignment="1">
      <alignment horizontal="left" vertical="center" wrapText="1"/>
    </xf>
    <xf numFmtId="0" fontId="53" fillId="0" borderId="47" xfId="40" applyFont="1" applyBorder="1" applyAlignment="1"/>
    <xf numFmtId="0" fontId="53" fillId="0" borderId="35" xfId="40" applyFont="1" applyBorder="1" applyAlignment="1"/>
    <xf numFmtId="0" fontId="53" fillId="26" borderId="47" xfId="40" applyFont="1" applyFill="1" applyBorder="1" applyAlignment="1"/>
    <xf numFmtId="0" fontId="53" fillId="26" borderId="35" xfId="40" applyFont="1" applyFill="1" applyBorder="1" applyAlignment="1"/>
    <xf numFmtId="0" fontId="52" fillId="0" borderId="92" xfId="40" applyFont="1" applyBorder="1" applyAlignment="1" applyProtection="1">
      <alignment horizontal="left" vertical="top" wrapText="1"/>
      <protection locked="0"/>
    </xf>
    <xf numFmtId="0" fontId="52" fillId="0" borderId="41" xfId="40" applyFont="1" applyBorder="1" applyAlignment="1" applyProtection="1">
      <alignment horizontal="left" vertical="top" wrapText="1"/>
      <protection locked="0"/>
    </xf>
    <xf numFmtId="0" fontId="52" fillId="0" borderId="26" xfId="40" applyFont="1" applyBorder="1" applyAlignment="1" applyProtection="1">
      <alignment horizontal="left" vertical="top" wrapText="1"/>
      <protection locked="0"/>
    </xf>
    <xf numFmtId="0" fontId="52" fillId="0" borderId="31" xfId="40" applyFont="1" applyBorder="1" applyAlignment="1" applyProtection="1">
      <alignment horizontal="left" vertical="top" wrapText="1"/>
      <protection locked="0"/>
    </xf>
    <xf numFmtId="0" fontId="0" fillId="0" borderId="0" xfId="0" applyAlignment="1">
      <alignment wrapText="1"/>
    </xf>
    <xf numFmtId="0" fontId="0" fillId="0" borderId="31" xfId="0" applyBorder="1" applyAlignment="1">
      <alignment wrapText="1"/>
    </xf>
    <xf numFmtId="0" fontId="4" fillId="0" borderId="0" xfId="39" applyFont="1" applyBorder="1" applyAlignment="1">
      <alignment horizontal="center"/>
    </xf>
    <xf numFmtId="0" fontId="4" fillId="0" borderId="31" xfId="39" applyFont="1" applyBorder="1" applyAlignment="1">
      <alignment horizontal="center"/>
    </xf>
    <xf numFmtId="0" fontId="5" fillId="0" borderId="31" xfId="39" applyFont="1" applyFill="1" applyBorder="1" applyAlignment="1">
      <alignment horizontal="left"/>
    </xf>
    <xf numFmtId="0" fontId="4" fillId="0" borderId="31" xfId="39" applyFont="1" applyFill="1" applyBorder="1" applyAlignment="1">
      <alignment horizontal="left"/>
    </xf>
    <xf numFmtId="37" fontId="30" fillId="0" borderId="11" xfId="42" applyFont="1" applyFill="1" applyBorder="1" applyAlignment="1">
      <alignment horizontal="center" vertical="center"/>
    </xf>
    <xf numFmtId="37" fontId="30" fillId="0" borderId="12" xfId="42" applyFont="1" applyFill="1" applyBorder="1" applyAlignment="1">
      <alignment horizontal="center" vertical="center"/>
    </xf>
    <xf numFmtId="37" fontId="30" fillId="0" borderId="116" xfId="42" applyFont="1" applyFill="1" applyBorder="1" applyAlignment="1">
      <alignment horizontal="center" vertical="center"/>
    </xf>
    <xf numFmtId="37" fontId="30" fillId="0" borderId="11" xfId="42" applyFont="1" applyFill="1" applyBorder="1" applyAlignment="1">
      <alignment horizontal="center" vertical="center"/>
    </xf>
    <xf numFmtId="37" fontId="30" fillId="0" borderId="73" xfId="42" applyFont="1" applyFill="1" applyBorder="1" applyAlignment="1">
      <alignment horizontal="center" vertical="center"/>
    </xf>
    <xf numFmtId="37" fontId="30" fillId="0" borderId="91" xfId="42" applyFont="1" applyFill="1" applyBorder="1" applyAlignment="1">
      <alignment horizontal="center" vertical="center"/>
    </xf>
    <xf numFmtId="0" fontId="30" fillId="0" borderId="115" xfId="42" applyNumberFormat="1" applyFont="1" applyFill="1" applyBorder="1" applyAlignment="1" applyProtection="1">
      <alignment horizontal="left"/>
    </xf>
    <xf numFmtId="41" fontId="30" fillId="0" borderId="20" xfId="42" applyNumberFormat="1" applyFont="1" applyFill="1" applyBorder="1" applyAlignment="1" applyProtection="1">
      <alignment horizontal="left"/>
    </xf>
    <xf numFmtId="0" fontId="30" fillId="0" borderId="116" xfId="42" applyNumberFormat="1" applyFont="1" applyFill="1" applyBorder="1" applyAlignment="1" applyProtection="1">
      <alignment horizontal="center"/>
    </xf>
    <xf numFmtId="41" fontId="30" fillId="0" borderId="116" xfId="42" applyNumberFormat="1" applyFont="1" applyFill="1" applyBorder="1"/>
    <xf numFmtId="0" fontId="32" fillId="0" borderId="114" xfId="42" applyNumberFormat="1" applyFont="1" applyFill="1" applyBorder="1" applyAlignment="1" applyProtection="1"/>
    <xf numFmtId="0" fontId="30" fillId="0" borderId="65" xfId="42" applyNumberFormat="1" applyFont="1" applyFill="1" applyBorder="1" applyAlignment="1" applyProtection="1"/>
    <xf numFmtId="41" fontId="32" fillId="0" borderId="28" xfId="42" applyNumberFormat="1" applyFont="1" applyFill="1" applyBorder="1" applyAlignment="1" applyProtection="1"/>
    <xf numFmtId="41" fontId="30" fillId="0" borderId="88" xfId="42" applyNumberFormat="1" applyFont="1" applyFill="1" applyBorder="1" applyAlignment="1" applyProtection="1"/>
    <xf numFmtId="41" fontId="30" fillId="0" borderId="124" xfId="42" applyNumberFormat="1" applyFont="1" applyFill="1" applyBorder="1" applyAlignment="1" applyProtection="1"/>
    <xf numFmtId="41" fontId="30" fillId="0" borderId="73" xfId="42" applyNumberFormat="1" applyFont="1" applyFill="1" applyBorder="1" applyAlignment="1" applyProtection="1"/>
    <xf numFmtId="41" fontId="30" fillId="0" borderId="126" xfId="42" applyNumberFormat="1" applyFont="1" applyFill="1" applyBorder="1" applyAlignment="1" applyProtection="1"/>
    <xf numFmtId="41" fontId="30" fillId="0" borderId="0" xfId="42" applyNumberFormat="1" applyFont="1" applyFill="1"/>
    <xf numFmtId="41" fontId="30" fillId="0" borderId="75" xfId="42" applyNumberFormat="1" applyFont="1" applyFill="1" applyBorder="1" applyAlignment="1" applyProtection="1">
      <alignment horizontal="left"/>
    </xf>
    <xf numFmtId="41" fontId="40" fillId="0" borderId="88" xfId="42" applyNumberFormat="1" applyFont="1" applyFill="1" applyBorder="1" applyAlignment="1"/>
    <xf numFmtId="41" fontId="40" fillId="0" borderId="124" xfId="42" applyNumberFormat="1" applyFont="1" applyFill="1" applyBorder="1" applyAlignment="1"/>
    <xf numFmtId="41" fontId="40" fillId="0" borderId="73" xfId="42" applyNumberFormat="1" applyFont="1" applyFill="1" applyBorder="1" applyAlignment="1"/>
    <xf numFmtId="0" fontId="30" fillId="0" borderId="15"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125" xfId="0" applyFont="1" applyFill="1" applyBorder="1" applyAlignment="1">
      <alignment horizontal="left" vertical="center" wrapText="1"/>
    </xf>
    <xf numFmtId="0" fontId="30" fillId="0" borderId="120" xfId="0" applyFont="1" applyFill="1" applyBorder="1" applyAlignment="1">
      <alignment horizontal="center" vertical="center" wrapText="1"/>
    </xf>
    <xf numFmtId="0" fontId="30" fillId="0" borderId="120" xfId="0" applyFont="1" applyFill="1" applyBorder="1" applyAlignment="1">
      <alignment horizontal="left" vertical="center" wrapText="1"/>
    </xf>
    <xf numFmtId="3" fontId="87" fillId="0" borderId="120" xfId="0" applyNumberFormat="1" applyFont="1" applyFill="1" applyBorder="1" applyAlignment="1">
      <alignment horizontal="right" vertical="top" shrinkToFit="1"/>
    </xf>
    <xf numFmtId="41" fontId="87" fillId="0" borderId="120" xfId="0" applyNumberFormat="1" applyFont="1" applyFill="1" applyBorder="1" applyAlignment="1">
      <alignment horizontal="right" vertical="top" shrinkToFit="1"/>
    </xf>
    <xf numFmtId="41" fontId="87" fillId="0" borderId="123" xfId="0" applyNumberFormat="1" applyFont="1" applyFill="1" applyBorder="1" applyAlignment="1">
      <alignment horizontal="right" vertical="top" shrinkToFit="1"/>
    </xf>
    <xf numFmtId="41" fontId="87" fillId="0" borderId="65" xfId="0" applyNumberFormat="1" applyFont="1" applyFill="1" applyBorder="1" applyAlignment="1">
      <alignment horizontal="right" vertical="top" shrinkToFit="1"/>
    </xf>
    <xf numFmtId="41" fontId="87" fillId="0" borderId="118" xfId="0" applyNumberFormat="1" applyFont="1" applyFill="1" applyBorder="1" applyAlignment="1">
      <alignment horizontal="right" vertical="top" shrinkToFit="1"/>
    </xf>
    <xf numFmtId="41" fontId="87" fillId="0" borderId="117" xfId="0" applyNumberFormat="1" applyFont="1" applyFill="1" applyBorder="1" applyAlignment="1">
      <alignment horizontal="right" vertical="top" shrinkToFit="1"/>
    </xf>
    <xf numFmtId="41" fontId="87" fillId="0" borderId="77" xfId="0" applyNumberFormat="1" applyFont="1" applyFill="1" applyBorder="1" applyAlignment="1">
      <alignment horizontal="right" vertical="top" shrinkToFit="1"/>
    </xf>
    <xf numFmtId="41" fontId="87" fillId="0" borderId="46" xfId="0" applyNumberFormat="1" applyFont="1" applyFill="1" applyBorder="1" applyAlignment="1">
      <alignment horizontal="right" vertical="top" shrinkToFit="1"/>
    </xf>
    <xf numFmtId="37" fontId="32" fillId="0" borderId="0" xfId="42" applyFont="1" applyFill="1" applyBorder="1" applyAlignment="1"/>
    <xf numFmtId="41" fontId="32" fillId="0" borderId="0" xfId="42" applyNumberFormat="1" applyFont="1" applyFill="1" applyAlignment="1">
      <alignment horizontal="left"/>
    </xf>
    <xf numFmtId="41" fontId="32" fillId="0" borderId="0" xfId="42" applyNumberFormat="1" applyFont="1" applyFill="1" applyAlignment="1"/>
    <xf numFmtId="37" fontId="44" fillId="0" borderId="0" xfId="42" applyFont="1" applyFill="1" applyBorder="1" applyAlignment="1"/>
    <xf numFmtId="37" fontId="36" fillId="0" borderId="0" xfId="42" applyFont="1" applyFill="1" applyAlignment="1"/>
    <xf numFmtId="41" fontId="36" fillId="0" borderId="0" xfId="42" applyNumberFormat="1" applyFont="1" applyFill="1" applyAlignment="1"/>
    <xf numFmtId="37" fontId="36" fillId="0" borderId="0" xfId="42" applyFont="1" applyFill="1" applyAlignment="1"/>
    <xf numFmtId="41" fontId="45" fillId="0" borderId="0" xfId="42" applyNumberFormat="1" applyFont="1" applyFill="1" applyAlignment="1"/>
    <xf numFmtId="37" fontId="46" fillId="0" borderId="0" xfId="42" applyFont="1" applyFill="1" applyBorder="1" applyAlignment="1"/>
    <xf numFmtId="37" fontId="40" fillId="0" borderId="0" xfId="42" applyFont="1" applyFill="1" applyAlignment="1"/>
    <xf numFmtId="41" fontId="40" fillId="0" borderId="0" xfId="42" applyNumberFormat="1" applyFont="1" applyFill="1" applyAlignment="1"/>
    <xf numFmtId="37" fontId="40" fillId="0" borderId="0" xfId="42" applyFont="1" applyFill="1" applyAlignment="1"/>
    <xf numFmtId="41" fontId="57" fillId="0" borderId="0" xfId="42" applyNumberFormat="1" applyFont="1" applyFill="1" applyAlignment="1"/>
    <xf numFmtId="37" fontId="39" fillId="0" borderId="0" xfId="42" applyFont="1" applyFill="1" applyBorder="1" applyAlignment="1"/>
    <xf numFmtId="37" fontId="30" fillId="0" borderId="0" xfId="42" applyFont="1" applyFill="1" applyBorder="1" applyAlignment="1"/>
    <xf numFmtId="41" fontId="31" fillId="0" borderId="0" xfId="42" applyNumberFormat="1" applyFont="1" applyFill="1" applyAlignment="1"/>
    <xf numFmtId="0" fontId="30" fillId="0" borderId="0" xfId="42" applyNumberFormat="1" applyFont="1" applyFill="1" applyAlignment="1"/>
    <xf numFmtId="41" fontId="30" fillId="0" borderId="0" xfId="42" applyNumberFormat="1" applyFont="1" applyFill="1" applyAlignment="1"/>
    <xf numFmtId="41" fontId="30" fillId="0" borderId="0" xfId="42" applyNumberFormat="1" applyFont="1" applyFill="1" applyAlignment="1">
      <alignment horizontal="center"/>
    </xf>
    <xf numFmtId="41" fontId="30" fillId="0" borderId="13" xfId="42" applyNumberFormat="1" applyFont="1" applyFill="1" applyBorder="1" applyAlignment="1">
      <alignment horizontal="center"/>
    </xf>
    <xf numFmtId="41" fontId="30" fillId="0" borderId="23" xfId="42" applyNumberFormat="1" applyFont="1" applyFill="1" applyBorder="1" applyAlignment="1">
      <alignment horizontal="center"/>
    </xf>
    <xf numFmtId="41" fontId="30" fillId="0" borderId="10" xfId="42" applyNumberFormat="1" applyFont="1" applyFill="1" applyBorder="1" applyAlignment="1">
      <alignment horizontal="center"/>
    </xf>
    <xf numFmtId="41" fontId="30" fillId="0" borderId="11" xfId="42" applyNumberFormat="1" applyFont="1" applyFill="1" applyBorder="1" applyAlignment="1">
      <alignment horizontal="center"/>
    </xf>
    <xf numFmtId="41" fontId="30" fillId="0" borderId="22" xfId="42" applyNumberFormat="1" applyFont="1" applyFill="1" applyBorder="1"/>
    <xf numFmtId="0" fontId="30" fillId="0" borderId="0" xfId="42" applyNumberFormat="1" applyFont="1" applyFill="1" applyBorder="1" applyAlignment="1">
      <alignment horizontal="center"/>
    </xf>
    <xf numFmtId="0" fontId="30" fillId="0" borderId="0" xfId="42" applyNumberFormat="1" applyFont="1" applyFill="1" applyBorder="1" applyAlignment="1">
      <alignment horizontal="left"/>
    </xf>
    <xf numFmtId="0" fontId="30" fillId="0" borderId="0" xfId="42" applyNumberFormat="1" applyFont="1" applyFill="1" applyBorder="1" applyAlignment="1"/>
    <xf numFmtId="41" fontId="30" fillId="0" borderId="0" xfId="42" applyNumberFormat="1" applyFont="1" applyFill="1" applyBorder="1" applyAlignment="1"/>
    <xf numFmtId="41" fontId="30" fillId="0" borderId="12" xfId="42" applyNumberFormat="1" applyFont="1" applyFill="1" applyBorder="1" applyAlignment="1"/>
    <xf numFmtId="41" fontId="31" fillId="0" borderId="66" xfId="42" applyNumberFormat="1" applyFont="1" applyFill="1" applyBorder="1" applyAlignment="1" applyProtection="1">
      <alignment horizontal="center"/>
    </xf>
    <xf numFmtId="41" fontId="31" fillId="0" borderId="39" xfId="42" applyNumberFormat="1" applyFont="1" applyFill="1" applyBorder="1" applyAlignment="1" applyProtection="1">
      <alignment horizontal="center"/>
    </xf>
    <xf numFmtId="0" fontId="88" fillId="0" borderId="39" xfId="42" applyNumberFormat="1" applyFont="1" applyFill="1" applyBorder="1" applyAlignment="1">
      <alignment horizontal="center" vertical="center" wrapText="1"/>
    </xf>
    <xf numFmtId="0" fontId="88" fillId="0" borderId="67" xfId="42" applyNumberFormat="1" applyFont="1" applyFill="1" applyBorder="1" applyAlignment="1">
      <alignment horizontal="center" vertical="center" wrapText="1"/>
    </xf>
    <xf numFmtId="0" fontId="88" fillId="0" borderId="51" xfId="42" applyNumberFormat="1" applyFont="1" applyFill="1" applyBorder="1" applyAlignment="1">
      <alignment horizontal="center" vertical="center" wrapText="1"/>
    </xf>
    <xf numFmtId="37" fontId="30" fillId="0" borderId="68" xfId="42" applyFont="1" applyFill="1" applyBorder="1" applyAlignment="1">
      <alignment vertical="center"/>
    </xf>
    <xf numFmtId="0" fontId="39" fillId="0" borderId="66" xfId="42" applyNumberFormat="1" applyFont="1" applyFill="1" applyBorder="1" applyAlignment="1">
      <alignment horizontal="center" vertical="center" wrapText="1"/>
    </xf>
    <xf numFmtId="41" fontId="39" fillId="0" borderId="39" xfId="42" applyNumberFormat="1" applyFont="1" applyFill="1" applyBorder="1" applyAlignment="1">
      <alignment horizontal="center" vertical="center" wrapText="1"/>
    </xf>
    <xf numFmtId="37" fontId="30" fillId="0" borderId="48" xfId="42" applyFont="1" applyFill="1" applyBorder="1" applyAlignment="1">
      <alignment horizontal="center"/>
    </xf>
    <xf numFmtId="37" fontId="30" fillId="0" borderId="69" xfId="42" applyFont="1" applyFill="1" applyBorder="1" applyAlignment="1">
      <alignment horizontal="center"/>
    </xf>
    <xf numFmtId="37" fontId="30" fillId="0" borderId="67" xfId="42" applyFont="1" applyFill="1" applyBorder="1" applyAlignment="1">
      <alignment horizontal="center"/>
    </xf>
    <xf numFmtId="41" fontId="31" fillId="0" borderId="75" xfId="42" applyNumberFormat="1" applyFont="1" applyFill="1" applyBorder="1" applyAlignment="1" applyProtection="1">
      <alignment horizontal="center"/>
    </xf>
    <xf numFmtId="41" fontId="31" fillId="0" borderId="76" xfId="42" applyNumberFormat="1" applyFont="1" applyFill="1" applyBorder="1" applyAlignment="1" applyProtection="1">
      <alignment horizontal="center"/>
    </xf>
    <xf numFmtId="0" fontId="88" fillId="0" borderId="76" xfId="42" applyNumberFormat="1" applyFont="1" applyFill="1" applyBorder="1" applyAlignment="1">
      <alignment horizontal="center" vertical="center" wrapText="1"/>
    </xf>
    <xf numFmtId="0" fontId="88" fillId="0" borderId="77" xfId="42" applyNumberFormat="1" applyFont="1" applyFill="1" applyBorder="1" applyAlignment="1">
      <alignment horizontal="center" vertical="center" wrapText="1"/>
    </xf>
    <xf numFmtId="0" fontId="88" fillId="0" borderId="46" xfId="42" applyNumberFormat="1" applyFont="1" applyFill="1" applyBorder="1" applyAlignment="1">
      <alignment horizontal="center" vertical="center" wrapText="1"/>
    </xf>
    <xf numFmtId="37" fontId="30" fillId="0" borderId="90" xfId="42" applyFont="1" applyFill="1" applyBorder="1" applyAlignment="1">
      <alignment vertical="center"/>
    </xf>
    <xf numFmtId="0" fontId="39" fillId="0" borderId="75" xfId="42" applyNumberFormat="1" applyFont="1" applyFill="1" applyBorder="1" applyAlignment="1">
      <alignment horizontal="center" vertical="center" wrapText="1"/>
    </xf>
    <xf numFmtId="41" fontId="39" fillId="0" borderId="76" xfId="42" applyNumberFormat="1" applyFont="1" applyFill="1" applyBorder="1" applyAlignment="1">
      <alignment horizontal="center" vertical="center" wrapText="1"/>
    </xf>
    <xf numFmtId="37" fontId="30" fillId="0" borderId="121" xfId="42" quotePrefix="1" applyFont="1" applyFill="1" applyBorder="1" applyAlignment="1">
      <alignment horizontal="center"/>
    </xf>
    <xf numFmtId="37" fontId="30" fillId="0" borderId="71" xfId="42" quotePrefix="1" applyFont="1" applyFill="1" applyBorder="1" applyAlignment="1">
      <alignment horizontal="center"/>
    </xf>
    <xf numFmtId="37" fontId="30" fillId="0" borderId="42" xfId="42" quotePrefix="1" applyFont="1" applyFill="1" applyBorder="1" applyAlignment="1">
      <alignment horizontal="center"/>
    </xf>
    <xf numFmtId="37" fontId="30" fillId="0" borderId="76" xfId="42" quotePrefix="1" applyFont="1" applyFill="1" applyBorder="1" applyAlignment="1">
      <alignment horizontal="center"/>
    </xf>
    <xf numFmtId="37" fontId="30" fillId="0" borderId="46" xfId="42" quotePrefix="1" applyFont="1" applyFill="1" applyBorder="1" applyAlignment="1">
      <alignment horizontal="center"/>
    </xf>
    <xf numFmtId="41" fontId="30" fillId="0" borderId="66" xfId="42" applyNumberFormat="1" applyFont="1" applyFill="1" applyBorder="1" applyAlignment="1" applyProtection="1">
      <alignment horizontal="center"/>
    </xf>
    <xf numFmtId="41" fontId="30" fillId="0" borderId="39" xfId="42" applyNumberFormat="1" applyFont="1" applyFill="1" applyBorder="1" applyAlignment="1" applyProtection="1">
      <alignment horizontal="left"/>
    </xf>
    <xf numFmtId="0" fontId="39" fillId="0" borderId="39" xfId="42" applyNumberFormat="1" applyFont="1" applyFill="1" applyBorder="1" applyAlignment="1">
      <alignment horizontal="center" vertical="center" wrapText="1"/>
    </xf>
    <xf numFmtId="0" fontId="88" fillId="0" borderId="39" xfId="42" applyNumberFormat="1" applyFont="1" applyFill="1" applyBorder="1" applyAlignment="1">
      <alignment horizontal="center" vertical="center" wrapText="1"/>
    </xf>
    <xf numFmtId="0" fontId="30" fillId="0" borderId="39" xfId="0" applyFont="1" applyBorder="1"/>
    <xf numFmtId="0" fontId="30" fillId="0" borderId="36" xfId="0" applyFont="1" applyBorder="1" applyAlignment="1">
      <alignment horizontal="center"/>
    </xf>
    <xf numFmtId="0" fontId="44" fillId="0" borderId="36" xfId="0" applyFont="1" applyBorder="1"/>
    <xf numFmtId="0" fontId="44" fillId="0" borderId="74" xfId="0" applyFont="1" applyBorder="1"/>
    <xf numFmtId="41" fontId="44" fillId="0" borderId="36" xfId="0" applyNumberFormat="1" applyFont="1" applyBorder="1"/>
    <xf numFmtId="41" fontId="44" fillId="0" borderId="48" xfId="0" applyNumberFormat="1" applyFont="1" applyBorder="1"/>
    <xf numFmtId="41" fontId="44" fillId="0" borderId="69" xfId="0" applyNumberFormat="1" applyFont="1" applyBorder="1"/>
    <xf numFmtId="41" fontId="42" fillId="0" borderId="69" xfId="0" applyNumberFormat="1" applyFont="1" applyFill="1" applyBorder="1" applyAlignment="1"/>
    <xf numFmtId="41" fontId="44" fillId="0" borderId="39" xfId="0" applyNumberFormat="1" applyFont="1" applyBorder="1"/>
    <xf numFmtId="41" fontId="44" fillId="0" borderId="35" xfId="0" applyNumberFormat="1" applyFont="1" applyBorder="1"/>
    <xf numFmtId="41" fontId="44" fillId="0" borderId="25" xfId="0" applyNumberFormat="1" applyFont="1" applyBorder="1"/>
    <xf numFmtId="41" fontId="42" fillId="0" borderId="34" xfId="0" applyNumberFormat="1" applyFont="1" applyFill="1" applyBorder="1" applyAlignment="1"/>
    <xf numFmtId="41" fontId="30" fillId="0" borderId="20" xfId="42" applyNumberFormat="1" applyFont="1" applyFill="1" applyBorder="1" applyProtection="1"/>
    <xf numFmtId="41" fontId="30" fillId="0" borderId="116" xfId="42" applyNumberFormat="1" applyFont="1" applyFill="1" applyBorder="1" applyAlignment="1" applyProtection="1">
      <alignment horizontal="left"/>
    </xf>
    <xf numFmtId="0" fontId="30" fillId="0" borderId="119" xfId="42" applyNumberFormat="1" applyFont="1" applyFill="1" applyBorder="1" applyAlignment="1" applyProtection="1">
      <alignment horizontal="left"/>
    </xf>
    <xf numFmtId="0" fontId="30" fillId="0" borderId="117" xfId="42" applyNumberFormat="1" applyFont="1" applyFill="1" applyBorder="1" applyAlignment="1" applyProtection="1">
      <alignment horizontal="center"/>
    </xf>
    <xf numFmtId="0" fontId="32" fillId="0" borderId="115" xfId="42" applyNumberFormat="1" applyFont="1" applyFill="1" applyBorder="1" applyAlignment="1" applyProtection="1"/>
    <xf numFmtId="0" fontId="32" fillId="0" borderId="65" xfId="42" applyNumberFormat="1" applyFont="1" applyFill="1" applyBorder="1" applyAlignment="1" applyProtection="1"/>
    <xf numFmtId="41" fontId="32" fillId="0" borderId="117" xfId="42" applyNumberFormat="1" applyFont="1" applyFill="1" applyBorder="1" applyAlignment="1" applyProtection="1"/>
    <xf numFmtId="41" fontId="30" fillId="0" borderId="57" xfId="42" applyNumberFormat="1" applyFont="1" applyFill="1" applyBorder="1" applyAlignment="1"/>
    <xf numFmtId="41" fontId="30" fillId="0" borderId="32" xfId="42" applyNumberFormat="1" applyFont="1" applyFill="1" applyBorder="1" applyAlignment="1"/>
    <xf numFmtId="41" fontId="42" fillId="0" borderId="121" xfId="42" applyNumberFormat="1" applyFont="1" applyFill="1" applyBorder="1" applyAlignment="1"/>
    <xf numFmtId="41" fontId="30" fillId="0" borderId="121" xfId="42" applyNumberFormat="1" applyFont="1" applyFill="1" applyBorder="1" applyAlignment="1"/>
    <xf numFmtId="41" fontId="30" fillId="0" borderId="116" xfId="42" applyNumberFormat="1" applyFont="1" applyFill="1" applyBorder="1" applyAlignment="1"/>
    <xf numFmtId="41" fontId="42" fillId="0" borderId="56" xfId="42" applyNumberFormat="1" applyFont="1" applyFill="1" applyBorder="1" applyAlignment="1"/>
    <xf numFmtId="41" fontId="42" fillId="0" borderId="14" xfId="42" applyNumberFormat="1" applyFont="1" applyFill="1" applyBorder="1" applyAlignment="1"/>
    <xf numFmtId="41" fontId="30" fillId="0" borderId="66" xfId="42" applyNumberFormat="1" applyFont="1" applyFill="1" applyBorder="1" applyProtection="1"/>
    <xf numFmtId="0" fontId="30" fillId="0" borderId="39" xfId="42" applyNumberFormat="1" applyFont="1" applyFill="1" applyBorder="1" applyAlignment="1">
      <alignment horizontal="center"/>
    </xf>
    <xf numFmtId="41" fontId="30" fillId="0" borderId="39" xfId="42" quotePrefix="1" applyNumberFormat="1" applyFont="1" applyFill="1" applyBorder="1" applyAlignment="1">
      <alignment horizontal="center"/>
    </xf>
    <xf numFmtId="0" fontId="30" fillId="0" borderId="67" xfId="42" applyNumberFormat="1" applyFont="1" applyFill="1" applyBorder="1" applyAlignment="1">
      <alignment horizontal="left"/>
    </xf>
    <xf numFmtId="0" fontId="30" fillId="0" borderId="51" xfId="42" applyNumberFormat="1" applyFont="1" applyFill="1" applyBorder="1" applyAlignment="1" applyProtection="1">
      <alignment horizontal="center"/>
    </xf>
    <xf numFmtId="0" fontId="36" fillId="0" borderId="40" xfId="42" applyNumberFormat="1" applyFont="1" applyFill="1" applyBorder="1" applyAlignment="1" applyProtection="1"/>
    <xf numFmtId="0" fontId="36" fillId="0" borderId="48" xfId="42" quotePrefix="1" applyNumberFormat="1" applyFont="1" applyFill="1" applyBorder="1" applyAlignment="1"/>
    <xf numFmtId="41" fontId="36" fillId="0" borderId="80" xfId="42" applyNumberFormat="1" applyFont="1" applyFill="1" applyBorder="1" applyAlignment="1">
      <alignment wrapText="1"/>
    </xf>
    <xf numFmtId="41" fontId="36" fillId="0" borderId="48" xfId="42" applyNumberFormat="1" applyFont="1" applyFill="1" applyBorder="1" applyAlignment="1"/>
    <xf numFmtId="41" fontId="36" fillId="0" borderId="69" xfId="42" applyNumberFormat="1" applyFont="1" applyFill="1" applyBorder="1" applyAlignment="1"/>
    <xf numFmtId="41" fontId="36" fillId="0" borderId="51" xfId="42" applyNumberFormat="1" applyFont="1" applyFill="1" applyBorder="1" applyAlignment="1"/>
    <xf numFmtId="41" fontId="36" fillId="0" borderId="45" xfId="42" applyNumberFormat="1" applyFont="1" applyFill="1" applyBorder="1" applyAlignment="1"/>
    <xf numFmtId="41" fontId="36" fillId="0" borderId="54" xfId="42" applyNumberFormat="1" applyFont="1" applyFill="1" applyBorder="1" applyAlignment="1"/>
    <xf numFmtId="41" fontId="30" fillId="0" borderId="36" xfId="42" applyNumberFormat="1" applyFont="1" applyFill="1" applyBorder="1" applyAlignment="1" applyProtection="1">
      <alignment horizontal="left"/>
    </xf>
    <xf numFmtId="0" fontId="30" fillId="0" borderId="36" xfId="42" applyNumberFormat="1" applyFont="1" applyFill="1" applyBorder="1" applyAlignment="1">
      <alignment horizontal="center"/>
    </xf>
    <xf numFmtId="41" fontId="30" fillId="0" borderId="36" xfId="42" applyNumberFormat="1" applyFont="1" applyFill="1" applyBorder="1" applyAlignment="1">
      <alignment horizontal="center"/>
    </xf>
    <xf numFmtId="0" fontId="30" fillId="0" borderId="35" xfId="42" applyNumberFormat="1" applyFont="1" applyFill="1" applyBorder="1" applyAlignment="1">
      <alignment horizontal="left"/>
    </xf>
    <xf numFmtId="0" fontId="30" fillId="0" borderId="34" xfId="42" applyNumberFormat="1" applyFont="1" applyFill="1" applyBorder="1" applyAlignment="1" applyProtection="1">
      <alignment horizontal="center"/>
    </xf>
    <xf numFmtId="0" fontId="36" fillId="0" borderId="37" xfId="42" applyNumberFormat="1" applyFont="1" applyFill="1" applyBorder="1" applyAlignment="1" applyProtection="1"/>
    <xf numFmtId="0" fontId="36" fillId="0" borderId="52" xfId="42" quotePrefix="1" applyNumberFormat="1" applyFont="1" applyFill="1" applyBorder="1" applyAlignment="1"/>
    <xf numFmtId="41" fontId="36" fillId="0" borderId="47" xfId="42" applyNumberFormat="1" applyFont="1" applyFill="1" applyBorder="1" applyAlignment="1">
      <alignment wrapText="1"/>
    </xf>
    <xf numFmtId="41" fontId="36" fillId="0" borderId="52" xfId="42" applyNumberFormat="1" applyFont="1" applyFill="1" applyBorder="1" applyAlignment="1"/>
    <xf numFmtId="41" fontId="36" fillId="0" borderId="25" xfId="42" applyNumberFormat="1" applyFont="1" applyFill="1" applyBorder="1" applyAlignment="1"/>
    <xf numFmtId="41" fontId="36" fillId="0" borderId="34" xfId="42" applyNumberFormat="1" applyFont="1" applyFill="1" applyBorder="1" applyAlignment="1"/>
    <xf numFmtId="41" fontId="36" fillId="0" borderId="36" xfId="42" applyNumberFormat="1" applyFont="1" applyFill="1" applyBorder="1" applyAlignment="1"/>
    <xf numFmtId="0" fontId="30" fillId="0" borderId="76" xfId="42" applyNumberFormat="1" applyFont="1" applyFill="1" applyBorder="1" applyAlignment="1">
      <alignment horizontal="left"/>
    </xf>
    <xf numFmtId="0" fontId="30" fillId="0" borderId="76" xfId="42" applyNumberFormat="1" applyFont="1" applyFill="1" applyBorder="1" applyAlignment="1">
      <alignment horizontal="center"/>
    </xf>
    <xf numFmtId="41" fontId="30" fillId="0" borderId="76" xfId="42" applyNumberFormat="1" applyFont="1" applyFill="1" applyBorder="1" applyAlignment="1">
      <alignment horizontal="center"/>
    </xf>
    <xf numFmtId="0" fontId="30" fillId="0" borderId="77" xfId="42" applyNumberFormat="1" applyFont="1" applyFill="1" applyBorder="1" applyAlignment="1">
      <alignment horizontal="left"/>
    </xf>
    <xf numFmtId="0" fontId="30" fillId="0" borderId="46" xfId="42" applyNumberFormat="1" applyFont="1" applyFill="1" applyBorder="1" applyAlignment="1" applyProtection="1">
      <alignment horizontal="center"/>
    </xf>
    <xf numFmtId="0" fontId="36" fillId="0" borderId="86" xfId="42" applyNumberFormat="1" applyFont="1" applyFill="1" applyBorder="1" applyAlignment="1" applyProtection="1"/>
    <xf numFmtId="0" fontId="36" fillId="0" borderId="59" xfId="42" quotePrefix="1" applyNumberFormat="1" applyFont="1" applyFill="1" applyBorder="1" applyAlignment="1"/>
    <xf numFmtId="41" fontId="36" fillId="0" borderId="87" xfId="42" applyNumberFormat="1" applyFont="1" applyFill="1" applyBorder="1" applyAlignment="1">
      <alignment wrapText="1"/>
    </xf>
    <xf numFmtId="41" fontId="36" fillId="0" borderId="89" xfId="42" applyNumberFormat="1" applyFont="1" applyFill="1" applyBorder="1" applyAlignment="1"/>
    <xf numFmtId="41" fontId="36" fillId="0" borderId="121" xfId="42" applyNumberFormat="1" applyFont="1" applyFill="1" applyBorder="1" applyAlignment="1"/>
    <xf numFmtId="41" fontId="36" fillId="0" borderId="71" xfId="42" applyNumberFormat="1" applyFont="1" applyFill="1" applyBorder="1" applyAlignment="1"/>
    <xf numFmtId="41" fontId="36" fillId="0" borderId="76" xfId="42" applyNumberFormat="1" applyFont="1" applyFill="1" applyBorder="1" applyAlignment="1"/>
    <xf numFmtId="41" fontId="36" fillId="0" borderId="46" xfId="42" applyNumberFormat="1" applyFont="1" applyFill="1" applyBorder="1" applyAlignment="1"/>
    <xf numFmtId="41" fontId="30" fillId="0" borderId="45" xfId="42" applyNumberFormat="1" applyFont="1" applyFill="1" applyBorder="1" applyAlignment="1" applyProtection="1">
      <alignment horizontal="left"/>
    </xf>
    <xf numFmtId="0" fontId="30" fillId="0" borderId="45" xfId="42" applyNumberFormat="1" applyFont="1" applyFill="1" applyBorder="1" applyAlignment="1" applyProtection="1">
      <alignment horizontal="center"/>
    </xf>
    <xf numFmtId="0" fontId="30" fillId="0" borderId="44" xfId="42" applyNumberFormat="1" applyFont="1" applyFill="1" applyBorder="1" applyAlignment="1">
      <alignment horizontal="left"/>
    </xf>
    <xf numFmtId="0" fontId="30" fillId="0" borderId="54" xfId="42" applyNumberFormat="1" applyFont="1" applyFill="1" applyBorder="1" applyAlignment="1" applyProtection="1">
      <alignment horizontal="center"/>
    </xf>
    <xf numFmtId="0" fontId="42" fillId="0" borderId="81" xfId="42" applyNumberFormat="1" applyFont="1" applyFill="1" applyBorder="1" applyAlignment="1" applyProtection="1"/>
    <xf numFmtId="41" fontId="42" fillId="0" borderId="53" xfId="42" applyNumberFormat="1" applyFont="1" applyFill="1" applyBorder="1" applyAlignment="1">
      <alignment horizontal="right"/>
    </xf>
    <xf numFmtId="41" fontId="42" fillId="0" borderId="50" xfId="42" applyNumberFormat="1" applyFont="1" applyFill="1" applyBorder="1" applyAlignment="1">
      <alignment horizontal="right"/>
    </xf>
    <xf numFmtId="41" fontId="42" fillId="0" borderId="48" xfId="0" applyNumberFormat="1" applyFont="1" applyFill="1" applyBorder="1" applyAlignment="1"/>
    <xf numFmtId="41" fontId="42" fillId="0" borderId="51" xfId="0" applyNumberFormat="1" applyFont="1" applyFill="1" applyBorder="1" applyAlignment="1"/>
    <xf numFmtId="41" fontId="42" fillId="0" borderId="39" xfId="0" applyNumberFormat="1" applyFont="1" applyFill="1" applyBorder="1" applyAlignment="1"/>
    <xf numFmtId="0" fontId="30" fillId="0" borderId="36" xfId="42" applyNumberFormat="1" applyFont="1" applyFill="1" applyBorder="1" applyAlignment="1" applyProtection="1">
      <alignment horizontal="center"/>
    </xf>
    <xf numFmtId="0" fontId="42" fillId="0" borderId="82" xfId="42" applyNumberFormat="1" applyFont="1" applyFill="1" applyBorder="1" applyAlignment="1" applyProtection="1"/>
    <xf numFmtId="41" fontId="42" fillId="0" borderId="52" xfId="42" applyNumberFormat="1" applyFont="1" applyFill="1" applyBorder="1" applyAlignment="1">
      <alignment horizontal="right"/>
    </xf>
    <xf numFmtId="41" fontId="42" fillId="0" borderId="47" xfId="42" applyNumberFormat="1" applyFont="1" applyFill="1" applyBorder="1" applyAlignment="1">
      <alignment horizontal="right"/>
    </xf>
    <xf numFmtId="41" fontId="42" fillId="0" borderId="52" xfId="0" applyNumberFormat="1" applyFont="1" applyFill="1" applyBorder="1" applyAlignment="1"/>
    <xf numFmtId="41" fontId="42" fillId="0" borderId="25" xfId="0" applyNumberFormat="1" applyFont="1" applyFill="1" applyBorder="1" applyAlignment="1"/>
    <xf numFmtId="41" fontId="42" fillId="0" borderId="36" xfId="0" applyNumberFormat="1" applyFont="1" applyFill="1" applyBorder="1" applyAlignment="1"/>
    <xf numFmtId="41" fontId="30" fillId="0" borderId="35" xfId="0" applyNumberFormat="1" applyFont="1" applyFill="1" applyBorder="1" applyAlignment="1">
      <alignment horizontal="left"/>
    </xf>
    <xf numFmtId="41" fontId="30" fillId="0" borderId="34" xfId="0" applyNumberFormat="1" applyFont="1" applyFill="1" applyBorder="1" applyAlignment="1">
      <alignment horizontal="center"/>
    </xf>
    <xf numFmtId="0" fontId="42" fillId="0" borderId="52" xfId="0" applyNumberFormat="1" applyFont="1" applyFill="1" applyBorder="1" applyAlignment="1">
      <alignment horizontal="center"/>
    </xf>
    <xf numFmtId="41" fontId="42" fillId="0" borderId="47" xfId="0" applyNumberFormat="1" applyFont="1" applyFill="1" applyBorder="1"/>
    <xf numFmtId="41" fontId="42" fillId="0" borderId="52" xfId="0" applyNumberFormat="1" applyFont="1" applyFill="1" applyBorder="1" applyAlignment="1">
      <alignment horizontal="center"/>
    </xf>
    <xf numFmtId="41" fontId="30" fillId="0" borderId="42" xfId="42" applyNumberFormat="1" applyFont="1" applyFill="1" applyBorder="1" applyAlignment="1" applyProtection="1">
      <alignment horizontal="left"/>
    </xf>
    <xf numFmtId="0" fontId="30" fillId="0" borderId="42" xfId="42" applyNumberFormat="1" applyFont="1" applyFill="1" applyBorder="1" applyAlignment="1" applyProtection="1">
      <alignment horizontal="center"/>
    </xf>
    <xf numFmtId="0" fontId="30" fillId="0" borderId="41" xfId="42" applyNumberFormat="1" applyFont="1" applyFill="1" applyBorder="1" applyAlignment="1">
      <alignment horizontal="left"/>
    </xf>
    <xf numFmtId="0" fontId="30" fillId="0" borderId="71" xfId="42" applyNumberFormat="1" applyFont="1" applyFill="1" applyBorder="1" applyAlignment="1" applyProtection="1">
      <alignment horizontal="center"/>
    </xf>
    <xf numFmtId="0" fontId="42" fillId="0" borderId="72" xfId="42" applyNumberFormat="1" applyFont="1" applyFill="1" applyBorder="1" applyAlignment="1" applyProtection="1"/>
    <xf numFmtId="41" fontId="42" fillId="0" borderId="89" xfId="42" applyNumberFormat="1" applyFont="1" applyFill="1" applyBorder="1" applyAlignment="1">
      <alignment horizontal="right"/>
    </xf>
    <xf numFmtId="41" fontId="42" fillId="0" borderId="92" xfId="42" applyNumberFormat="1" applyFont="1" applyFill="1" applyBorder="1" applyAlignment="1">
      <alignment horizontal="right"/>
    </xf>
    <xf numFmtId="41" fontId="42" fillId="0" borderId="89" xfId="0" applyNumberFormat="1" applyFont="1" applyFill="1" applyBorder="1" applyAlignment="1"/>
    <xf numFmtId="41" fontId="42" fillId="0" borderId="121" xfId="0" applyNumberFormat="1" applyFont="1" applyFill="1" applyBorder="1" applyAlignment="1"/>
    <xf numFmtId="41" fontId="42" fillId="0" borderId="71" xfId="0" applyNumberFormat="1" applyFont="1" applyFill="1" applyBorder="1" applyAlignment="1"/>
    <xf numFmtId="41" fontId="42" fillId="0" borderId="76" xfId="0" applyNumberFormat="1" applyFont="1" applyFill="1" applyBorder="1" applyAlignment="1"/>
    <xf numFmtId="41" fontId="42" fillId="0" borderId="46" xfId="0" applyNumberFormat="1" applyFont="1" applyFill="1" applyBorder="1" applyAlignment="1"/>
    <xf numFmtId="41" fontId="30" fillId="0" borderId="24" xfId="42" applyNumberFormat="1" applyFont="1" applyFill="1" applyBorder="1" applyAlignment="1" applyProtection="1">
      <alignment horizontal="left"/>
    </xf>
    <xf numFmtId="0" fontId="30" fillId="0" borderId="11" xfId="42" applyNumberFormat="1" applyFont="1" applyFill="1" applyBorder="1" applyAlignment="1" applyProtection="1">
      <alignment horizontal="center"/>
    </xf>
    <xf numFmtId="41" fontId="30" fillId="0" borderId="11" xfId="42" applyNumberFormat="1" applyFont="1" applyFill="1" applyBorder="1" applyAlignment="1">
      <alignment horizontal="center"/>
    </xf>
    <xf numFmtId="0" fontId="30" fillId="0" borderId="10" xfId="42" applyNumberFormat="1" applyFont="1" applyFill="1" applyBorder="1" applyAlignment="1" applyProtection="1">
      <alignment horizontal="left"/>
    </xf>
    <xf numFmtId="0" fontId="30" fillId="0" borderId="24" xfId="42" applyNumberFormat="1" applyFont="1" applyFill="1" applyBorder="1" applyAlignment="1" applyProtection="1">
      <alignment horizontal="center"/>
    </xf>
    <xf numFmtId="0" fontId="32" fillId="0" borderId="10" xfId="42" applyNumberFormat="1" applyFont="1" applyFill="1" applyBorder="1" applyAlignment="1" applyProtection="1"/>
    <xf numFmtId="0" fontId="36" fillId="0" borderId="64" xfId="42" applyNumberFormat="1" applyFont="1" applyFill="1" applyBorder="1" applyAlignment="1" applyProtection="1"/>
    <xf numFmtId="41" fontId="36" fillId="0" borderId="122" xfId="42" applyNumberFormat="1" applyFont="1" applyFill="1" applyBorder="1" applyAlignment="1" applyProtection="1"/>
    <xf numFmtId="41" fontId="42" fillId="0" borderId="88" xfId="42" applyNumberFormat="1" applyFont="1" applyFill="1" applyBorder="1" applyAlignment="1"/>
    <xf numFmtId="41" fontId="42" fillId="0" borderId="124" xfId="42" applyNumberFormat="1" applyFont="1" applyFill="1" applyBorder="1" applyAlignment="1"/>
    <xf numFmtId="41" fontId="42" fillId="0" borderId="73" xfId="42" applyNumberFormat="1" applyFont="1" applyFill="1" applyBorder="1" applyAlignment="1"/>
    <xf numFmtId="41" fontId="42" fillId="0" borderId="16" xfId="42" applyNumberFormat="1" applyFont="1" applyFill="1" applyBorder="1" applyAlignment="1"/>
    <xf numFmtId="0" fontId="30" fillId="0" borderId="39" xfId="42" applyNumberFormat="1" applyFont="1" applyFill="1" applyBorder="1" applyAlignment="1" applyProtection="1">
      <alignment horizontal="center"/>
    </xf>
    <xf numFmtId="41" fontId="30" fillId="0" borderId="39" xfId="42" applyNumberFormat="1" applyFont="1" applyFill="1" applyBorder="1" applyAlignment="1">
      <alignment horizontal="center"/>
    </xf>
    <xf numFmtId="0" fontId="30" fillId="0" borderId="39" xfId="42" applyNumberFormat="1" applyFont="1" applyFill="1" applyBorder="1" applyAlignment="1" applyProtection="1">
      <alignment horizontal="left"/>
    </xf>
    <xf numFmtId="0" fontId="42" fillId="0" borderId="48" xfId="42" applyNumberFormat="1" applyFont="1" applyFill="1" applyBorder="1" applyAlignment="1" applyProtection="1"/>
    <xf numFmtId="41" fontId="42" fillId="0" borderId="80" xfId="42" applyNumberFormat="1" applyFont="1" applyFill="1" applyBorder="1" applyAlignment="1" applyProtection="1"/>
    <xf numFmtId="41" fontId="42" fillId="0" borderId="53" xfId="42" applyNumberFormat="1" applyFont="1" applyFill="1" applyBorder="1" applyAlignment="1"/>
    <xf numFmtId="41" fontId="42" fillId="0" borderId="33" xfId="42" applyNumberFormat="1" applyFont="1" applyFill="1" applyBorder="1" applyAlignment="1"/>
    <xf numFmtId="41" fontId="36" fillId="0" borderId="33" xfId="42" applyNumberFormat="1" applyFont="1" applyFill="1" applyBorder="1" applyAlignment="1"/>
    <xf numFmtId="41" fontId="57" fillId="0" borderId="33" xfId="42" applyNumberFormat="1" applyFont="1" applyFill="1" applyBorder="1" applyAlignment="1"/>
    <xf numFmtId="41" fontId="42" fillId="0" borderId="33" xfId="0" applyNumberFormat="1" applyFont="1" applyFill="1" applyBorder="1" applyAlignment="1"/>
    <xf numFmtId="41" fontId="42" fillId="0" borderId="54" xfId="0" applyNumberFormat="1" applyFont="1" applyFill="1" applyBorder="1" applyAlignment="1"/>
    <xf numFmtId="41" fontId="42" fillId="0" borderId="45" xfId="0" applyNumberFormat="1" applyFont="1" applyFill="1" applyBorder="1" applyAlignment="1"/>
    <xf numFmtId="0" fontId="30" fillId="0" borderId="36" xfId="42" applyNumberFormat="1" applyFont="1" applyFill="1" applyBorder="1" applyAlignment="1" applyProtection="1">
      <alignment horizontal="left"/>
    </xf>
    <xf numFmtId="0" fontId="32" fillId="0" borderId="36" xfId="42" applyNumberFormat="1" applyFont="1" applyFill="1" applyBorder="1" applyAlignment="1" applyProtection="1"/>
    <xf numFmtId="0" fontId="42" fillId="0" borderId="44" xfId="42" applyNumberFormat="1" applyFont="1" applyFill="1" applyBorder="1" applyAlignment="1" applyProtection="1"/>
    <xf numFmtId="41" fontId="42" fillId="0" borderId="50" xfId="42" applyNumberFormat="1" applyFont="1" applyFill="1" applyBorder="1" applyAlignment="1" applyProtection="1"/>
    <xf numFmtId="41" fontId="42" fillId="0" borderId="52" xfId="42" applyNumberFormat="1" applyFont="1" applyFill="1" applyBorder="1" applyAlignment="1"/>
    <xf numFmtId="41" fontId="42" fillId="0" borderId="25" xfId="42" applyNumberFormat="1" applyFont="1" applyFill="1" applyBorder="1" applyAlignment="1"/>
    <xf numFmtId="0" fontId="42" fillId="0" borderId="35" xfId="42" applyNumberFormat="1" applyFont="1" applyFill="1" applyBorder="1" applyAlignment="1" applyProtection="1"/>
    <xf numFmtId="41" fontId="42" fillId="0" borderId="47" xfId="42" applyNumberFormat="1" applyFont="1" applyFill="1" applyBorder="1" applyAlignment="1" applyProtection="1"/>
    <xf numFmtId="0" fontId="59" fillId="0" borderId="25" xfId="0" applyFont="1" applyBorder="1"/>
    <xf numFmtId="0" fontId="36" fillId="0" borderId="35" xfId="42" applyNumberFormat="1" applyFont="1" applyFill="1" applyBorder="1" applyAlignment="1" applyProtection="1"/>
    <xf numFmtId="41" fontId="36" fillId="0" borderId="47" xfId="42" applyNumberFormat="1" applyFont="1" applyFill="1" applyBorder="1" applyAlignment="1" applyProtection="1"/>
    <xf numFmtId="41" fontId="30" fillId="0" borderId="25" xfId="42" applyNumberFormat="1" applyFont="1" applyFill="1" applyBorder="1"/>
    <xf numFmtId="0" fontId="30" fillId="0" borderId="25" xfId="0" applyFont="1" applyBorder="1"/>
    <xf numFmtId="0" fontId="44" fillId="0" borderId="35" xfId="42" applyNumberFormat="1" applyFont="1" applyFill="1" applyBorder="1" applyAlignment="1" applyProtection="1"/>
    <xf numFmtId="0" fontId="44" fillId="0" borderId="36" xfId="42" applyNumberFormat="1" applyFont="1" applyFill="1" applyBorder="1" applyAlignment="1" applyProtection="1"/>
    <xf numFmtId="41" fontId="30" fillId="0" borderId="76" xfId="42" applyNumberFormat="1" applyFont="1" applyFill="1" applyBorder="1" applyAlignment="1" applyProtection="1">
      <alignment horizontal="left"/>
    </xf>
    <xf numFmtId="0" fontId="30" fillId="0" borderId="76" xfId="42" applyNumberFormat="1" applyFont="1" applyFill="1" applyBorder="1" applyAlignment="1" applyProtection="1">
      <alignment horizontal="center"/>
    </xf>
    <xf numFmtId="0" fontId="59" fillId="0" borderId="78" xfId="0" applyFont="1" applyBorder="1"/>
    <xf numFmtId="0" fontId="44" fillId="0" borderId="76" xfId="42" applyNumberFormat="1" applyFont="1" applyFill="1" applyBorder="1" applyAlignment="1" applyProtection="1"/>
    <xf numFmtId="0" fontId="44" fillId="0" borderId="77" xfId="42" applyNumberFormat="1" applyFont="1" applyFill="1" applyBorder="1" applyAlignment="1" applyProtection="1"/>
    <xf numFmtId="41" fontId="44" fillId="0" borderId="87" xfId="42" applyNumberFormat="1" applyFont="1" applyFill="1" applyBorder="1" applyAlignment="1" applyProtection="1"/>
    <xf numFmtId="41" fontId="44" fillId="0" borderId="59" xfId="42" applyNumberFormat="1" applyFont="1" applyFill="1" applyBorder="1" applyAlignment="1"/>
    <xf numFmtId="41" fontId="44" fillId="0" borderId="78" xfId="42" applyNumberFormat="1" applyFont="1" applyFill="1" applyBorder="1" applyAlignment="1"/>
    <xf numFmtId="41" fontId="44" fillId="0" borderId="46" xfId="42" applyNumberFormat="1" applyFont="1" applyFill="1" applyBorder="1" applyAlignment="1"/>
    <xf numFmtId="41" fontId="44" fillId="0" borderId="76" xfId="42" applyNumberFormat="1" applyFont="1" applyFill="1" applyBorder="1" applyAlignment="1"/>
    <xf numFmtId="0" fontId="30" fillId="0" borderId="66" xfId="0" applyFont="1" applyFill="1" applyBorder="1"/>
    <xf numFmtId="0" fontId="30" fillId="0" borderId="39" xfId="0" applyFont="1" applyFill="1" applyBorder="1"/>
    <xf numFmtId="0" fontId="30" fillId="0" borderId="39" xfId="0" applyFont="1" applyFill="1" applyBorder="1" applyAlignment="1">
      <alignment horizontal="center"/>
    </xf>
    <xf numFmtId="0" fontId="42" fillId="0" borderId="39" xfId="0" applyFont="1" applyFill="1" applyBorder="1"/>
    <xf numFmtId="0" fontId="42" fillId="0" borderId="66" xfId="0" applyFont="1" applyFill="1" applyBorder="1"/>
    <xf numFmtId="41" fontId="42" fillId="0" borderId="68" xfId="0" applyNumberFormat="1" applyFont="1" applyFill="1" applyBorder="1"/>
    <xf numFmtId="41" fontId="42" fillId="0" borderId="53" xfId="0" applyNumberFormat="1" applyFont="1" applyFill="1" applyBorder="1"/>
    <xf numFmtId="41" fontId="42" fillId="0" borderId="33" xfId="0" applyNumberFormat="1" applyFont="1" applyFill="1" applyBorder="1"/>
    <xf numFmtId="41" fontId="42" fillId="0" borderId="54" xfId="0" applyNumberFormat="1" applyFont="1" applyFill="1" applyBorder="1"/>
    <xf numFmtId="41" fontId="42" fillId="0" borderId="67" xfId="0" applyNumberFormat="1" applyFont="1" applyFill="1" applyBorder="1"/>
    <xf numFmtId="41" fontId="42" fillId="0" borderId="51" xfId="0" applyNumberFormat="1" applyFont="1" applyFill="1" applyBorder="1"/>
    <xf numFmtId="0" fontId="30" fillId="0" borderId="0" xfId="0" applyFont="1"/>
    <xf numFmtId="0" fontId="30" fillId="0" borderId="79" xfId="0" applyFont="1" applyFill="1" applyBorder="1"/>
    <xf numFmtId="0" fontId="30" fillId="0" borderId="45" xfId="0" applyFont="1" applyFill="1" applyBorder="1"/>
    <xf numFmtId="0" fontId="30" fillId="0" borderId="45" xfId="0" applyFont="1" applyFill="1" applyBorder="1" applyAlignment="1">
      <alignment horizontal="center"/>
    </xf>
    <xf numFmtId="0" fontId="30" fillId="0" borderId="12" xfId="42" applyNumberFormat="1" applyFont="1" applyFill="1" applyBorder="1" applyAlignment="1" applyProtection="1">
      <alignment horizontal="center"/>
    </xf>
    <xf numFmtId="0" fontId="42" fillId="0" borderId="45" xfId="0" applyFont="1" applyFill="1" applyBorder="1"/>
    <xf numFmtId="0" fontId="42" fillId="0" borderId="74" xfId="0" applyFont="1" applyFill="1" applyBorder="1"/>
    <xf numFmtId="41" fontId="42" fillId="0" borderId="81" xfId="0" applyNumberFormat="1" applyFont="1" applyFill="1" applyBorder="1"/>
    <xf numFmtId="41" fontId="42" fillId="0" borderId="52" xfId="0" applyNumberFormat="1" applyFont="1" applyFill="1" applyBorder="1"/>
    <xf numFmtId="41" fontId="42" fillId="0" borderId="25" xfId="0" applyNumberFormat="1" applyFont="1" applyFill="1" applyBorder="1"/>
    <xf numFmtId="41" fontId="42" fillId="0" borderId="34" xfId="0" applyNumberFormat="1" applyFont="1" applyFill="1" applyBorder="1"/>
    <xf numFmtId="41" fontId="42" fillId="0" borderId="44" xfId="0" applyNumberFormat="1" applyFont="1" applyFill="1" applyBorder="1"/>
    <xf numFmtId="0" fontId="30" fillId="0" borderId="74" xfId="0" applyFont="1" applyFill="1" applyBorder="1"/>
    <xf numFmtId="0" fontId="30" fillId="0" borderId="36" xfId="0" applyFont="1" applyFill="1" applyBorder="1"/>
    <xf numFmtId="0" fontId="30" fillId="0" borderId="36" xfId="0" applyFont="1" applyFill="1" applyBorder="1" applyAlignment="1">
      <alignment horizontal="center"/>
    </xf>
    <xf numFmtId="0" fontId="42" fillId="0" borderId="36" xfId="0" applyFont="1" applyFill="1" applyBorder="1"/>
    <xf numFmtId="41" fontId="42" fillId="0" borderId="82" xfId="0" applyNumberFormat="1" applyFont="1" applyFill="1" applyBorder="1"/>
    <xf numFmtId="41" fontId="42" fillId="0" borderId="35" xfId="0" applyNumberFormat="1" applyFont="1" applyFill="1" applyBorder="1"/>
    <xf numFmtId="41" fontId="42" fillId="0" borderId="36" xfId="0" applyNumberFormat="1" applyFont="1" applyFill="1" applyBorder="1"/>
    <xf numFmtId="0" fontId="44" fillId="0" borderId="36" xfId="0" applyFont="1" applyFill="1" applyBorder="1"/>
    <xf numFmtId="0" fontId="44" fillId="0" borderId="74" xfId="0" applyFont="1" applyFill="1" applyBorder="1"/>
    <xf numFmtId="41" fontId="44" fillId="0" borderId="82" xfId="0" applyNumberFormat="1" applyFont="1" applyFill="1" applyBorder="1"/>
    <xf numFmtId="41" fontId="44" fillId="0" borderId="52" xfId="0" applyNumberFormat="1" applyFont="1" applyFill="1" applyBorder="1"/>
    <xf numFmtId="41" fontId="44" fillId="0" borderId="25" xfId="0" applyNumberFormat="1" applyFont="1" applyFill="1" applyBorder="1"/>
    <xf numFmtId="41" fontId="44" fillId="0" borderId="34" xfId="0" applyNumberFormat="1" applyFont="1" applyFill="1" applyBorder="1"/>
    <xf numFmtId="41" fontId="44" fillId="0" borderId="35" xfId="0" applyNumberFormat="1" applyFont="1" applyFill="1" applyBorder="1"/>
    <xf numFmtId="0" fontId="30" fillId="0" borderId="76" xfId="0" applyFont="1" applyFill="1" applyBorder="1"/>
    <xf numFmtId="0" fontId="30" fillId="0" borderId="76" xfId="0" applyFont="1" applyFill="1" applyBorder="1" applyAlignment="1">
      <alignment horizontal="center"/>
    </xf>
    <xf numFmtId="0" fontId="44" fillId="0" borderId="76" xfId="0" applyFont="1" applyFill="1" applyBorder="1"/>
    <xf numFmtId="0" fontId="44" fillId="0" borderId="75" xfId="0" applyFont="1" applyFill="1" applyBorder="1"/>
    <xf numFmtId="41" fontId="44" fillId="0" borderId="75" xfId="0" applyNumberFormat="1" applyFont="1" applyFill="1" applyBorder="1"/>
    <xf numFmtId="41" fontId="44" fillId="0" borderId="77" xfId="0" applyNumberFormat="1" applyFont="1" applyFill="1" applyBorder="1"/>
    <xf numFmtId="41" fontId="44" fillId="0" borderId="46" xfId="0" applyNumberFormat="1" applyFont="1" applyFill="1" applyBorder="1"/>
    <xf numFmtId="0" fontId="30" fillId="0" borderId="39" xfId="0" applyFont="1" applyBorder="1" applyAlignment="1">
      <alignment horizontal="center"/>
    </xf>
    <xf numFmtId="0" fontId="44" fillId="0" borderId="39" xfId="0" applyFont="1" applyBorder="1"/>
    <xf numFmtId="41" fontId="44" fillId="0" borderId="68" xfId="0" applyNumberFormat="1" applyFont="1" applyBorder="1"/>
    <xf numFmtId="41" fontId="44" fillId="0" borderId="34" xfId="0" applyNumberFormat="1" applyFont="1" applyBorder="1"/>
    <xf numFmtId="41" fontId="44" fillId="0" borderId="54" xfId="0" applyNumberFormat="1" applyFont="1" applyBorder="1"/>
    <xf numFmtId="0" fontId="30" fillId="0" borderId="36" xfId="0" applyFont="1" applyBorder="1"/>
    <xf numFmtId="41" fontId="44" fillId="0" borderId="82" xfId="0" applyNumberFormat="1" applyFont="1" applyBorder="1"/>
    <xf numFmtId="0" fontId="42" fillId="0" borderId="36" xfId="0" applyFont="1" applyBorder="1"/>
    <xf numFmtId="41" fontId="42" fillId="0" borderId="82" xfId="0" applyNumberFormat="1" applyFont="1" applyBorder="1"/>
    <xf numFmtId="0" fontId="30" fillId="0" borderId="42" xfId="0" applyFont="1" applyBorder="1"/>
    <xf numFmtId="0" fontId="30" fillId="0" borderId="42" xfId="0" applyFont="1" applyBorder="1" applyAlignment="1">
      <alignment horizontal="center"/>
    </xf>
    <xf numFmtId="0" fontId="44" fillId="0" borderId="42" xfId="0" applyFont="1" applyBorder="1"/>
    <xf numFmtId="41" fontId="44" fillId="0" borderId="72" xfId="0" applyNumberFormat="1" applyFont="1" applyBorder="1"/>
    <xf numFmtId="41" fontId="44" fillId="0" borderId="41" xfId="0" applyNumberFormat="1" applyFont="1" applyFill="1" applyBorder="1"/>
    <xf numFmtId="41" fontId="44" fillId="0" borderId="71" xfId="0" applyNumberFormat="1" applyFont="1" applyFill="1" applyBorder="1"/>
    <xf numFmtId="41" fontId="44" fillId="0" borderId="71" xfId="0" applyNumberFormat="1" applyFont="1" applyBorder="1"/>
    <xf numFmtId="0" fontId="30" fillId="0" borderId="76" xfId="0" applyFont="1" applyBorder="1"/>
    <xf numFmtId="0" fontId="30" fillId="0" borderId="76" xfId="0" applyFont="1" applyBorder="1" applyAlignment="1">
      <alignment horizontal="center"/>
    </xf>
    <xf numFmtId="0" fontId="42" fillId="0" borderId="75" xfId="0" applyFont="1" applyBorder="1"/>
    <xf numFmtId="0" fontId="44" fillId="0" borderId="76" xfId="0" applyFont="1" applyBorder="1"/>
    <xf numFmtId="41" fontId="44" fillId="0" borderId="90" xfId="0" applyNumberFormat="1" applyFont="1" applyBorder="1"/>
    <xf numFmtId="41" fontId="44" fillId="0" borderId="59" xfId="0" applyNumberFormat="1" applyFont="1" applyFill="1" applyBorder="1"/>
    <xf numFmtId="41" fontId="44" fillId="0" borderId="78" xfId="0" applyNumberFormat="1" applyFont="1" applyFill="1" applyBorder="1"/>
    <xf numFmtId="41" fontId="42" fillId="0" borderId="78" xfId="0" applyNumberFormat="1" applyFont="1" applyFill="1" applyBorder="1"/>
    <xf numFmtId="41" fontId="42" fillId="0" borderId="46" xfId="0" applyNumberFormat="1" applyFont="1" applyFill="1" applyBorder="1"/>
    <xf numFmtId="41" fontId="44" fillId="0" borderId="46" xfId="0" applyNumberFormat="1" applyFont="1" applyBorder="1"/>
    <xf numFmtId="0" fontId="30" fillId="0" borderId="54" xfId="0" applyFont="1" applyBorder="1"/>
    <xf numFmtId="0" fontId="30" fillId="0" borderId="45" xfId="0" applyFont="1" applyBorder="1"/>
    <xf numFmtId="0" fontId="30" fillId="0" borderId="45" xfId="0" applyFont="1" applyBorder="1" applyAlignment="1">
      <alignment horizontal="center"/>
    </xf>
    <xf numFmtId="0" fontId="44" fillId="0" borderId="45" xfId="0" applyFont="1" applyBorder="1"/>
    <xf numFmtId="0" fontId="44" fillId="0" borderId="79" xfId="0" applyFont="1" applyBorder="1"/>
    <xf numFmtId="41" fontId="44" fillId="0" borderId="81" xfId="0" applyNumberFormat="1" applyFont="1" applyBorder="1"/>
    <xf numFmtId="41" fontId="44" fillId="0" borderId="53" xfId="0" applyNumberFormat="1" applyFont="1" applyFill="1" applyBorder="1"/>
    <xf numFmtId="41" fontId="44" fillId="0" borderId="33" xfId="0" applyNumberFormat="1" applyFont="1" applyFill="1" applyBorder="1"/>
    <xf numFmtId="41" fontId="44" fillId="0" borderId="54" xfId="0" applyNumberFormat="1" applyFont="1" applyFill="1" applyBorder="1"/>
    <xf numFmtId="41" fontId="44" fillId="0" borderId="44" xfId="0" applyNumberFormat="1" applyFont="1" applyFill="1" applyBorder="1"/>
    <xf numFmtId="0" fontId="30" fillId="0" borderId="34" xfId="0" applyFont="1" applyBorder="1"/>
    <xf numFmtId="0" fontId="30" fillId="0" borderId="51" xfId="0" applyFont="1" applyFill="1" applyBorder="1"/>
    <xf numFmtId="0" fontId="30" fillId="0" borderId="67" xfId="0" applyFont="1" applyFill="1" applyBorder="1"/>
    <xf numFmtId="0" fontId="30" fillId="0" borderId="51" xfId="0" applyFont="1" applyFill="1" applyBorder="1" applyAlignment="1">
      <alignment horizontal="center"/>
    </xf>
    <xf numFmtId="0" fontId="42" fillId="0" borderId="68" xfId="0" applyFont="1" applyFill="1" applyBorder="1"/>
    <xf numFmtId="0" fontId="30" fillId="0" borderId="34" xfId="0" applyFont="1" applyFill="1" applyBorder="1"/>
    <xf numFmtId="0" fontId="30" fillId="0" borderId="35" xfId="0" applyFont="1" applyFill="1" applyBorder="1"/>
    <xf numFmtId="0" fontId="30" fillId="0" borderId="34" xfId="0" applyFont="1" applyFill="1" applyBorder="1" applyAlignment="1">
      <alignment horizontal="center"/>
    </xf>
    <xf numFmtId="0" fontId="42" fillId="0" borderId="82" xfId="0" applyFont="1" applyFill="1" applyBorder="1"/>
    <xf numFmtId="0" fontId="30" fillId="0" borderId="46" xfId="0" applyFont="1" applyFill="1" applyBorder="1"/>
    <xf numFmtId="0" fontId="30" fillId="0" borderId="75" xfId="0" applyFont="1" applyFill="1" applyBorder="1"/>
    <xf numFmtId="0" fontId="30" fillId="0" borderId="77" xfId="0" applyFont="1" applyFill="1" applyBorder="1"/>
    <xf numFmtId="0" fontId="30" fillId="0" borderId="46" xfId="0" applyFont="1" applyFill="1" applyBorder="1" applyAlignment="1">
      <alignment horizontal="center"/>
    </xf>
    <xf numFmtId="0" fontId="42" fillId="0" borderId="90" xfId="0" applyFont="1" applyFill="1" applyBorder="1"/>
    <xf numFmtId="0" fontId="42" fillId="0" borderId="75" xfId="0" applyFont="1" applyFill="1" applyBorder="1"/>
    <xf numFmtId="41" fontId="42" fillId="0" borderId="90" xfId="0" applyNumberFormat="1" applyFont="1" applyFill="1" applyBorder="1"/>
    <xf numFmtId="41" fontId="42" fillId="0" borderId="59" xfId="0" applyNumberFormat="1" applyFont="1" applyFill="1" applyBorder="1"/>
    <xf numFmtId="41" fontId="42" fillId="0" borderId="77" xfId="0" applyNumberFormat="1" applyFont="1" applyFill="1" applyBorder="1"/>
    <xf numFmtId="0" fontId="74" fillId="0" borderId="75" xfId="0" applyFont="1" applyFill="1" applyBorder="1"/>
    <xf numFmtId="41" fontId="74" fillId="0" borderId="90" xfId="0" applyNumberFormat="1" applyFont="1" applyFill="1" applyBorder="1"/>
    <xf numFmtId="41" fontId="74" fillId="0" borderId="65" xfId="0" applyNumberFormat="1" applyFont="1" applyFill="1" applyBorder="1"/>
    <xf numFmtId="41" fontId="74" fillId="0" borderId="118" xfId="0" applyNumberFormat="1" applyFont="1" applyFill="1" applyBorder="1"/>
    <xf numFmtId="41" fontId="42" fillId="0" borderId="118" xfId="0" applyNumberFormat="1" applyFont="1" applyFill="1" applyBorder="1"/>
    <xf numFmtId="41" fontId="42" fillId="0" borderId="117" xfId="0" applyNumberFormat="1" applyFont="1" applyFill="1" applyBorder="1"/>
    <xf numFmtId="0" fontId="30" fillId="0" borderId="33" xfId="0" applyFont="1" applyFill="1" applyBorder="1"/>
    <xf numFmtId="0" fontId="30" fillId="0" borderId="33" xfId="0" applyFont="1" applyFill="1" applyBorder="1" applyAlignment="1">
      <alignment horizontal="center"/>
    </xf>
    <xf numFmtId="0" fontId="44" fillId="0" borderId="50" xfId="0" applyFont="1" applyFill="1" applyBorder="1"/>
    <xf numFmtId="0" fontId="42" fillId="0" borderId="53" xfId="0" applyFont="1" applyFill="1" applyBorder="1"/>
    <xf numFmtId="41" fontId="42" fillId="0" borderId="50" xfId="0" applyNumberFormat="1" applyFont="1" applyFill="1" applyBorder="1"/>
    <xf numFmtId="0" fontId="30" fillId="0" borderId="0" xfId="0" applyFont="1" applyFill="1"/>
    <xf numFmtId="0" fontId="42" fillId="0" borderId="50" xfId="0" applyFont="1" applyFill="1" applyBorder="1"/>
    <xf numFmtId="0" fontId="30" fillId="0" borderId="25" xfId="0" applyFont="1" applyFill="1" applyBorder="1"/>
    <xf numFmtId="0" fontId="30" fillId="0" borderId="25" xfId="0" applyFont="1" applyFill="1" applyBorder="1" applyAlignment="1">
      <alignment horizontal="center"/>
    </xf>
    <xf numFmtId="0" fontId="42" fillId="0" borderId="47" xfId="0" applyFont="1" applyFill="1" applyBorder="1"/>
    <xf numFmtId="0" fontId="42" fillId="0" borderId="52" xfId="0" applyFont="1" applyFill="1" applyBorder="1"/>
    <xf numFmtId="41" fontId="44" fillId="0" borderId="36" xfId="0" applyNumberFormat="1" applyFont="1" applyFill="1" applyBorder="1"/>
    <xf numFmtId="0" fontId="30" fillId="0" borderId="52" xfId="0" applyFont="1" applyFill="1" applyBorder="1"/>
    <xf numFmtId="41" fontId="42" fillId="0" borderId="87" xfId="0" applyNumberFormat="1" applyFont="1" applyFill="1" applyBorder="1"/>
    <xf numFmtId="0" fontId="30" fillId="0" borderId="118" xfId="0" applyFont="1" applyFill="1" applyBorder="1"/>
    <xf numFmtId="0" fontId="30" fillId="0" borderId="118" xfId="0" applyFont="1" applyFill="1" applyBorder="1" applyAlignment="1">
      <alignment horizontal="center"/>
    </xf>
    <xf numFmtId="0" fontId="44" fillId="0" borderId="116" xfId="0" applyFont="1" applyFill="1" applyBorder="1"/>
    <xf numFmtId="0" fontId="74" fillId="0" borderId="65" xfId="0" applyFont="1" applyFill="1" applyBorder="1"/>
    <xf numFmtId="41" fontId="74" fillId="0" borderId="28" xfId="0" applyNumberFormat="1" applyFont="1" applyFill="1" applyBorder="1"/>
    <xf numFmtId="41" fontId="42" fillId="0" borderId="89" xfId="0" applyNumberFormat="1" applyFont="1" applyFill="1" applyBorder="1"/>
    <xf numFmtId="41" fontId="44" fillId="0" borderId="121" xfId="0" applyNumberFormat="1" applyFont="1" applyFill="1" applyBorder="1"/>
    <xf numFmtId="41" fontId="42" fillId="0" borderId="121" xfId="0" applyNumberFormat="1" applyFont="1" applyFill="1" applyBorder="1"/>
    <xf numFmtId="41" fontId="42" fillId="0" borderId="71" xfId="0" applyNumberFormat="1" applyFont="1" applyFill="1" applyBorder="1"/>
    <xf numFmtId="41" fontId="42" fillId="0" borderId="12" xfId="0" applyNumberFormat="1" applyFont="1" applyFill="1" applyBorder="1" applyAlignment="1"/>
    <xf numFmtId="41" fontId="42" fillId="0" borderId="117" xfId="0" applyNumberFormat="1" applyFont="1" applyFill="1" applyBorder="1" applyAlignment="1"/>
    <xf numFmtId="0" fontId="30" fillId="0" borderId="22" xfId="0" applyFont="1" applyBorder="1"/>
    <xf numFmtId="0" fontId="30" fillId="0" borderId="0" xfId="0" applyFont="1" applyBorder="1"/>
    <xf numFmtId="0" fontId="30" fillId="0" borderId="0" xfId="0" applyFont="1" applyBorder="1" applyAlignment="1">
      <alignment horizontal="center"/>
    </xf>
    <xf numFmtId="41" fontId="30" fillId="0" borderId="40" xfId="42" applyNumberFormat="1" applyFont="1" applyFill="1" applyBorder="1" applyProtection="1"/>
    <xf numFmtId="41" fontId="30" fillId="0" borderId="66" xfId="42" applyNumberFormat="1" applyFont="1" applyFill="1" applyBorder="1" applyAlignment="1" applyProtection="1">
      <alignment horizontal="left"/>
    </xf>
    <xf numFmtId="0" fontId="30" fillId="0" borderId="66" xfId="42" applyNumberFormat="1" applyFont="1" applyFill="1" applyBorder="1" applyAlignment="1" applyProtection="1">
      <alignment horizontal="center"/>
    </xf>
    <xf numFmtId="49" fontId="30" fillId="0" borderId="39" xfId="42" applyNumberFormat="1" applyFont="1" applyFill="1" applyBorder="1" applyAlignment="1">
      <alignment horizontal="center"/>
    </xf>
    <xf numFmtId="0" fontId="30" fillId="0" borderId="39" xfId="42" applyNumberFormat="1" applyFont="1" applyFill="1" applyBorder="1" applyAlignment="1">
      <alignment horizontal="left"/>
    </xf>
    <xf numFmtId="0" fontId="40" fillId="0" borderId="36" xfId="42" applyNumberFormat="1" applyFont="1" applyFill="1" applyBorder="1" applyAlignment="1"/>
    <xf numFmtId="0" fontId="40" fillId="0" borderId="68" xfId="42" applyNumberFormat="1" applyFont="1" applyFill="1" applyBorder="1" applyAlignment="1">
      <alignment horizontal="left"/>
    </xf>
    <xf numFmtId="41" fontId="40" fillId="0" borderId="48" xfId="42" applyNumberFormat="1" applyFont="1" applyFill="1" applyBorder="1" applyAlignment="1"/>
    <xf numFmtId="41" fontId="40" fillId="0" borderId="69" xfId="42" applyNumberFormat="1" applyFont="1" applyFill="1" applyBorder="1" applyAlignment="1"/>
    <xf numFmtId="41" fontId="46" fillId="0" borderId="69" xfId="42" applyNumberFormat="1" applyFont="1" applyFill="1" applyBorder="1" applyAlignment="1"/>
    <xf numFmtId="41" fontId="46" fillId="0" borderId="51" xfId="42" applyNumberFormat="1" applyFont="1" applyFill="1" applyBorder="1" applyAlignment="1"/>
    <xf numFmtId="41" fontId="46" fillId="0" borderId="39" xfId="42" applyNumberFormat="1" applyFont="1" applyFill="1" applyBorder="1" applyAlignment="1"/>
    <xf numFmtId="41" fontId="30" fillId="0" borderId="37" xfId="42" applyNumberFormat="1" applyFont="1" applyFill="1" applyBorder="1" applyProtection="1"/>
    <xf numFmtId="41" fontId="30" fillId="0" borderId="74" xfId="42" applyNumberFormat="1" applyFont="1" applyFill="1" applyBorder="1" applyAlignment="1" applyProtection="1">
      <alignment horizontal="left"/>
    </xf>
    <xf numFmtId="0" fontId="30" fillId="0" borderId="74" xfId="42" applyNumberFormat="1" applyFont="1" applyFill="1" applyBorder="1" applyAlignment="1" applyProtection="1">
      <alignment horizontal="center"/>
    </xf>
    <xf numFmtId="49" fontId="30" fillId="0" borderId="36" xfId="42" applyNumberFormat="1" applyFont="1" applyFill="1" applyBorder="1" applyAlignment="1">
      <alignment horizontal="center"/>
    </xf>
    <xf numFmtId="0" fontId="30" fillId="0" borderId="36" xfId="42" applyNumberFormat="1" applyFont="1" applyFill="1" applyBorder="1" applyAlignment="1">
      <alignment horizontal="left"/>
    </xf>
    <xf numFmtId="0" fontId="40" fillId="0" borderId="36" xfId="42" applyNumberFormat="1" applyFont="1" applyFill="1" applyBorder="1" applyAlignment="1" applyProtection="1"/>
    <xf numFmtId="0" fontId="40" fillId="0" borderId="82" xfId="42" applyNumberFormat="1" applyFont="1" applyFill="1" applyBorder="1" applyAlignment="1">
      <alignment horizontal="left"/>
    </xf>
    <xf numFmtId="41" fontId="40" fillId="0" borderId="52" xfId="42" applyNumberFormat="1" applyFont="1" applyFill="1" applyBorder="1" applyAlignment="1"/>
    <xf numFmtId="41" fontId="40" fillId="0" borderId="25" xfId="42" applyNumberFormat="1" applyFont="1" applyFill="1" applyBorder="1" applyAlignment="1"/>
    <xf numFmtId="41" fontId="30" fillId="0" borderId="25" xfId="42" applyNumberFormat="1" applyFont="1" applyFill="1" applyBorder="1" applyAlignment="1"/>
    <xf numFmtId="41" fontId="46" fillId="0" borderId="25" xfId="42" applyNumberFormat="1" applyFont="1" applyFill="1" applyBorder="1" applyAlignment="1"/>
    <xf numFmtId="41" fontId="46" fillId="0" borderId="34" xfId="42" quotePrefix="1" applyNumberFormat="1" applyFont="1" applyFill="1" applyBorder="1" applyAlignment="1"/>
    <xf numFmtId="41" fontId="46" fillId="0" borderId="36" xfId="42" applyNumberFormat="1" applyFont="1" applyFill="1" applyBorder="1" applyAlignment="1"/>
    <xf numFmtId="41" fontId="46" fillId="0" borderId="34" xfId="42" applyNumberFormat="1" applyFont="1" applyFill="1" applyBorder="1" applyAlignment="1"/>
    <xf numFmtId="41" fontId="46" fillId="0" borderId="25" xfId="42" quotePrefix="1" applyNumberFormat="1" applyFont="1" applyFill="1" applyBorder="1" applyAlignment="1"/>
    <xf numFmtId="41" fontId="30" fillId="0" borderId="34" xfId="42" applyNumberFormat="1" applyFont="1" applyFill="1" applyBorder="1" applyAlignment="1"/>
    <xf numFmtId="41" fontId="30" fillId="0" borderId="36" xfId="42" applyNumberFormat="1" applyFont="1" applyFill="1" applyBorder="1" applyAlignment="1"/>
    <xf numFmtId="37" fontId="39" fillId="0" borderId="36" xfId="42" applyFont="1" applyFill="1" applyBorder="1" applyAlignment="1">
      <alignment horizontal="left" wrapText="1"/>
    </xf>
    <xf numFmtId="41" fontId="40" fillId="0" borderId="52" xfId="42" applyNumberFormat="1" applyFont="1" applyFill="1" applyBorder="1" applyAlignment="1">
      <alignment wrapText="1"/>
    </xf>
    <xf numFmtId="0" fontId="39" fillId="0" borderId="74" xfId="42" applyNumberFormat="1" applyFont="1" applyFill="1" applyBorder="1" applyAlignment="1">
      <alignment horizontal="center" wrapText="1"/>
    </xf>
    <xf numFmtId="41" fontId="30" fillId="0" borderId="74" xfId="42" applyNumberFormat="1" applyFont="1" applyFill="1" applyBorder="1"/>
    <xf numFmtId="0" fontId="30" fillId="0" borderId="74" xfId="42" applyNumberFormat="1" applyFont="1" applyFill="1" applyBorder="1" applyAlignment="1">
      <alignment horizontal="center" wrapText="1"/>
    </xf>
    <xf numFmtId="0" fontId="46" fillId="0" borderId="82" xfId="42" applyNumberFormat="1" applyFont="1" applyFill="1" applyBorder="1" applyAlignment="1">
      <alignment horizontal="left"/>
    </xf>
    <xf numFmtId="41" fontId="46" fillId="0" borderId="52" xfId="42" applyNumberFormat="1" applyFont="1" applyFill="1" applyBorder="1" applyAlignment="1"/>
    <xf numFmtId="37" fontId="39" fillId="0" borderId="36" xfId="42" applyFont="1" applyFill="1" applyBorder="1" applyAlignment="1">
      <alignment horizontal="left"/>
    </xf>
    <xf numFmtId="0" fontId="40" fillId="0" borderId="82" xfId="42" applyNumberFormat="1" applyFont="1" applyFill="1" applyBorder="1" applyAlignment="1">
      <alignment horizontal="left" wrapText="1"/>
    </xf>
    <xf numFmtId="41" fontId="31" fillId="0" borderId="25" xfId="42" applyNumberFormat="1" applyFont="1" applyFill="1" applyBorder="1" applyAlignment="1"/>
    <xf numFmtId="41" fontId="31" fillId="0" borderId="34" xfId="42" applyNumberFormat="1" applyFont="1" applyFill="1" applyBorder="1" applyAlignment="1"/>
    <xf numFmtId="41" fontId="31" fillId="0" borderId="36" xfId="42" applyNumberFormat="1" applyFont="1" applyFill="1" applyBorder="1" applyAlignment="1"/>
    <xf numFmtId="41" fontId="89" fillId="0" borderId="25" xfId="42" applyNumberFormat="1" applyFont="1" applyFill="1" applyBorder="1" applyAlignment="1"/>
    <xf numFmtId="41" fontId="89" fillId="0" borderId="34" xfId="42" applyNumberFormat="1" applyFont="1" applyFill="1" applyBorder="1" applyAlignment="1"/>
    <xf numFmtId="41" fontId="89" fillId="0" borderId="36" xfId="42" applyNumberFormat="1" applyFont="1" applyFill="1" applyBorder="1" applyAlignment="1"/>
    <xf numFmtId="41" fontId="40" fillId="0" borderId="25" xfId="42" quotePrefix="1" applyNumberFormat="1" applyFont="1" applyFill="1" applyBorder="1" applyAlignment="1"/>
    <xf numFmtId="0" fontId="46" fillId="0" borderId="36" xfId="42" applyNumberFormat="1" applyFont="1" applyFill="1" applyBorder="1" applyAlignment="1"/>
    <xf numFmtId="0" fontId="30" fillId="0" borderId="36" xfId="42" applyNumberFormat="1" applyFont="1" applyFill="1" applyBorder="1" applyAlignment="1">
      <alignment horizontal="left" wrapText="1"/>
    </xf>
    <xf numFmtId="0" fontId="30" fillId="0" borderId="74" xfId="42" applyNumberFormat="1" applyFont="1" applyFill="1" applyBorder="1" applyAlignment="1">
      <alignment horizontal="center"/>
    </xf>
    <xf numFmtId="0" fontId="40" fillId="0" borderId="82" xfId="42" quotePrefix="1" applyNumberFormat="1" applyFont="1" applyFill="1" applyBorder="1" applyAlignment="1">
      <alignment horizontal="left"/>
    </xf>
    <xf numFmtId="0" fontId="30" fillId="0" borderId="70" xfId="42" applyNumberFormat="1" applyFont="1" applyFill="1" applyBorder="1" applyAlignment="1">
      <alignment horizontal="center"/>
    </xf>
    <xf numFmtId="0" fontId="30" fillId="0" borderId="42" xfId="42" applyNumberFormat="1" applyFont="1" applyFill="1" applyBorder="1" applyAlignment="1">
      <alignment horizontal="center"/>
    </xf>
    <xf numFmtId="37" fontId="30" fillId="0" borderId="36" xfId="42" applyFont="1" applyFill="1" applyBorder="1" applyAlignment="1">
      <alignment wrapText="1"/>
    </xf>
    <xf numFmtId="37" fontId="30" fillId="0" borderId="36" xfId="42" applyFont="1" applyFill="1" applyBorder="1" applyAlignment="1">
      <alignment horizontal="center"/>
    </xf>
    <xf numFmtId="0" fontId="46" fillId="0" borderId="25" xfId="42" applyNumberFormat="1" applyFont="1" applyFill="1" applyBorder="1" applyAlignment="1"/>
    <xf numFmtId="37" fontId="30" fillId="0" borderId="74" xfId="42" applyFont="1" applyFill="1" applyBorder="1"/>
    <xf numFmtId="37" fontId="30" fillId="0" borderId="74" xfId="42" applyFont="1" applyFill="1" applyBorder="1" applyAlignment="1">
      <alignment horizontal="center"/>
    </xf>
    <xf numFmtId="0" fontId="46" fillId="0" borderId="82" xfId="42" applyNumberFormat="1" applyFont="1" applyFill="1" applyBorder="1" applyAlignment="1">
      <alignment horizontal="left" wrapText="1"/>
    </xf>
    <xf numFmtId="41" fontId="90" fillId="0" borderId="25" xfId="42" applyNumberFormat="1" applyFont="1" applyFill="1" applyBorder="1" applyAlignment="1"/>
    <xf numFmtId="0" fontId="30" fillId="0" borderId="113" xfId="42" applyNumberFormat="1" applyFont="1" applyFill="1" applyBorder="1" applyAlignment="1">
      <alignment horizontal="center"/>
    </xf>
    <xf numFmtId="0" fontId="30" fillId="0" borderId="85" xfId="42" applyNumberFormat="1" applyFont="1" applyFill="1" applyBorder="1" applyAlignment="1">
      <alignment horizontal="center"/>
    </xf>
    <xf numFmtId="37" fontId="30" fillId="0" borderId="113" xfId="42" applyFont="1" applyFill="1" applyBorder="1" applyAlignment="1">
      <alignment wrapText="1"/>
    </xf>
    <xf numFmtId="37" fontId="30" fillId="0" borderId="113" xfId="42" applyFont="1" applyFill="1" applyBorder="1" applyAlignment="1">
      <alignment horizontal="center"/>
    </xf>
    <xf numFmtId="41" fontId="46" fillId="0" borderId="59" xfId="42" applyNumberFormat="1" applyFont="1" applyFill="1" applyBorder="1"/>
    <xf numFmtId="41" fontId="40" fillId="0" borderId="78" xfId="42" applyNumberFormat="1" applyFont="1" applyFill="1" applyBorder="1" applyAlignment="1"/>
    <xf numFmtId="41" fontId="30" fillId="0" borderId="78" xfId="42" applyNumberFormat="1" applyFont="1" applyFill="1" applyBorder="1" applyAlignment="1"/>
    <xf numFmtId="41" fontId="46" fillId="0" borderId="46" xfId="42" applyNumberFormat="1" applyFont="1" applyFill="1" applyBorder="1" applyAlignment="1"/>
    <xf numFmtId="41" fontId="30" fillId="0" borderId="85" xfId="42" applyNumberFormat="1" applyFont="1" applyFill="1" applyBorder="1" applyAlignment="1"/>
    <xf numFmtId="41" fontId="30" fillId="0" borderId="86" xfId="42" applyNumberFormat="1" applyFont="1" applyFill="1" applyBorder="1" applyProtection="1"/>
    <xf numFmtId="0" fontId="30" fillId="0" borderId="75" xfId="42" applyNumberFormat="1" applyFont="1" applyFill="1" applyBorder="1" applyAlignment="1" applyProtection="1">
      <alignment horizontal="center"/>
    </xf>
    <xf numFmtId="0" fontId="40" fillId="0" borderId="76" xfId="42" applyNumberFormat="1" applyFont="1" applyFill="1" applyBorder="1" applyAlignment="1" applyProtection="1"/>
    <xf numFmtId="0" fontId="40" fillId="0" borderId="77" xfId="42" applyNumberFormat="1" applyFont="1" applyFill="1" applyBorder="1" applyAlignment="1"/>
    <xf numFmtId="41" fontId="40" fillId="0" borderId="87" xfId="42" applyNumberFormat="1" applyFont="1" applyFill="1" applyBorder="1" applyAlignment="1"/>
    <xf numFmtId="41" fontId="40" fillId="0" borderId="46" xfId="42" applyNumberFormat="1" applyFont="1" applyFill="1" applyBorder="1" applyAlignment="1"/>
    <xf numFmtId="0" fontId="30" fillId="0" borderId="12" xfId="0" applyFont="1" applyBorder="1"/>
    <xf numFmtId="0" fontId="30" fillId="0" borderId="100" xfId="0" applyFont="1" applyFill="1" applyBorder="1" applyAlignment="1">
      <alignment horizontal="left" vertical="top" wrapText="1"/>
    </xf>
    <xf numFmtId="0" fontId="30" fillId="0" borderId="100" xfId="0" applyFont="1" applyFill="1" applyBorder="1" applyAlignment="1">
      <alignment horizontal="center" vertical="top" wrapText="1"/>
    </xf>
    <xf numFmtId="41" fontId="87" fillId="0" borderId="98" xfId="0" applyNumberFormat="1" applyFont="1" applyFill="1" applyBorder="1" applyAlignment="1">
      <alignment horizontal="right" vertical="top" shrinkToFit="1"/>
    </xf>
    <xf numFmtId="41" fontId="87" fillId="0" borderId="96" xfId="0" applyNumberFormat="1" applyFont="1" applyFill="1" applyBorder="1" applyAlignment="1">
      <alignment horizontal="right" vertical="top" shrinkToFit="1"/>
    </xf>
    <xf numFmtId="41" fontId="87" fillId="0" borderId="48" xfId="0" applyNumberFormat="1" applyFont="1" applyFill="1" applyBorder="1" applyAlignment="1">
      <alignment horizontal="right" vertical="top" shrinkToFit="1"/>
    </xf>
    <xf numFmtId="41" fontId="87" fillId="0" borderId="69" xfId="0" applyNumberFormat="1" applyFont="1" applyFill="1" applyBorder="1" applyAlignment="1">
      <alignment horizontal="right" vertical="top" shrinkToFit="1"/>
    </xf>
    <xf numFmtId="41" fontId="30" fillId="0" borderId="69" xfId="42" applyNumberFormat="1" applyFont="1" applyFill="1" applyBorder="1" applyAlignment="1"/>
    <xf numFmtId="41" fontId="30" fillId="0" borderId="51" xfId="42" applyNumberFormat="1" applyFont="1" applyFill="1" applyBorder="1" applyAlignment="1"/>
    <xf numFmtId="41" fontId="30" fillId="0" borderId="39" xfId="42" applyNumberFormat="1" applyFont="1" applyFill="1" applyBorder="1" applyAlignment="1"/>
    <xf numFmtId="41" fontId="30" fillId="0" borderId="79" xfId="42" applyNumberFormat="1" applyFont="1" applyFill="1" applyBorder="1" applyProtection="1"/>
    <xf numFmtId="0" fontId="30" fillId="0" borderId="101" xfId="0" applyFont="1" applyFill="1" applyBorder="1" applyAlignment="1">
      <alignment horizontal="left" vertical="top" wrapText="1"/>
    </xf>
    <xf numFmtId="0" fontId="30" fillId="0" borderId="101" xfId="0" applyFont="1" applyFill="1" applyBorder="1" applyAlignment="1">
      <alignment horizontal="center" vertical="top" wrapText="1"/>
    </xf>
    <xf numFmtId="41" fontId="87" fillId="0" borderId="94" xfId="0" applyNumberFormat="1" applyFont="1" applyFill="1" applyBorder="1" applyAlignment="1">
      <alignment horizontal="right" vertical="top" shrinkToFit="1"/>
    </xf>
    <xf numFmtId="41" fontId="87" fillId="0" borderId="93" xfId="0" applyNumberFormat="1" applyFont="1" applyFill="1" applyBorder="1" applyAlignment="1">
      <alignment horizontal="right" vertical="top" shrinkToFit="1"/>
    </xf>
    <xf numFmtId="41" fontId="87" fillId="0" borderId="52" xfId="0" applyNumberFormat="1" applyFont="1" applyFill="1" applyBorder="1" applyAlignment="1">
      <alignment horizontal="right" vertical="top" shrinkToFit="1"/>
    </xf>
    <xf numFmtId="41" fontId="87" fillId="0" borderId="25" xfId="0" applyNumberFormat="1" applyFont="1" applyFill="1" applyBorder="1" applyAlignment="1">
      <alignment horizontal="right" vertical="top" shrinkToFit="1"/>
    </xf>
    <xf numFmtId="0" fontId="30" fillId="0" borderId="102" xfId="0" applyFont="1" applyFill="1" applyBorder="1" applyAlignment="1">
      <alignment horizontal="left" vertical="top" wrapText="1"/>
    </xf>
    <xf numFmtId="0" fontId="30" fillId="0" borderId="102" xfId="0" applyFont="1" applyFill="1" applyBorder="1" applyAlignment="1">
      <alignment horizontal="center" vertical="top" wrapText="1"/>
    </xf>
    <xf numFmtId="41" fontId="87" fillId="0" borderId="99" xfId="0" applyNumberFormat="1" applyFont="1" applyFill="1" applyBorder="1" applyAlignment="1">
      <alignment horizontal="right" vertical="top" shrinkToFit="1"/>
    </xf>
    <xf numFmtId="41" fontId="87" fillId="0" borderId="97" xfId="0" applyNumberFormat="1" applyFont="1" applyFill="1" applyBorder="1" applyAlignment="1">
      <alignment horizontal="right" vertical="top" shrinkToFit="1"/>
    </xf>
    <xf numFmtId="41" fontId="87" fillId="0" borderId="59" xfId="0" applyNumberFormat="1" applyFont="1" applyFill="1" applyBorder="1" applyAlignment="1">
      <alignment horizontal="right" vertical="top" shrinkToFit="1"/>
    </xf>
    <xf numFmtId="41" fontId="87" fillId="0" borderId="78" xfId="0" applyNumberFormat="1" applyFont="1" applyFill="1" applyBorder="1" applyAlignment="1">
      <alignment horizontal="right" vertical="top" shrinkToFit="1"/>
    </xf>
    <xf numFmtId="41" fontId="87" fillId="0" borderId="102" xfId="0" applyNumberFormat="1" applyFont="1" applyFill="1" applyBorder="1" applyAlignment="1">
      <alignment horizontal="right" vertical="top" shrinkToFit="1"/>
    </xf>
    <xf numFmtId="41" fontId="87" fillId="0" borderId="95" xfId="0" applyNumberFormat="1" applyFont="1" applyFill="1" applyBorder="1" applyAlignment="1">
      <alignment horizontal="right" vertical="top" shrinkToFit="1"/>
    </xf>
    <xf numFmtId="0" fontId="30" fillId="0" borderId="0" xfId="42" applyNumberFormat="1" applyFont="1" applyFill="1" applyAlignment="1">
      <alignment horizontal="center"/>
    </xf>
    <xf numFmtId="0" fontId="30" fillId="0" borderId="0" xfId="42" applyNumberFormat="1" applyFont="1" applyFill="1" applyAlignment="1">
      <alignment horizontal="left"/>
    </xf>
    <xf numFmtId="0" fontId="30" fillId="0" borderId="0" xfId="0" applyFont="1" applyAlignment="1">
      <alignment horizontal="center"/>
    </xf>
    <xf numFmtId="0" fontId="42" fillId="0" borderId="0" xfId="0" applyFont="1"/>
    <xf numFmtId="41" fontId="42" fillId="0" borderId="0" xfId="0" applyNumberFormat="1" applyFont="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3" xfId="39"/>
    <cellStyle name="Normal 4" xfId="50"/>
    <cellStyle name="Normal 4 2" xfId="52"/>
    <cellStyle name="Normal 4 3" xfId="55"/>
    <cellStyle name="Normal 5" xfId="51"/>
    <cellStyle name="Normal 6" xfId="54"/>
    <cellStyle name="Normal_09 CIP SM Stations (2)" xfId="40"/>
    <cellStyle name="Normal_cip2007ed" xfId="41"/>
    <cellStyle name="Normal_cip2013-2020" xfId="42"/>
    <cellStyle name="Normal_CIPDPWProjectRequest2013-14 JT edits 2" xfId="43"/>
    <cellStyle name="Normal_cipform1"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colors>
    <mruColors>
      <color rgb="FFFF00FF"/>
      <color rgb="FF0000FF"/>
      <color rgb="FFFF9900"/>
      <color rgb="FF008000"/>
      <color rgb="FF33CC33"/>
      <color rgb="FF808000"/>
      <color rgb="FF996633"/>
      <color rgb="FF33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r>
              <a:rPr lang="en-US" sz="3200" b="1"/>
              <a:t>Property Taxes to Finance CIP</a:t>
            </a:r>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863389649109398E-2"/>
          <c:y val="1.1783363151410684E-2"/>
          <c:w val="0.93560262976836628"/>
          <c:h val="0.87066071802921285"/>
        </c:manualLayout>
      </c:layout>
      <c:lineChart>
        <c:grouping val="standard"/>
        <c:varyColors val="0"/>
        <c:ser>
          <c:idx val="0"/>
          <c:order val="0"/>
          <c:spPr>
            <a:ln w="28575" cap="rnd">
              <a:solidFill>
                <a:schemeClr val="accent1"/>
              </a:solidFill>
              <a:round/>
            </a:ln>
            <a:effectLst/>
          </c:spPr>
          <c:marker>
            <c:symbol val="none"/>
          </c:marker>
          <c:dLbls>
            <c:dLbl>
              <c:idx val="0"/>
              <c:layout>
                <c:manualLayout>
                  <c:x val="-1.3592233009708738E-2"/>
                  <c:y val="6.43604237787609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68-4F56-819E-87D2EAA37380}"/>
                </c:ext>
              </c:extLst>
            </c:dLbl>
            <c:dLbl>
              <c:idx val="1"/>
              <c:layout>
                <c:manualLayout>
                  <c:x val="-2.2815533980582524E-2"/>
                  <c:y val="7.723267745950986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0233009708737868E-2"/>
                      <c:h val="5.5746938192201848E-2"/>
                    </c:manualLayout>
                  </c15:layout>
                </c:ext>
                <c:ext xmlns:c16="http://schemas.microsoft.com/office/drawing/2014/chart" uri="{C3380CC4-5D6E-409C-BE32-E72D297353CC}">
                  <c16:uniqueId val="{00000001-9D68-4F56-819E-87D2EAA37380}"/>
                </c:ext>
              </c:extLst>
            </c:dLbl>
            <c:dLbl>
              <c:idx val="2"/>
              <c:layout>
                <c:manualLayout>
                  <c:x val="1.9417475728155339E-3"/>
                  <c:y val="3.6470906807964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68-4F56-819E-87D2EAA37380}"/>
                </c:ext>
              </c:extLst>
            </c:dLbl>
            <c:dLbl>
              <c:idx val="3"/>
              <c:layout>
                <c:manualLayout>
                  <c:x val="5.8252427184466021E-3"/>
                  <c:y val="3.4325559348672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68-4F56-819E-87D2EAA37380}"/>
                </c:ext>
              </c:extLst>
            </c:dLbl>
            <c:dLbl>
              <c:idx val="4"/>
              <c:layout>
                <c:manualLayout>
                  <c:x val="-4.5889101338432124E-3"/>
                  <c:y val="5.9171597633136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68-4F56-819E-87D2EAA37380}"/>
                </c:ext>
              </c:extLst>
            </c:dLbl>
            <c:dLbl>
              <c:idx val="5"/>
              <c:layout>
                <c:manualLayout>
                  <c:x val="7.6481835564053537E-4"/>
                  <c:y val="4.0236686390532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68-4F56-819E-87D2EAA37380}"/>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'ciptax (opt 2)'!$S$13:$Y$13</c:f>
              <c:strCache>
                <c:ptCount val="7"/>
                <c:pt idx="0">
                  <c:v>2023-24</c:v>
                </c:pt>
                <c:pt idx="1">
                  <c:v>2024-25</c:v>
                </c:pt>
                <c:pt idx="2">
                  <c:v>2025-26</c:v>
                </c:pt>
                <c:pt idx="3">
                  <c:v>2026-27</c:v>
                </c:pt>
                <c:pt idx="4">
                  <c:v>2027-28</c:v>
                </c:pt>
                <c:pt idx="5">
                  <c:v>2028-29</c:v>
                </c:pt>
                <c:pt idx="6">
                  <c:v>2029-30</c:v>
                </c:pt>
              </c:strCache>
            </c:strRef>
          </c:cat>
          <c:val>
            <c:numRef>
              <c:f>'ciptax (opt 2)'!$S$10:$Y$10</c:f>
              <c:numCache>
                <c:formatCode>_(* #,##0_);_(* \(#,##0\);_(* "-"_);_(@_)</c:formatCode>
                <c:ptCount val="7"/>
                <c:pt idx="0">
                  <c:v>2181395</c:v>
                </c:pt>
                <c:pt idx="1">
                  <c:v>3028578</c:v>
                </c:pt>
                <c:pt idx="2">
                  <c:v>4761099</c:v>
                </c:pt>
                <c:pt idx="3">
                  <c:v>5188834</c:v>
                </c:pt>
                <c:pt idx="4">
                  <c:v>5618123</c:v>
                </c:pt>
                <c:pt idx="5">
                  <c:v>5645758</c:v>
                </c:pt>
                <c:pt idx="6">
                  <c:v>6061043</c:v>
                </c:pt>
              </c:numCache>
            </c:numRef>
          </c:val>
          <c:smooth val="0"/>
          <c:extLst>
            <c:ext xmlns:c16="http://schemas.microsoft.com/office/drawing/2014/chart" uri="{C3380CC4-5D6E-409C-BE32-E72D297353CC}">
              <c16:uniqueId val="{00000006-9D68-4F56-819E-87D2EAA37380}"/>
            </c:ext>
          </c:extLst>
        </c:ser>
        <c:dLbls>
          <c:showLegendKey val="0"/>
          <c:showVal val="0"/>
          <c:showCatName val="0"/>
          <c:showSerName val="0"/>
          <c:showPercent val="0"/>
          <c:showBubbleSize val="0"/>
        </c:dLbls>
        <c:smooth val="0"/>
        <c:axId val="387977536"/>
        <c:axId val="387974400"/>
      </c:lineChart>
      <c:catAx>
        <c:axId val="38797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87974400"/>
        <c:crosses val="autoZero"/>
        <c:auto val="1"/>
        <c:lblAlgn val="ctr"/>
        <c:lblOffset val="100"/>
        <c:noMultiLvlLbl val="0"/>
      </c:catAx>
      <c:valAx>
        <c:axId val="387974400"/>
        <c:scaling>
          <c:orientation val="minMax"/>
          <c:min val="150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87977536"/>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3600" b="1"/>
              <a:t>Capital Expenditures</a:t>
            </a:r>
          </a:p>
          <a:p>
            <a:pPr>
              <a:defRPr/>
            </a:pPr>
            <a:r>
              <a:rPr lang="en-US" sz="1800" b="1"/>
              <a:t>2024-25 Proposed Funding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136522519981875E-2"/>
          <c:y val="0.18433527117521525"/>
          <c:w val="0.77129178344232396"/>
          <c:h val="0.57059680624034148"/>
        </c:manualLayout>
      </c:layout>
      <c:barChart>
        <c:barDir val="col"/>
        <c:grouping val="clustered"/>
        <c:varyColors val="0"/>
        <c:ser>
          <c:idx val="3"/>
          <c:order val="0"/>
          <c:tx>
            <c:strRef>
              <c:f>'ciptax (opt 2)'!$S$6</c:f>
              <c:strCache>
                <c:ptCount val="1"/>
                <c:pt idx="0">
                  <c:v>2023-24</c:v>
                </c:pt>
              </c:strCache>
            </c:strRef>
          </c:tx>
          <c:spPr>
            <a:solidFill>
              <a:schemeClr val="accent4"/>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2)'!$S$7:$S$9</c:f>
              <c:numCache>
                <c:formatCode>_(* #,##0_);_(* \(#,##0\);_(* "-"_);_(@_)</c:formatCode>
                <c:ptCount val="3"/>
                <c:pt idx="0">
                  <c:v>244145</c:v>
                </c:pt>
                <c:pt idx="1">
                  <c:v>1937250</c:v>
                </c:pt>
                <c:pt idx="2">
                  <c:v>0</c:v>
                </c:pt>
              </c:numCache>
            </c:numRef>
          </c:val>
          <c:extLst>
            <c:ext xmlns:c16="http://schemas.microsoft.com/office/drawing/2014/chart" uri="{C3380CC4-5D6E-409C-BE32-E72D297353CC}">
              <c16:uniqueId val="{00000000-C37B-44AC-87D3-24EA4E7505CF}"/>
            </c:ext>
          </c:extLst>
        </c:ser>
        <c:ser>
          <c:idx val="4"/>
          <c:order val="1"/>
          <c:tx>
            <c:strRef>
              <c:f>'ciptax (opt 2)'!$T$6</c:f>
              <c:strCache>
                <c:ptCount val="1"/>
                <c:pt idx="0">
                  <c:v>2024-25</c:v>
                </c:pt>
              </c:strCache>
            </c:strRef>
          </c:tx>
          <c:spPr>
            <a:solidFill>
              <a:schemeClr val="accent5"/>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2)'!$T$7:$T$9</c:f>
              <c:numCache>
                <c:formatCode>_(* #,##0_);_(* \(#,##0\);_(* "-"_);_(@_)</c:formatCode>
                <c:ptCount val="3"/>
                <c:pt idx="0">
                  <c:v>236240</c:v>
                </c:pt>
                <c:pt idx="1">
                  <c:v>2285000</c:v>
                </c:pt>
                <c:pt idx="2">
                  <c:v>507338</c:v>
                </c:pt>
              </c:numCache>
            </c:numRef>
          </c:val>
          <c:extLst>
            <c:ext xmlns:c16="http://schemas.microsoft.com/office/drawing/2014/chart" uri="{C3380CC4-5D6E-409C-BE32-E72D297353CC}">
              <c16:uniqueId val="{00000001-C37B-44AC-87D3-24EA4E7505CF}"/>
            </c:ext>
          </c:extLst>
        </c:ser>
        <c:ser>
          <c:idx val="5"/>
          <c:order val="2"/>
          <c:tx>
            <c:strRef>
              <c:f>'ciptax (opt 2)'!$U$6</c:f>
              <c:strCache>
                <c:ptCount val="1"/>
                <c:pt idx="0">
                  <c:v>2025-26</c:v>
                </c:pt>
              </c:strCache>
            </c:strRef>
          </c:tx>
          <c:spPr>
            <a:solidFill>
              <a:schemeClr val="accent6"/>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2)'!$U$7:$U$9</c:f>
              <c:numCache>
                <c:formatCode>_(* #,##0_);_(* \(#,##0\);_(* "-"_);_(@_)</c:formatCode>
                <c:ptCount val="3"/>
                <c:pt idx="0">
                  <c:v>228335</c:v>
                </c:pt>
                <c:pt idx="1">
                  <c:v>2720000</c:v>
                </c:pt>
                <c:pt idx="2">
                  <c:v>1812764</c:v>
                </c:pt>
              </c:numCache>
            </c:numRef>
          </c:val>
          <c:extLst>
            <c:ext xmlns:c16="http://schemas.microsoft.com/office/drawing/2014/chart" uri="{C3380CC4-5D6E-409C-BE32-E72D297353CC}">
              <c16:uniqueId val="{00000002-C37B-44AC-87D3-24EA4E7505CF}"/>
            </c:ext>
          </c:extLst>
        </c:ser>
        <c:ser>
          <c:idx val="0"/>
          <c:order val="3"/>
          <c:tx>
            <c:strRef>
              <c:f>'ciptax (opt 2)'!$V$6</c:f>
              <c:strCache>
                <c:ptCount val="1"/>
                <c:pt idx="0">
                  <c:v>2026-27</c:v>
                </c:pt>
              </c:strCache>
            </c:strRef>
          </c:tx>
          <c:spPr>
            <a:solidFill>
              <a:schemeClr val="accent1"/>
            </a:solidFill>
            <a:ln>
              <a:noFill/>
            </a:ln>
            <a:effectLst/>
          </c:spPr>
          <c:invertIfNegative val="0"/>
          <c:val>
            <c:numRef>
              <c:f>'ciptax (opt 2)'!$V$7:$V$9</c:f>
              <c:numCache>
                <c:formatCode>_(* #,##0_);_(* \(#,##0\);_(* "-"_);_(@_)</c:formatCode>
                <c:ptCount val="3"/>
                <c:pt idx="0">
                  <c:v>220430</c:v>
                </c:pt>
                <c:pt idx="1">
                  <c:v>3135000</c:v>
                </c:pt>
                <c:pt idx="2">
                  <c:v>1833404</c:v>
                </c:pt>
              </c:numCache>
            </c:numRef>
          </c:val>
          <c:extLst>
            <c:ext xmlns:c16="http://schemas.microsoft.com/office/drawing/2014/chart" uri="{C3380CC4-5D6E-409C-BE32-E72D297353CC}">
              <c16:uniqueId val="{00000003-C37B-44AC-87D3-24EA4E7505CF}"/>
            </c:ext>
          </c:extLst>
        </c:ser>
        <c:ser>
          <c:idx val="1"/>
          <c:order val="4"/>
          <c:tx>
            <c:strRef>
              <c:f>'ciptax (opt 2)'!$W$6</c:f>
              <c:strCache>
                <c:ptCount val="1"/>
                <c:pt idx="0">
                  <c:v>2027-28</c:v>
                </c:pt>
              </c:strCache>
            </c:strRef>
          </c:tx>
          <c:spPr>
            <a:solidFill>
              <a:schemeClr val="accent2"/>
            </a:solidFill>
            <a:ln>
              <a:noFill/>
            </a:ln>
            <a:effectLst/>
          </c:spPr>
          <c:invertIfNegative val="0"/>
          <c:val>
            <c:numRef>
              <c:f>'ciptax (opt 2)'!$W$7:$W$9</c:f>
              <c:numCache>
                <c:formatCode>_(* #,##0_);_(* \(#,##0\);_(* "-"_);_(@_)</c:formatCode>
                <c:ptCount val="3"/>
                <c:pt idx="0">
                  <c:v>207525</c:v>
                </c:pt>
                <c:pt idx="1">
                  <c:v>3245000</c:v>
                </c:pt>
                <c:pt idx="2">
                  <c:v>2165598</c:v>
                </c:pt>
              </c:numCache>
            </c:numRef>
          </c:val>
          <c:extLst>
            <c:ext xmlns:c16="http://schemas.microsoft.com/office/drawing/2014/chart" uri="{C3380CC4-5D6E-409C-BE32-E72D297353CC}">
              <c16:uniqueId val="{00000004-C37B-44AC-87D3-24EA4E7505CF}"/>
            </c:ext>
          </c:extLst>
        </c:ser>
        <c:ser>
          <c:idx val="2"/>
          <c:order val="5"/>
          <c:tx>
            <c:strRef>
              <c:f>'ciptax (opt 2)'!$X$6</c:f>
              <c:strCache>
                <c:ptCount val="1"/>
                <c:pt idx="0">
                  <c:v>2028-29</c:v>
                </c:pt>
              </c:strCache>
            </c:strRef>
          </c:tx>
          <c:spPr>
            <a:solidFill>
              <a:schemeClr val="accent3"/>
            </a:solidFill>
            <a:ln>
              <a:noFill/>
            </a:ln>
            <a:effectLst/>
          </c:spPr>
          <c:invertIfNegative val="0"/>
          <c:val>
            <c:numRef>
              <c:f>'ciptax (opt 2)'!$X$7:$X$9</c:f>
              <c:numCache>
                <c:formatCode>_(* #,##0_);_(* \(#,##0\);_(* "-"_);_(@_)</c:formatCode>
                <c:ptCount val="3"/>
                <c:pt idx="0">
                  <c:v>199875</c:v>
                </c:pt>
                <c:pt idx="1">
                  <c:v>3325000</c:v>
                </c:pt>
                <c:pt idx="2">
                  <c:v>2120883</c:v>
                </c:pt>
              </c:numCache>
            </c:numRef>
          </c:val>
          <c:extLst>
            <c:ext xmlns:c16="http://schemas.microsoft.com/office/drawing/2014/chart" uri="{C3380CC4-5D6E-409C-BE32-E72D297353CC}">
              <c16:uniqueId val="{00000005-C37B-44AC-87D3-24EA4E7505CF}"/>
            </c:ext>
          </c:extLst>
        </c:ser>
        <c:ser>
          <c:idx val="6"/>
          <c:order val="6"/>
          <c:tx>
            <c:strRef>
              <c:f>'ciptax (opt 2)'!$Y$6</c:f>
              <c:strCache>
                <c:ptCount val="1"/>
                <c:pt idx="0">
                  <c:v>2029-30</c:v>
                </c:pt>
              </c:strCache>
            </c:strRef>
          </c:tx>
          <c:spPr>
            <a:solidFill>
              <a:schemeClr val="accent1">
                <a:lumMod val="60000"/>
              </a:schemeClr>
            </a:solidFill>
            <a:ln>
              <a:noFill/>
            </a:ln>
            <a:effectLst/>
          </c:spPr>
          <c:invertIfNegative val="0"/>
          <c:val>
            <c:numRef>
              <c:f>'ciptax (opt 2)'!$Y$7:$Y$9</c:f>
              <c:numCache>
                <c:formatCode>_(* #,##0_);_(* \(#,##0\);_(* "-"_);_(@_)</c:formatCode>
                <c:ptCount val="3"/>
                <c:pt idx="0">
                  <c:v>199875</c:v>
                </c:pt>
                <c:pt idx="1">
                  <c:v>3650000</c:v>
                </c:pt>
                <c:pt idx="2">
                  <c:v>2211168</c:v>
                </c:pt>
              </c:numCache>
            </c:numRef>
          </c:val>
          <c:extLst>
            <c:ext xmlns:c16="http://schemas.microsoft.com/office/drawing/2014/chart" uri="{C3380CC4-5D6E-409C-BE32-E72D297353CC}">
              <c16:uniqueId val="{00000006-C37B-44AC-87D3-24EA4E7505CF}"/>
            </c:ext>
          </c:extLst>
        </c:ser>
        <c:dLbls>
          <c:showLegendKey val="0"/>
          <c:showVal val="0"/>
          <c:showCatName val="0"/>
          <c:showSerName val="0"/>
          <c:showPercent val="0"/>
          <c:showBubbleSize val="0"/>
        </c:dLbls>
        <c:gapWidth val="219"/>
        <c:overlap val="-27"/>
        <c:axId val="387979496"/>
        <c:axId val="387979888"/>
      </c:barChart>
      <c:catAx>
        <c:axId val="38797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crossAx val="387979888"/>
        <c:crosses val="autoZero"/>
        <c:auto val="1"/>
        <c:lblAlgn val="ctr"/>
        <c:lblOffset val="100"/>
        <c:noMultiLvlLbl val="0"/>
      </c:catAx>
      <c:valAx>
        <c:axId val="3879798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387979496"/>
        <c:crosses val="autoZero"/>
        <c:crossBetween val="between"/>
      </c:valAx>
      <c:spPr>
        <a:noFill/>
        <a:ln>
          <a:noFill/>
        </a:ln>
        <a:effectLst/>
      </c:spPr>
    </c:plotArea>
    <c:legend>
      <c:legendPos val="r"/>
      <c:layout>
        <c:manualLayout>
          <c:xMode val="edge"/>
          <c:yMode val="edge"/>
          <c:x val="0.90350810385989888"/>
          <c:y val="0.30216099669093166"/>
          <c:w val="7.2370123226122157E-2"/>
          <c:h val="0.5026348031298124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254000</xdr:colOff>
      <xdr:row>0</xdr:row>
      <xdr:rowOff>127000</xdr:rowOff>
    </xdr:from>
    <xdr:to>
      <xdr:col>22</xdr:col>
      <xdr:colOff>127000</xdr:colOff>
      <xdr:row>34</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260350</xdr:colOff>
      <xdr:row>39</xdr:row>
      <xdr:rowOff>82550</xdr:rowOff>
    </xdr:from>
    <xdr:to>
      <xdr:col>22</xdr:col>
      <xdr:colOff>69850</xdr:colOff>
      <xdr:row>86</xdr:row>
      <xdr:rowOff>130174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0.17501</cdr:x>
      <cdr:y>0.11341</cdr:y>
    </cdr:from>
    <cdr:to>
      <cdr:x>0.36162</cdr:x>
      <cdr:y>0.6682</cdr:y>
    </cdr:to>
    <cdr:cxnSp macro="">
      <cdr:nvCxnSpPr>
        <cdr:cNvPr id="3" name="Straight Arrow Connector 2"/>
        <cdr:cNvCxnSpPr/>
      </cdr:nvCxnSpPr>
      <cdr:spPr>
        <a:xfrm xmlns:a="http://schemas.openxmlformats.org/drawingml/2006/main" flipH="1">
          <a:off x="2894913" y="851613"/>
          <a:ext cx="3086856" cy="4165848"/>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0.41801</cdr:x>
      <cdr:y>0.13961</cdr:y>
    </cdr:from>
    <cdr:to>
      <cdr:x>0.4199</cdr:x>
      <cdr:y>0.27659</cdr:y>
    </cdr:to>
    <cdr:cxnSp macro="">
      <cdr:nvCxnSpPr>
        <cdr:cNvPr id="9" name="Straight Arrow Connector 8"/>
        <cdr:cNvCxnSpPr/>
      </cdr:nvCxnSpPr>
      <cdr:spPr>
        <a:xfrm xmlns:a="http://schemas.openxmlformats.org/drawingml/2006/main">
          <a:off x="6914604" y="1048326"/>
          <a:ext cx="31264" cy="1028566"/>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0.60749</cdr:x>
      <cdr:y>0.13319</cdr:y>
    </cdr:from>
    <cdr:to>
      <cdr:x>0.67179</cdr:x>
      <cdr:y>0.59831</cdr:y>
    </cdr:to>
    <cdr:cxnSp macro="">
      <cdr:nvCxnSpPr>
        <cdr:cNvPr id="11" name="Straight Arrow Connector 10"/>
        <cdr:cNvCxnSpPr/>
      </cdr:nvCxnSpPr>
      <cdr:spPr>
        <a:xfrm xmlns:a="http://schemas.openxmlformats.org/drawingml/2006/main">
          <a:off x="10048875" y="1000125"/>
          <a:ext cx="1063625" cy="3492500"/>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53</xdr:row>
      <xdr:rowOff>2540</xdr:rowOff>
    </xdr:from>
    <xdr:to>
      <xdr:col>4</xdr:col>
      <xdr:colOff>19050</xdr:colOff>
      <xdr:row>53</xdr:row>
      <xdr:rowOff>2540</xdr:rowOff>
    </xdr:to>
    <xdr:sp macro="" textlink="">
      <xdr:nvSpPr>
        <xdr:cNvPr id="16418" name="Text Box 34"/>
        <xdr:cNvSpPr txBox="1">
          <a:spLocks noChangeArrowheads="1"/>
        </xdr:cNvSpPr>
      </xdr:nvSpPr>
      <xdr:spPr bwMode="auto">
        <a:xfrm>
          <a:off x="680085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6419" name="Text Box 35"/>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0</xdr:rowOff>
    </xdr:from>
    <xdr:to>
      <xdr:col>4</xdr:col>
      <xdr:colOff>0</xdr:colOff>
      <xdr:row>53</xdr:row>
      <xdr:rowOff>0</xdr:rowOff>
    </xdr:to>
    <xdr:sp macro="" textlink="">
      <xdr:nvSpPr>
        <xdr:cNvPr id="807233" name="Line 36"/>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2540</xdr:rowOff>
    </xdr:from>
    <xdr:to>
      <xdr:col>4</xdr:col>
      <xdr:colOff>0</xdr:colOff>
      <xdr:row>53</xdr:row>
      <xdr:rowOff>2540</xdr:rowOff>
    </xdr:to>
    <xdr:sp macro="" textlink="">
      <xdr:nvSpPr>
        <xdr:cNvPr id="16421" name="Text Box 37"/>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0</xdr:rowOff>
    </xdr:from>
    <xdr:to>
      <xdr:col>4</xdr:col>
      <xdr:colOff>0</xdr:colOff>
      <xdr:row>53</xdr:row>
      <xdr:rowOff>0</xdr:rowOff>
    </xdr:to>
    <xdr:sp macro="" textlink="">
      <xdr:nvSpPr>
        <xdr:cNvPr id="807235" name="Line 38"/>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2540</xdr:rowOff>
    </xdr:from>
    <xdr:to>
      <xdr:col>4</xdr:col>
      <xdr:colOff>0</xdr:colOff>
      <xdr:row>53</xdr:row>
      <xdr:rowOff>2540</xdr:rowOff>
    </xdr:to>
    <xdr:sp macro="" textlink="">
      <xdr:nvSpPr>
        <xdr:cNvPr id="16423" name="Text Box 39"/>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16424"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2" name="Text Box 34"/>
        <xdr:cNvSpPr txBox="1">
          <a:spLocks noChangeArrowheads="1"/>
        </xdr:cNvSpPr>
      </xdr:nvSpPr>
      <xdr:spPr bwMode="auto">
        <a:xfrm>
          <a:off x="68122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3" name="Text Box 35"/>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4" name="Text Box 37"/>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5" name="Text Box 39"/>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16" name="Text Box 40"/>
        <xdr:cNvSpPr txBox="1">
          <a:spLocks noChangeArrowheads="1"/>
        </xdr:cNvSpPr>
      </xdr:nvSpPr>
      <xdr:spPr bwMode="auto">
        <a:xfrm>
          <a:off x="97459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9"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40"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41"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42"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43"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46"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47"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48"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49"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50"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88"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89"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90"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91"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92"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95"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96"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97"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98"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99"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04"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05"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06"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07"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108"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11"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12"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13"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114"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115"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292"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293"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294"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295"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296"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299"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00"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01"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02"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03"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08"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09"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10"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11"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12"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15"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16"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17"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18"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19"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24"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25"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26"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27"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28"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31"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32"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33"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34"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35"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40"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41"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42"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43"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44"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347"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48"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49"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53</xdr:row>
      <xdr:rowOff>2540</xdr:rowOff>
    </xdr:from>
    <xdr:to>
      <xdr:col>4</xdr:col>
      <xdr:colOff>0</xdr:colOff>
      <xdr:row>53</xdr:row>
      <xdr:rowOff>2540</xdr:rowOff>
    </xdr:to>
    <xdr:sp macro="" textlink="">
      <xdr:nvSpPr>
        <xdr:cNvPr id="350" name="Text Box 39"/>
        <xdr:cNvSpPr txBox="1">
          <a:spLocks noChangeArrowheads="1"/>
        </xdr:cNvSpPr>
      </xdr:nvSpPr>
      <xdr:spPr bwMode="auto">
        <a:xfrm>
          <a:off x="7480300" y="94703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351"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0"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1"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2"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3"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4"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5"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6"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87"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96"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97"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98"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99"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400"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401"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402"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403"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04"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05"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06"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07"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08"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09"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10"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411"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0"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1"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2"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3"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4"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5"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6"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427"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28"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29"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30"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31"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32"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33"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34"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435"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36"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37"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38"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39"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40"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41"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42"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443"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44"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45"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46"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47"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48"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49"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50"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451"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2"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3"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4"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5"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6"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7"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8"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53</xdr:row>
      <xdr:rowOff>2540</xdr:rowOff>
    </xdr:from>
    <xdr:to>
      <xdr:col>6</xdr:col>
      <xdr:colOff>19050</xdr:colOff>
      <xdr:row>53</xdr:row>
      <xdr:rowOff>2540</xdr:rowOff>
    </xdr:to>
    <xdr:sp macro="" textlink="">
      <xdr:nvSpPr>
        <xdr:cNvPr id="459"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0"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1"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2"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3"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4"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5"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6"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67"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0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0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1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1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1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1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1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1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1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1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1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1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2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2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2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2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2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2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2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2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2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2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3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3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3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3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3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3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3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3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3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3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4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4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4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4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4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4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4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4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5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5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5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5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5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5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5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5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6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6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6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6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6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6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6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6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6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6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7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7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7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7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7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7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7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7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7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7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8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8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8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8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8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8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8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58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8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8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59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59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2"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3"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4"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5"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6"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7"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8"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99"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0"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1"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2"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3"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4"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5"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6"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607"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08"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09"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10"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11"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12"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13"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14"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615"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16"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17"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18"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19"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20"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21"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22"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623"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24"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25"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26"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27"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28"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29"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30"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631"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2"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3"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4"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5"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6"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7"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8"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639"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0"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1"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2"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3"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4"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5"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6"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647"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48"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49"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50"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51"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52"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53"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54"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55"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56"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57"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58"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59"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60"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61"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62"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663"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64"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65"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66"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67"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68"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69"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70"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671"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2"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3"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4"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5"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6"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7"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8"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679"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1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1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1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1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1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1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1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1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2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2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2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2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2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2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2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2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2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2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3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3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3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3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3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3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3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3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3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3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4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4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4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4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4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4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4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4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4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4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5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5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52"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53"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54"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55"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5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5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5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5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6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6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6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6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6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6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6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6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6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6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7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7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7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7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7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7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7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7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7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7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8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8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8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8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8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8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8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8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8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8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9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89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9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9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89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89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96"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97"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98"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99"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900"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901"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902"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903"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04"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05"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06"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07"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08"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09"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10"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911"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2"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3"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4"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5"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6"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7"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8"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919"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0"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1"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2"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3"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4"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5"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6"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927"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28"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29"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30"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31"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32"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33"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34"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935"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36"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37"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38"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39"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40"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41"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42"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943"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44"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45"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46"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47"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48"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49"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50"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51"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2"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3"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4"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5"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6"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7"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8"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59"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0"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1"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2"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3"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4"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5"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6"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967"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68"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69"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70"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71"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72"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73"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74"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975"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76"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77"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78"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79"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80"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81"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82"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983"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0"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1"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2"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3"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4"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5"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6"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7"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8"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89"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90"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91"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92"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93"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94"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695"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04"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05"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06"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07"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08"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09"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10"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711"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2"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3"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4"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5"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6"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7"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8"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719"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0"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1"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2"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3"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4"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5"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6"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727"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28"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29"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30"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31"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32"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33"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34"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35"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36"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37"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38"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39"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40"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41"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42"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743"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44"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45"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46"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47"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48"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49"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50"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51"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2"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3"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4"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5"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6"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7"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8"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759"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0"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1"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2"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3"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4"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5"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6"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767"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68"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69"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70"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71"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72"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73"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74"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775"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76"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77"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78"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79"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80"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81"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82"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783"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84"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85"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86"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87"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88"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89"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90"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53</xdr:row>
      <xdr:rowOff>2540</xdr:rowOff>
    </xdr:from>
    <xdr:to>
      <xdr:col>5</xdr:col>
      <xdr:colOff>19050</xdr:colOff>
      <xdr:row>53</xdr:row>
      <xdr:rowOff>2540</xdr:rowOff>
    </xdr:to>
    <xdr:sp macro="" textlink="">
      <xdr:nvSpPr>
        <xdr:cNvPr id="791"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04"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05"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06"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07"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08"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09"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0"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1"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0"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1"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2"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3"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4"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5"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6"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27"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28"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29"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30"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31"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32"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33"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34"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1535"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44"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45"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46"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47"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48"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49"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50"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51"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2"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3"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4"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5"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6"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7"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8"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559"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0"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1"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2"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3"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4"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5"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6"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67"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68"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69"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70"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71"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72"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73"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74"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1575"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76"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77"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78"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79"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80"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81"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82"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583"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58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8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8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8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58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58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9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9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9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59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59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9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9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59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59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59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0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0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0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0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0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0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0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0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0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0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1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1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1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1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1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1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1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1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1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1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2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2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2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2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2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2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3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3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3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3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3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3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3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3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3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3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4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4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4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4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4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4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4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4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4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4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5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5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5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5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5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5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5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5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5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5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6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6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6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66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6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6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66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66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68"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69"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70"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71"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72"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73"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74"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675"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76"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77"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78"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79"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80"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81"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82"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683"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84"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85"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86"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87"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88"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89"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0"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1"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2"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3"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4"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5"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6"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7"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8"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99"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08"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09"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10"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11"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12"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13"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14"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15"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16"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17"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18"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19"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20"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21"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22"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723"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24"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25"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26"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27"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28"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29"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30"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731"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2"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3"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4"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5"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6"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7"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8"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1739"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0"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1"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2"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3"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4"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5"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6"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1747"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48"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49"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50"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51"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52"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53"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54"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755"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5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5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5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5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6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6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6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6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6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6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6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6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6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6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7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7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7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7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7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7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7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7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7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7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8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8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8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8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8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8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8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8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8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8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9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79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9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9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79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79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96"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97"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98"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99"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0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0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0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0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0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0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0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0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0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0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1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1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1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1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1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1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1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1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1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1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2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2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2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2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2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2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2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2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2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2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3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3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3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3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3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183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3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3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54</xdr:row>
      <xdr:rowOff>2540</xdr:rowOff>
    </xdr:from>
    <xdr:to>
      <xdr:col>4</xdr:col>
      <xdr:colOff>0</xdr:colOff>
      <xdr:row>54</xdr:row>
      <xdr:rowOff>2540</xdr:rowOff>
    </xdr:to>
    <xdr:sp macro="" textlink="">
      <xdr:nvSpPr>
        <xdr:cNvPr id="183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183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0"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1"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2"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3"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4"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5"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6"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1847"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48"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49"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50"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51"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52"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53"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54"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1855" name="Text Box 34"/>
        <xdr:cNvSpPr txBox="1">
          <a:spLocks noChangeArrowheads="1"/>
        </xdr:cNvSpPr>
      </xdr:nvSpPr>
      <xdr:spPr bwMode="auto">
        <a:xfrm>
          <a:off x="12122150" y="10714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56"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57"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58"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59"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0"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1"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2"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3"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64"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65"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66"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67"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68"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69"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70"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871"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0"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1"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2"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3"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4"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5"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6"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887"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88"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89"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90"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91"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92"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93"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94"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895"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04"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05"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06"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07"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08"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09"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10"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911"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0"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1"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2"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3"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4"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5"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6"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54</xdr:row>
      <xdr:rowOff>2540</xdr:rowOff>
    </xdr:from>
    <xdr:to>
      <xdr:col>6</xdr:col>
      <xdr:colOff>19050</xdr:colOff>
      <xdr:row>54</xdr:row>
      <xdr:rowOff>2540</xdr:rowOff>
    </xdr:to>
    <xdr:sp macro="" textlink="">
      <xdr:nvSpPr>
        <xdr:cNvPr id="1927"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28"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29"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0"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1"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2"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3"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4"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5"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6"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7"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8"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39"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40"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41"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42"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943"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44"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45"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46"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47"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48"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49"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0"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1"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2"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3"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4"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5"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6"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7"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8"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59"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0"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1"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2"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3"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4"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5"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6"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67"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68"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69"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70"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71"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72"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73"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74"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1975"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76"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77"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78"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79"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80"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81"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82"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983"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84"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85"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86"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87"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88"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89"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90"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1991"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2"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3"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4"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5"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6"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7"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8"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1999"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0"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1"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2"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3"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4"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5"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6"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007"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24"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25"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26"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27"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28"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29"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30"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131"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2"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3"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4"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5"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6"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7"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8"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139"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0"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1"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2"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3"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4"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5"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6"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47"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48"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49"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50"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51"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52"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53"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54"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55"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56"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57"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58"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59"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60"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61"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62"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163"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64"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65"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66"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67"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6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6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7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7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2"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3"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4"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5"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6"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7"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8"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179"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0"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1"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2"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3"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4"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5"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6"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187"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88"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89"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90"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91"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92"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93"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94"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195"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96"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97"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9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19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0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0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02"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03"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2"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3"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4"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5"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6"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7"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8"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219"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0"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1"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2"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3"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4"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5"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6"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227"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36"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37"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38"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39"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40"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41"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42"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243"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44"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45"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46"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47"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48"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49"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50"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251"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2"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3"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4"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5"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6"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7"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8"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59"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68"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69"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70"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71"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72"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73"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74"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275"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76"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77"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7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7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8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8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82"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283"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84"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85"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86"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87"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88"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89"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90"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291"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0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0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1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1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12"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13"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14"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315"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16"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17"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18"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19"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20"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21"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22"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23"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24"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25"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26"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27"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28"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29"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30"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331"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2"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3"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4"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5"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6"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7"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8"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459" name="Text Box 34"/>
        <xdr:cNvSpPr txBox="1">
          <a:spLocks noChangeArrowheads="1"/>
        </xdr:cNvSpPr>
      </xdr:nvSpPr>
      <xdr:spPr bwMode="auto">
        <a:xfrm>
          <a:off x="10010775"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68"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69"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70"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71"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72"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73"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74"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475"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76"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77"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78"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79"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80"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81"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82"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1483"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6"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7"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8"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9"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20"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21"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22"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23"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24"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25"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26"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27"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28"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29"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30"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31"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0"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1"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2"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3"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4"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5"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6"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47" name="Text Box 34"/>
        <xdr:cNvSpPr txBox="1">
          <a:spLocks noChangeArrowheads="1"/>
        </xdr:cNvSpPr>
      </xdr:nvSpPr>
      <xdr:spPr bwMode="auto">
        <a:xfrm>
          <a:off x="115633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48"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49"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50"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51"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52"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53"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54"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055" name="Text Box 34"/>
        <xdr:cNvSpPr txBox="1">
          <a:spLocks noChangeArrowheads="1"/>
        </xdr:cNvSpPr>
      </xdr:nvSpPr>
      <xdr:spPr bwMode="auto">
        <a:xfrm>
          <a:off x="115633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56"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57"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58"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59"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60"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61"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62"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063" name="Text Box 34"/>
        <xdr:cNvSpPr txBox="1">
          <a:spLocks noChangeArrowheads="1"/>
        </xdr:cNvSpPr>
      </xdr:nvSpPr>
      <xdr:spPr bwMode="auto">
        <a:xfrm>
          <a:off x="115633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2"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3"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4"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5"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6"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7"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8"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9"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0"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1"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2"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3"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4"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5"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6"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087"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96"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97"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98"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99"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100"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101"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102"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103" name="Text Box 34"/>
        <xdr:cNvSpPr txBox="1">
          <a:spLocks noChangeArrowheads="1"/>
        </xdr:cNvSpPr>
      </xdr:nvSpPr>
      <xdr:spPr bwMode="auto">
        <a:xfrm>
          <a:off x="10763250" y="123183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04"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05"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06"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07"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08"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09"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10"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111" name="Text Box 34"/>
        <xdr:cNvSpPr txBox="1">
          <a:spLocks noChangeArrowheads="1"/>
        </xdr:cNvSpPr>
      </xdr:nvSpPr>
      <xdr:spPr bwMode="auto">
        <a:xfrm>
          <a:off x="10763250" y="128327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112"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113"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114"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115"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332"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333"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334"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335" name="Text Box 34"/>
        <xdr:cNvSpPr txBox="1">
          <a:spLocks noChangeArrowheads="1"/>
        </xdr:cNvSpPr>
      </xdr:nvSpPr>
      <xdr:spPr bwMode="auto">
        <a:xfrm>
          <a:off x="10763250" y="124898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2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2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3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3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3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3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3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33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36"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37"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38"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39"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40"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41"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42"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1343"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64"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65"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66"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67"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68"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69"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70"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371"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2"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3"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4"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5"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6"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7"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8"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1419"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0"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1"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2"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3"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4"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5"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6"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1427"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3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3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3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3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4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5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5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6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8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8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8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8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8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8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49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0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0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0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0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1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3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3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38"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39"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40"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41"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42"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543"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624"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625"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626"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627" name="Text Box 34"/>
        <xdr:cNvSpPr txBox="1">
          <a:spLocks noChangeArrowheads="1"/>
        </xdr:cNvSpPr>
      </xdr:nvSpPr>
      <xdr:spPr bwMode="auto">
        <a:xfrm>
          <a:off x="74612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0"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1"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2"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3"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4"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5"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6"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707"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2"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3"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4"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5"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6"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7"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8"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1879"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896"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897"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898"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899"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900"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901"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902"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1903"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2"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3"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4"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5"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6"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7"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8"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1919"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08"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09"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0"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1"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2"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3"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4"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15"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2"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3"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4"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5"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6"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7"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8"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039"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64"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65"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66"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67"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68"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69"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0"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2071" name="Text Box 34"/>
        <xdr:cNvSpPr txBox="1">
          <a:spLocks noChangeArrowheads="1"/>
        </xdr:cNvSpPr>
      </xdr:nvSpPr>
      <xdr:spPr bwMode="auto">
        <a:xfrm>
          <a:off x="104711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88"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89"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90"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91"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92"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93"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94"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095"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16"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17"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18"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19"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20"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21"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22"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123"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04"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05"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06"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07"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08"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09"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10"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211" name="Text Box 34"/>
        <xdr:cNvSpPr txBox="1">
          <a:spLocks noChangeArrowheads="1"/>
        </xdr:cNvSpPr>
      </xdr:nvSpPr>
      <xdr:spPr bwMode="auto">
        <a:xfrm>
          <a:off x="112649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28"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29"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30"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31"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32"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33"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34"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35"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0"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1"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2"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3"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4"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5"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6"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67"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2"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3"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4"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5"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6"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7"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8"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299"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0"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1"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2"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3"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4"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5"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6"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57</xdr:row>
      <xdr:rowOff>2540</xdr:rowOff>
    </xdr:from>
    <xdr:to>
      <xdr:col>8</xdr:col>
      <xdr:colOff>19050</xdr:colOff>
      <xdr:row>57</xdr:row>
      <xdr:rowOff>2540</xdr:rowOff>
    </xdr:to>
    <xdr:sp macro="" textlink="">
      <xdr:nvSpPr>
        <xdr:cNvPr id="2307" name="Text Box 34"/>
        <xdr:cNvSpPr txBox="1">
          <a:spLocks noChangeArrowheads="1"/>
        </xdr:cNvSpPr>
      </xdr:nvSpPr>
      <xdr:spPr bwMode="auto">
        <a:xfrm>
          <a:off x="12103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36"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37"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38"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39"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40"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41"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42"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43"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44"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45"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46"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47"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48"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49"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50"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351"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2"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3"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4"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5"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6"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7"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8"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359"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0"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1"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2"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3"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4"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5"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6"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67"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68"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69"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7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7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72"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73"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74"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375"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76"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77"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78"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79"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80"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81"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82"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383"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84"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85"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86"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87"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88"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89"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90"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391"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2"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3"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4"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5"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6"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7"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8"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399"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0"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1"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2"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3"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4"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5"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6"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07"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08"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09"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1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1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12"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13"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14"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15"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16"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17"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18"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19"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20"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21"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22"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23"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24"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25"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26"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27"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28"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29"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30"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2431" name="Text Box 34"/>
        <xdr:cNvSpPr txBox="1">
          <a:spLocks noChangeArrowheads="1"/>
        </xdr:cNvSpPr>
      </xdr:nvSpPr>
      <xdr:spPr bwMode="auto">
        <a:xfrm>
          <a:off x="104711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2"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3"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4"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5"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6"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7"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8"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439"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0"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1"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2"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3"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4"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5"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6"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2447" name="Text Box 34"/>
        <xdr:cNvSpPr txBox="1">
          <a:spLocks noChangeArrowheads="1"/>
        </xdr:cNvSpPr>
      </xdr:nvSpPr>
      <xdr:spPr bwMode="auto">
        <a:xfrm>
          <a:off x="12103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48"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49"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50"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51"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52"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53"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54"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455" name="Text Box 34"/>
        <xdr:cNvSpPr txBox="1">
          <a:spLocks noChangeArrowheads="1"/>
        </xdr:cNvSpPr>
      </xdr:nvSpPr>
      <xdr:spPr bwMode="auto">
        <a:xfrm>
          <a:off x="104711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56"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57"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58"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59"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6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6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62"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63"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64"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65"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66"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67"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68"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69"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70"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471"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2"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3"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4"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5"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6"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7"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8"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479"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2"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3"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4"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5"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6"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487"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88"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89"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90"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91"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92"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93"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94"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495"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496"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497"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498"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499"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500"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501"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502"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2503" name="Text Box 34"/>
        <xdr:cNvSpPr txBox="1">
          <a:spLocks noChangeArrowheads="1"/>
        </xdr:cNvSpPr>
      </xdr:nvSpPr>
      <xdr:spPr bwMode="auto">
        <a:xfrm>
          <a:off x="104711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04"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05"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06"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07"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08"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09"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10"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2511"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2"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3"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4"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5"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6"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7"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8"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60</xdr:row>
      <xdr:rowOff>2540</xdr:rowOff>
    </xdr:from>
    <xdr:to>
      <xdr:col>10</xdr:col>
      <xdr:colOff>19050</xdr:colOff>
      <xdr:row>60</xdr:row>
      <xdr:rowOff>2540</xdr:rowOff>
    </xdr:to>
    <xdr:sp macro="" textlink="">
      <xdr:nvSpPr>
        <xdr:cNvPr id="2519" name="Text Box 34"/>
        <xdr:cNvSpPr txBox="1">
          <a:spLocks noChangeArrowheads="1"/>
        </xdr:cNvSpPr>
      </xdr:nvSpPr>
      <xdr:spPr bwMode="auto">
        <a:xfrm>
          <a:off x="137096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2"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3"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4"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5"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6"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527"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28"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29"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30"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31"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32"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33"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34"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535" name="Text Box 34"/>
        <xdr:cNvSpPr txBox="1">
          <a:spLocks noChangeArrowheads="1"/>
        </xdr:cNvSpPr>
      </xdr:nvSpPr>
      <xdr:spPr bwMode="auto">
        <a:xfrm>
          <a:off x="112649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36"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37"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38"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39"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40"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41"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42"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2543" name="Text Box 34"/>
        <xdr:cNvSpPr txBox="1">
          <a:spLocks noChangeArrowheads="1"/>
        </xdr:cNvSpPr>
      </xdr:nvSpPr>
      <xdr:spPr bwMode="auto">
        <a:xfrm>
          <a:off x="104711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44"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45"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46"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47"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48"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49"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50"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2551" name="Text Box 34"/>
        <xdr:cNvSpPr txBox="1">
          <a:spLocks noChangeArrowheads="1"/>
        </xdr:cNvSpPr>
      </xdr:nvSpPr>
      <xdr:spPr bwMode="auto">
        <a:xfrm>
          <a:off x="112649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2"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3"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4"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5"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6"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7"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8"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59"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0"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1"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2"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3"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4"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5"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6"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7"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8"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69"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70"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71"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72"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73"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74"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2575" name="Text Box 34"/>
        <xdr:cNvSpPr txBox="1">
          <a:spLocks noChangeArrowheads="1"/>
        </xdr:cNvSpPr>
      </xdr:nvSpPr>
      <xdr:spPr bwMode="auto">
        <a:xfrm>
          <a:off x="12103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76"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77"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78"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79"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80"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81"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82"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583"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84"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85"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86"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87"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88"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89"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90"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591"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2"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3"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4"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5"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6"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7"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8"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599"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0"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1"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2"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3"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4"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5"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6"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607" name="Text Box 34"/>
        <xdr:cNvSpPr txBox="1">
          <a:spLocks noChangeArrowheads="1"/>
        </xdr:cNvSpPr>
      </xdr:nvSpPr>
      <xdr:spPr bwMode="auto">
        <a:xfrm>
          <a:off x="104711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08"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09"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10"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11"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1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1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1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1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1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1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1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1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2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2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2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2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24"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25"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26"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27"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28"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29"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30"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631"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6"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7"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8"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39"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0"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1"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6"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47"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48"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49"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50"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51"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52"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53"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54"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655"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5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5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5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5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6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6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6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6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64"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65"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66"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67"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68"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69"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70"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671" name="Text Box 34"/>
        <xdr:cNvSpPr txBox="1">
          <a:spLocks noChangeArrowheads="1"/>
        </xdr:cNvSpPr>
      </xdr:nvSpPr>
      <xdr:spPr bwMode="auto">
        <a:xfrm>
          <a:off x="104711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6"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7"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8"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79"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4"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5"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8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88"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89"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90"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91"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9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9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9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69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9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9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9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69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0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0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0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0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04"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05"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06"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07"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08"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09"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10"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11"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6"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7"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8"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719"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4"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5"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72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28"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29"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30"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31"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32"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33"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34"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735"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36"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37"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38"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39"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0"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1"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2"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3"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4"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5"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6"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7"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8"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49"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0"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1"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2"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3"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4"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5"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6"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7"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8"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59"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0"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1"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2"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3"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4"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5"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6"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7"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8"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69"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70"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71"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72"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73"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74"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62</xdr:row>
      <xdr:rowOff>2540</xdr:rowOff>
    </xdr:from>
    <xdr:to>
      <xdr:col>7</xdr:col>
      <xdr:colOff>19050</xdr:colOff>
      <xdr:row>62</xdr:row>
      <xdr:rowOff>2540</xdr:rowOff>
    </xdr:to>
    <xdr:sp macro="" textlink="">
      <xdr:nvSpPr>
        <xdr:cNvPr id="2775" name="Text Box 34"/>
        <xdr:cNvSpPr txBox="1">
          <a:spLocks noChangeArrowheads="1"/>
        </xdr:cNvSpPr>
      </xdr:nvSpPr>
      <xdr:spPr bwMode="auto">
        <a:xfrm>
          <a:off x="112649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76"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77"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78"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79"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0"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1"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2"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3"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4"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5"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6"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7"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8"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89"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0"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1"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2"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3"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4"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5"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6"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7"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8"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799"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0"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1"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2"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3"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4"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5"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6"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2807" name="Text Box 34"/>
        <xdr:cNvSpPr txBox="1">
          <a:spLocks noChangeArrowheads="1"/>
        </xdr:cNvSpPr>
      </xdr:nvSpPr>
      <xdr:spPr bwMode="auto">
        <a:xfrm>
          <a:off x="104711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08"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09"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10"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11"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12"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13"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14"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15"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16"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17"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18"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19"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20"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21"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22"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2823" name="Text Box 34"/>
        <xdr:cNvSpPr txBox="1">
          <a:spLocks noChangeArrowheads="1"/>
        </xdr:cNvSpPr>
      </xdr:nvSpPr>
      <xdr:spPr bwMode="auto">
        <a:xfrm>
          <a:off x="104711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24"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25"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26"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27"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28"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29"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30"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2831" name="Text Box 34"/>
        <xdr:cNvSpPr txBox="1">
          <a:spLocks noChangeArrowheads="1"/>
        </xdr:cNvSpPr>
      </xdr:nvSpPr>
      <xdr:spPr bwMode="auto">
        <a:xfrm>
          <a:off x="74612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2"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3"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4"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5"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6"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7"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8"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39"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0"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1"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2"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3"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4"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5"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6"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47"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48"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49"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50"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51"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52"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53"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54"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855"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56"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57"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58"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59"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60"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61"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62"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863"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64"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65"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66"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67"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68"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69"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0"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1"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2"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3"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4"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5"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6"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7"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8"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2879" name="Text Box 34"/>
        <xdr:cNvSpPr txBox="1">
          <a:spLocks noChangeArrowheads="1"/>
        </xdr:cNvSpPr>
      </xdr:nvSpPr>
      <xdr:spPr bwMode="auto">
        <a:xfrm>
          <a:off x="104711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0"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1"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2"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3"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4"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5"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6"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7"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8"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89"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0"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1"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2"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3"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4"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5"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6"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7"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8"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899"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0"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1"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2"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3"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4"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5"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6"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7"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8"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09"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10"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10</xdr:col>
      <xdr:colOff>0</xdr:colOff>
      <xdr:row>65</xdr:row>
      <xdr:rowOff>2540</xdr:rowOff>
    </xdr:from>
    <xdr:to>
      <xdr:col>10</xdr:col>
      <xdr:colOff>19050</xdr:colOff>
      <xdr:row>65</xdr:row>
      <xdr:rowOff>2540</xdr:rowOff>
    </xdr:to>
    <xdr:sp macro="" textlink="">
      <xdr:nvSpPr>
        <xdr:cNvPr id="2911" name="Text Box 34"/>
        <xdr:cNvSpPr txBox="1">
          <a:spLocks noChangeArrowheads="1"/>
        </xdr:cNvSpPr>
      </xdr:nvSpPr>
      <xdr:spPr bwMode="auto">
        <a:xfrm>
          <a:off x="137096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2"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3"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4"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5"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6"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7"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8"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55</xdr:row>
      <xdr:rowOff>2540</xdr:rowOff>
    </xdr:from>
    <xdr:to>
      <xdr:col>7</xdr:col>
      <xdr:colOff>19050</xdr:colOff>
      <xdr:row>55</xdr:row>
      <xdr:rowOff>2540</xdr:rowOff>
    </xdr:to>
    <xdr:sp macro="" textlink="">
      <xdr:nvSpPr>
        <xdr:cNvPr id="2919" name="Text Box 34"/>
        <xdr:cNvSpPr txBox="1">
          <a:spLocks noChangeArrowheads="1"/>
        </xdr:cNvSpPr>
      </xdr:nvSpPr>
      <xdr:spPr bwMode="auto">
        <a:xfrm>
          <a:off x="112903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0"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1"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2"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3"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4"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5"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6"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27"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28"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29"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30"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31"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32"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33"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34"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2935"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36"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37"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38"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39"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4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4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42"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2943"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44"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45"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46"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47"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48"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49"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50"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2951"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6"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7"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8"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2959"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4"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5"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296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68"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69"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70"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71"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72"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73"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74"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2975"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76"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77"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78"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79"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80"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81"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82"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983"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84"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85"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86"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87"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88"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89"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90"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2991"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2"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3"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4"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5"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6"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7"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8"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2999"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0"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1"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2"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3"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4"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5"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6"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007" name="Text Box 34"/>
        <xdr:cNvSpPr txBox="1">
          <a:spLocks noChangeArrowheads="1"/>
        </xdr:cNvSpPr>
      </xdr:nvSpPr>
      <xdr:spPr bwMode="auto">
        <a:xfrm>
          <a:off x="9658350" y="13451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08"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09"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10"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11"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12"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13"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14"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15"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16"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17"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18"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19"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20"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21"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22"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023"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24"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25"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26"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27"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28"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29"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30"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031"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2"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3"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4"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5"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6"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7"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8"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039"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48"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49"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50"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51"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52"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53"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54"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055"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5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5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5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5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6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6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6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06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64"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65"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66"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67"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68"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69"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70"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3071" name="Text Box 34"/>
        <xdr:cNvSpPr txBox="1">
          <a:spLocks noChangeArrowheads="1"/>
        </xdr:cNvSpPr>
      </xdr:nvSpPr>
      <xdr:spPr bwMode="auto">
        <a:xfrm>
          <a:off x="9658350" y="13096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2"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3"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4"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5"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6"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7"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8"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079"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0"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1"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2"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3"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4"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5"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6"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087"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88"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89"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90"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91"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92"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93"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94"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64</xdr:row>
      <xdr:rowOff>2540</xdr:rowOff>
    </xdr:from>
    <xdr:to>
      <xdr:col>5</xdr:col>
      <xdr:colOff>19050</xdr:colOff>
      <xdr:row>64</xdr:row>
      <xdr:rowOff>2540</xdr:rowOff>
    </xdr:to>
    <xdr:sp macro="" textlink="">
      <xdr:nvSpPr>
        <xdr:cNvPr id="3095" name="Text Box 34"/>
        <xdr:cNvSpPr txBox="1">
          <a:spLocks noChangeArrowheads="1"/>
        </xdr:cNvSpPr>
      </xdr:nvSpPr>
      <xdr:spPr bwMode="auto">
        <a:xfrm>
          <a:off x="9658350" y="13629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96"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97"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98"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099"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00"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01"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02"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03"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04"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05"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06"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07"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08"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09"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10"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60</xdr:row>
      <xdr:rowOff>2540</xdr:rowOff>
    </xdr:from>
    <xdr:to>
      <xdr:col>7</xdr:col>
      <xdr:colOff>19050</xdr:colOff>
      <xdr:row>60</xdr:row>
      <xdr:rowOff>2540</xdr:rowOff>
    </xdr:to>
    <xdr:sp macro="" textlink="">
      <xdr:nvSpPr>
        <xdr:cNvPr id="3111" name="Text Box 34"/>
        <xdr:cNvSpPr txBox="1">
          <a:spLocks noChangeArrowheads="1"/>
        </xdr:cNvSpPr>
      </xdr:nvSpPr>
      <xdr:spPr bwMode="auto">
        <a:xfrm>
          <a:off x="11290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2"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3"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4"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5"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6"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7"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8"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3119" name="Text Box 34"/>
        <xdr:cNvSpPr txBox="1">
          <a:spLocks noChangeArrowheads="1"/>
        </xdr:cNvSpPr>
      </xdr:nvSpPr>
      <xdr:spPr bwMode="auto">
        <a:xfrm>
          <a:off x="965835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0"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1"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2"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3"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4"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5"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6"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3127" name="Text Box 34"/>
        <xdr:cNvSpPr txBox="1">
          <a:spLocks noChangeArrowheads="1"/>
        </xdr:cNvSpPr>
      </xdr:nvSpPr>
      <xdr:spPr bwMode="auto">
        <a:xfrm>
          <a:off x="9658350" y="1398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28"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29"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30"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31"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32"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33"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34"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135"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36"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37"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38"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39"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40"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41"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42"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143" name="Text Box 34"/>
        <xdr:cNvSpPr txBox="1">
          <a:spLocks noChangeArrowheads="1"/>
        </xdr:cNvSpPr>
      </xdr:nvSpPr>
      <xdr:spPr bwMode="auto">
        <a:xfrm>
          <a:off x="9658350" y="10149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44"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45"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46"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47"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48"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49"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50"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151" name="Text Box 34"/>
        <xdr:cNvSpPr txBox="1">
          <a:spLocks noChangeArrowheads="1"/>
        </xdr:cNvSpPr>
      </xdr:nvSpPr>
      <xdr:spPr bwMode="auto">
        <a:xfrm>
          <a:off x="9658350" y="12740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2"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3"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4"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5"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6"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7"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8"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159"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0"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1"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2"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3"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4"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5"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6"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3167" name="Text Box 34"/>
        <xdr:cNvSpPr txBox="1">
          <a:spLocks noChangeArrowheads="1"/>
        </xdr:cNvSpPr>
      </xdr:nvSpPr>
      <xdr:spPr bwMode="auto">
        <a:xfrm>
          <a:off x="1045210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68"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69"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70"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71"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72"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73"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74"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75"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76"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77"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78"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79"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80"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81"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82"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183"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84"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85"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86"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87"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88"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89"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90"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91" name="Text Box 34"/>
        <xdr:cNvSpPr txBox="1">
          <a:spLocks noChangeArrowheads="1"/>
        </xdr:cNvSpPr>
      </xdr:nvSpPr>
      <xdr:spPr bwMode="auto">
        <a:xfrm>
          <a:off x="9658350" y="10683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2"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3"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4"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5"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6"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7"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8"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199"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0"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1"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2"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3"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4"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5"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6"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207" name="Text Box 34"/>
        <xdr:cNvSpPr txBox="1">
          <a:spLocks noChangeArrowheads="1"/>
        </xdr:cNvSpPr>
      </xdr:nvSpPr>
      <xdr:spPr bwMode="auto">
        <a:xfrm>
          <a:off x="965835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16"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17"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18"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19"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20"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21"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22"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57</xdr:row>
      <xdr:rowOff>2540</xdr:rowOff>
    </xdr:from>
    <xdr:to>
      <xdr:col>6</xdr:col>
      <xdr:colOff>19050</xdr:colOff>
      <xdr:row>57</xdr:row>
      <xdr:rowOff>2540</xdr:rowOff>
    </xdr:to>
    <xdr:sp macro="" textlink="">
      <xdr:nvSpPr>
        <xdr:cNvPr id="3223" name="Text Box 34"/>
        <xdr:cNvSpPr txBox="1">
          <a:spLocks noChangeArrowheads="1"/>
        </xdr:cNvSpPr>
      </xdr:nvSpPr>
      <xdr:spPr bwMode="auto">
        <a:xfrm>
          <a:off x="104521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24"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25"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26"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27"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28"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29"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30"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60</xdr:row>
      <xdr:rowOff>2540</xdr:rowOff>
    </xdr:from>
    <xdr:to>
      <xdr:col>9</xdr:col>
      <xdr:colOff>19050</xdr:colOff>
      <xdr:row>60</xdr:row>
      <xdr:rowOff>2540</xdr:rowOff>
    </xdr:to>
    <xdr:sp macro="" textlink="">
      <xdr:nvSpPr>
        <xdr:cNvPr id="3231" name="Text Box 34"/>
        <xdr:cNvSpPr txBox="1">
          <a:spLocks noChangeArrowheads="1"/>
        </xdr:cNvSpPr>
      </xdr:nvSpPr>
      <xdr:spPr bwMode="auto">
        <a:xfrm>
          <a:off x="128968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2"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3"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4"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5"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6"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7"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8"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58</xdr:row>
      <xdr:rowOff>2540</xdr:rowOff>
    </xdr:from>
    <xdr:to>
      <xdr:col>6</xdr:col>
      <xdr:colOff>19050</xdr:colOff>
      <xdr:row>58</xdr:row>
      <xdr:rowOff>2540</xdr:rowOff>
    </xdr:to>
    <xdr:sp macro="" textlink="">
      <xdr:nvSpPr>
        <xdr:cNvPr id="3239" name="Text Box 34"/>
        <xdr:cNvSpPr txBox="1">
          <a:spLocks noChangeArrowheads="1"/>
        </xdr:cNvSpPr>
      </xdr:nvSpPr>
      <xdr:spPr bwMode="auto">
        <a:xfrm>
          <a:off x="104521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0"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1"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2"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3"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4"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5"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6"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60</xdr:row>
      <xdr:rowOff>2540</xdr:rowOff>
    </xdr:from>
    <xdr:to>
      <xdr:col>5</xdr:col>
      <xdr:colOff>19050</xdr:colOff>
      <xdr:row>60</xdr:row>
      <xdr:rowOff>2540</xdr:rowOff>
    </xdr:to>
    <xdr:sp macro="" textlink="">
      <xdr:nvSpPr>
        <xdr:cNvPr id="3247" name="Text Box 34"/>
        <xdr:cNvSpPr txBox="1">
          <a:spLocks noChangeArrowheads="1"/>
        </xdr:cNvSpPr>
      </xdr:nvSpPr>
      <xdr:spPr bwMode="auto">
        <a:xfrm>
          <a:off x="965835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48"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49"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50"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51"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52"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53"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54"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60</xdr:row>
      <xdr:rowOff>2540</xdr:rowOff>
    </xdr:from>
    <xdr:to>
      <xdr:col>6</xdr:col>
      <xdr:colOff>19050</xdr:colOff>
      <xdr:row>60</xdr:row>
      <xdr:rowOff>2540</xdr:rowOff>
    </xdr:to>
    <xdr:sp macro="" textlink="">
      <xdr:nvSpPr>
        <xdr:cNvPr id="3255" name="Text Box 34"/>
        <xdr:cNvSpPr txBox="1">
          <a:spLocks noChangeArrowheads="1"/>
        </xdr:cNvSpPr>
      </xdr:nvSpPr>
      <xdr:spPr bwMode="auto">
        <a:xfrm>
          <a:off x="104521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56"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57"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58"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59"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60"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61"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62"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63"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64"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65"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66"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67"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68"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69"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70"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71"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2"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3"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4"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5"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6"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7"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8"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79"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0"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1"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2"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3"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4"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5"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6"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287"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88"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89"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0"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1"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2"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3"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4"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5"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6"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7"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8"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299"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300"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301"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302"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57</xdr:row>
      <xdr:rowOff>2540</xdr:rowOff>
    </xdr:from>
    <xdr:to>
      <xdr:col>7</xdr:col>
      <xdr:colOff>19050</xdr:colOff>
      <xdr:row>57</xdr:row>
      <xdr:rowOff>2540</xdr:rowOff>
    </xdr:to>
    <xdr:sp macro="" textlink="">
      <xdr:nvSpPr>
        <xdr:cNvPr id="3303" name="Text Box 34"/>
        <xdr:cNvSpPr txBox="1">
          <a:spLocks noChangeArrowheads="1"/>
        </xdr:cNvSpPr>
      </xdr:nvSpPr>
      <xdr:spPr bwMode="auto">
        <a:xfrm>
          <a:off x="11290300" y="12385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04"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05"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06"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07"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08"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09"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10"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3311" name="Text Box 34"/>
        <xdr:cNvSpPr txBox="1">
          <a:spLocks noChangeArrowheads="1"/>
        </xdr:cNvSpPr>
      </xdr:nvSpPr>
      <xdr:spPr bwMode="auto">
        <a:xfrm>
          <a:off x="11290300" y="12562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2"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3"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4"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5"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6"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7"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8"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19"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0"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1"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2"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3"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4"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5"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6"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7"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8"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29"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0"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1"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2"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3"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4"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5"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6"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7"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8"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39"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0"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1"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2"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3"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4"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5"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6"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7"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8"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49"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50"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3351" name="Text Box 34"/>
        <xdr:cNvSpPr txBox="1">
          <a:spLocks noChangeArrowheads="1"/>
        </xdr:cNvSpPr>
      </xdr:nvSpPr>
      <xdr:spPr bwMode="auto">
        <a:xfrm>
          <a:off x="1045210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4"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5"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5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4"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5"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6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4"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5"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6"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7"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8"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79"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80"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81"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82"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3383" name="Text Box 34"/>
        <xdr:cNvSpPr txBox="1">
          <a:spLocks noChangeArrowheads="1"/>
        </xdr:cNvSpPr>
      </xdr:nvSpPr>
      <xdr:spPr bwMode="auto">
        <a:xfrm>
          <a:off x="9658350" y="13274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84"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85"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86"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87"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88"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89"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0"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1"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2"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3"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4"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5"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6"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7"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8"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3399" name="Text Box 34"/>
        <xdr:cNvSpPr txBox="1">
          <a:spLocks noChangeArrowheads="1"/>
        </xdr:cNvSpPr>
      </xdr:nvSpPr>
      <xdr:spPr bwMode="auto">
        <a:xfrm>
          <a:off x="96583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0"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1"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2"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3"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4"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5"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6"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7"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8"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09"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0"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1"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2"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3"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4"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5"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6"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7"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8"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19"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0"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1"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2"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3"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4"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5"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6"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7"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8"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29"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30"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9</xdr:col>
      <xdr:colOff>0</xdr:colOff>
      <xdr:row>65</xdr:row>
      <xdr:rowOff>2540</xdr:rowOff>
    </xdr:from>
    <xdr:to>
      <xdr:col>9</xdr:col>
      <xdr:colOff>19050</xdr:colOff>
      <xdr:row>65</xdr:row>
      <xdr:rowOff>2540</xdr:rowOff>
    </xdr:to>
    <xdr:sp macro="" textlink="">
      <xdr:nvSpPr>
        <xdr:cNvPr id="3431" name="Text Box 34"/>
        <xdr:cNvSpPr txBox="1">
          <a:spLocks noChangeArrowheads="1"/>
        </xdr:cNvSpPr>
      </xdr:nvSpPr>
      <xdr:spPr bwMode="auto">
        <a:xfrm>
          <a:off x="12896850" y="13807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0"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1"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2"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3"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4"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5"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6"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047"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08"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09"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10"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11"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12"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13"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14"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215" name="Text Box 34"/>
        <xdr:cNvSpPr txBox="1">
          <a:spLocks noChangeArrowheads="1"/>
        </xdr:cNvSpPr>
      </xdr:nvSpPr>
      <xdr:spPr bwMode="auto">
        <a:xfrm>
          <a:off x="7480300" y="10543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215</xdr:row>
      <xdr:rowOff>57150</xdr:rowOff>
    </xdr:from>
    <xdr:to>
      <xdr:col>9</xdr:col>
      <xdr:colOff>106680</xdr:colOff>
      <xdr:row>215</xdr:row>
      <xdr:rowOff>57150</xdr:rowOff>
    </xdr:to>
    <xdr:sp macro="" textlink="">
      <xdr:nvSpPr>
        <xdr:cNvPr id="180" name="Line 5"/>
        <xdr:cNvSpPr>
          <a:spLocks noChangeShapeType="1"/>
        </xdr:cNvSpPr>
      </xdr:nvSpPr>
      <xdr:spPr bwMode="auto">
        <a:xfrm>
          <a:off x="2219325" y="39204900"/>
          <a:ext cx="1112710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81" name="Line 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215</xdr:row>
      <xdr:rowOff>0</xdr:rowOff>
    </xdr:from>
    <xdr:to>
      <xdr:col>2</xdr:col>
      <xdr:colOff>30480</xdr:colOff>
      <xdr:row>215</xdr:row>
      <xdr:rowOff>0</xdr:rowOff>
    </xdr:to>
    <xdr:sp macro="" textlink="">
      <xdr:nvSpPr>
        <xdr:cNvPr id="182" name="Line 7"/>
        <xdr:cNvSpPr>
          <a:spLocks noChangeShapeType="1"/>
        </xdr:cNvSpPr>
      </xdr:nvSpPr>
      <xdr:spPr bwMode="auto">
        <a:xfrm flipH="1" flipV="1">
          <a:off x="2164080" y="343890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83" name="Line 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84" name="Line 3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85" name="Line 3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0</xdr:colOff>
      <xdr:row>207</xdr:row>
      <xdr:rowOff>0</xdr:rowOff>
    </xdr:to>
    <xdr:sp macro="" textlink="">
      <xdr:nvSpPr>
        <xdr:cNvPr id="186" name="Line 46"/>
        <xdr:cNvSpPr>
          <a:spLocks noChangeShapeType="1"/>
        </xdr:cNvSpPr>
      </xdr:nvSpPr>
      <xdr:spPr bwMode="auto">
        <a:xfrm flipH="1">
          <a:off x="11959590" y="33268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87" name="Line 4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88" name="Line 7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89" name="Line 72"/>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0</xdr:colOff>
      <xdr:row>207</xdr:row>
      <xdr:rowOff>0</xdr:rowOff>
    </xdr:to>
    <xdr:sp macro="" textlink="">
      <xdr:nvSpPr>
        <xdr:cNvPr id="190" name="Line 80"/>
        <xdr:cNvSpPr>
          <a:spLocks noChangeShapeType="1"/>
        </xdr:cNvSpPr>
      </xdr:nvSpPr>
      <xdr:spPr bwMode="auto">
        <a:xfrm flipH="1">
          <a:off x="11959590" y="33268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91" name="Line 8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92" name="Line 204"/>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 name="Line 205"/>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94" name="Line 206"/>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 name="Line 207"/>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96" name="Line 20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97" name="Line 209"/>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 name="Line 210"/>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99" name="Line 211"/>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0"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1"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2"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3"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04"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5"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06"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7"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08"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09"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0"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1"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2"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3"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4"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15"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6"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17"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8"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19"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20"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1"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5"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6"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7"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8"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29"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0"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31"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2"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3"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34"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5"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4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5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6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7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7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8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8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8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8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8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85" name="Line 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86" name="Line 3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87" name="Line 72"/>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88" name="Line 204"/>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89" name="Line 206"/>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0" name="Line 20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1" name="Line 209"/>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2" name="Line 211"/>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3"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4"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5"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6"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7"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8"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299"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0"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1"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2"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3"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4"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5"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6"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307"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08"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09"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0"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1"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12"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3"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14"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5"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6"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17"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8"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1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5"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4"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5"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6"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0"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1"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4"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5"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6"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7"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8"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9"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2"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3"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4"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5"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6"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7"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8"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9"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0"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1"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2"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4"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5"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7"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8"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69"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0"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4"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5"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6"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7"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8"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79"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80"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81"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82"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3"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4"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5"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6"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7"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8"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89"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0"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1"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2"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3"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4"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5"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6"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7"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8"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99"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00"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01"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02"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03"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04"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05"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0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0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0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09"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0"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1"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2"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3"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4"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5"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6"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7"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8"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19"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0"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1"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2"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3"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4"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5"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6"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7"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8"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29"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30"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31"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3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3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3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3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43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3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43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3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44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4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5"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6"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57"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58"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59"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0"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1"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2"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3"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4"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5"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6"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7"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8"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69"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0"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1"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2"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3"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4"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5"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6"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7"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8"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79"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480"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8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8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48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84"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85"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86"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87"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88"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89"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0"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1"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2"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3"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4"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5"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6"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7"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8"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499"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0"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1"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2"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3"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4"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5"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06"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507"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508"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509"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0"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1"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2"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3"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4"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5"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6"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7"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8"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19"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0"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1"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2"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3"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4"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5"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6"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7"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8"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29"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30"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31"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32"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3" name="Line 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4" name="Line 3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5" name="Line 72"/>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6" name="Line 204"/>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7" name="Line 206"/>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8" name="Line 20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39" name="Line 209"/>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0" name="Line 211"/>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1"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2"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3"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4"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5"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6"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7"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8"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49"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0"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1"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2"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3"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4"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5"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56" name="Line 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7" name="Line 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58" name="Line 3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59" name="Line 3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0</xdr:colOff>
      <xdr:row>207</xdr:row>
      <xdr:rowOff>0</xdr:rowOff>
    </xdr:to>
    <xdr:sp macro="" textlink="">
      <xdr:nvSpPr>
        <xdr:cNvPr id="560" name="Line 46"/>
        <xdr:cNvSpPr>
          <a:spLocks noChangeShapeType="1"/>
        </xdr:cNvSpPr>
      </xdr:nvSpPr>
      <xdr:spPr bwMode="auto">
        <a:xfrm flipH="1">
          <a:off x="13239750" y="3731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61" name="Line 4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62" name="Line 7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63" name="Line 72"/>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0</xdr:colOff>
      <xdr:row>207</xdr:row>
      <xdr:rowOff>0</xdr:rowOff>
    </xdr:to>
    <xdr:sp macro="" textlink="">
      <xdr:nvSpPr>
        <xdr:cNvPr id="564" name="Line 80"/>
        <xdr:cNvSpPr>
          <a:spLocks noChangeShapeType="1"/>
        </xdr:cNvSpPr>
      </xdr:nvSpPr>
      <xdr:spPr bwMode="auto">
        <a:xfrm flipH="1">
          <a:off x="13239750" y="3731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65" name="Line 8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66" name="Line 204"/>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67" name="Line 205"/>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68" name="Line 206"/>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69" name="Line 207"/>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70" name="Line 20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71" name="Line 209"/>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572" name="Line 210"/>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73" name="Line 211"/>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74"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75"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76"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77"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78"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79"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80"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1"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2"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83"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4"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5"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6"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7"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88"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89"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0"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91"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2"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3"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594"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5"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599"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0"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1"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2"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03"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4"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05"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6"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7"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08"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09"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1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2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2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2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2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3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4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4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4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4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5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59" name="Line 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0" name="Line 3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1" name="Line 72"/>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2" name="Line 204"/>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3" name="Line 206"/>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4" name="Line 20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5" name="Line 209"/>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6" name="Line 211"/>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7"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8"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69"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0"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1"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2"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3"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4"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5"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6"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7"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8"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79"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80"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207</xdr:row>
      <xdr:rowOff>0</xdr:rowOff>
    </xdr:from>
    <xdr:to>
      <xdr:col>17</xdr:col>
      <xdr:colOff>22860</xdr:colOff>
      <xdr:row>207</xdr:row>
      <xdr:rowOff>0</xdr:rowOff>
    </xdr:to>
    <xdr:sp macro="" textlink="">
      <xdr:nvSpPr>
        <xdr:cNvPr id="681"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82"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83"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84"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85"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86"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87"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88"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89"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0"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691"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2"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699"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0"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1"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2"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3"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4"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0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08"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09"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0"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1"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2"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3"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4"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5"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6"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7"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8"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19"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0"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1"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2"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3"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4"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5"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6"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7"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8"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29"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30"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1"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2"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3"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4"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735"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6"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737"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8"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39"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740"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1"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2"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3"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4"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8"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49"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0"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1"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2"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3"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4"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5"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56"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57"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58"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59"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0"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1"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2"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3"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4"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5"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6"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7"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8"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69"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0"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1"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2"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3"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4"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5"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6"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7"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8"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779"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8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8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78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3"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4"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5"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6"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7"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8"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89"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0"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1"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2"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3"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4"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5"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6"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7"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8"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799"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00"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01"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02"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03"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04"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05"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0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0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0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0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81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81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81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1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29"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30"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31"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2"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3"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4"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5"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6"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7"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8"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39"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0"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1"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2"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3"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4"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5"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6"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7"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8"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49"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50"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51"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52"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53"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854"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5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5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5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58"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59"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0"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1"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2"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3"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4"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5"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6"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7"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8"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69"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0"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1"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2"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3"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4"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5"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6"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7"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8"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79"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0"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81"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82"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883"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4"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5"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6"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7"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8"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89"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0"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1"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2"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3"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4"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5"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6"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7"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8"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899"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0"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1"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2"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3"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4"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5"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906"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07" name="Line 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08" name="Line 3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09" name="Line 72"/>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0" name="Line 204"/>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1" name="Line 206"/>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2" name="Line 20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3" name="Line 209"/>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4" name="Line 211"/>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5"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6"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7"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8"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19"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0"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1"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2"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3"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4"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5"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6"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7"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8"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29"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30" name="Line 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31" name="Line 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32" name="Line 3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33" name="Line 3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0</xdr:colOff>
      <xdr:row>207</xdr:row>
      <xdr:rowOff>0</xdr:rowOff>
    </xdr:to>
    <xdr:sp macro="" textlink="">
      <xdr:nvSpPr>
        <xdr:cNvPr id="934" name="Line 46"/>
        <xdr:cNvSpPr>
          <a:spLocks noChangeShapeType="1"/>
        </xdr:cNvSpPr>
      </xdr:nvSpPr>
      <xdr:spPr bwMode="auto">
        <a:xfrm flipH="1">
          <a:off x="1323975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35" name="Line 4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36" name="Line 7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37" name="Line 72"/>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0</xdr:colOff>
      <xdr:row>207</xdr:row>
      <xdr:rowOff>0</xdr:rowOff>
    </xdr:to>
    <xdr:sp macro="" textlink="">
      <xdr:nvSpPr>
        <xdr:cNvPr id="938" name="Line 80"/>
        <xdr:cNvSpPr>
          <a:spLocks noChangeShapeType="1"/>
        </xdr:cNvSpPr>
      </xdr:nvSpPr>
      <xdr:spPr bwMode="auto">
        <a:xfrm flipH="1">
          <a:off x="1323975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39" name="Line 8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40" name="Line 204"/>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4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42" name="Line 206"/>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43"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44" name="Line 20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45" name="Line 209"/>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94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47" name="Line 211"/>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48"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49"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0"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1"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52"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3"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54"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5"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6"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57"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8"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59"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0"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1"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2"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63"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4"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65"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6"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7"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68"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69"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3"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4"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5"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6"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77"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78"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79"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0"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1"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82"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3"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8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0"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1"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2"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3"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94"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5"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96"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7"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998"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999"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0"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0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0"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1"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2"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3"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14"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5"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16"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7"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18"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19"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0"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2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3"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4"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5"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6"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37"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38"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39"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0"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1"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42"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3"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4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3"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4"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5"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6"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7"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8"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59"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0"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1"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2"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63"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4"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65"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6"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7"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68"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69"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3"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4"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5"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6"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7"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8"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79"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0"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1"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2"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3"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4"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5"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6"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7"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8"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89"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0"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1"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92"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3"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94"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5"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6"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097"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8"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099"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0"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1"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2"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3"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4"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5"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6"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7"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8"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09"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0"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11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0" name="Line 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1" name="Line 3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0</xdr:colOff>
      <xdr:row>207</xdr:row>
      <xdr:rowOff>0</xdr:rowOff>
    </xdr:to>
    <xdr:sp macro="" textlink="">
      <xdr:nvSpPr>
        <xdr:cNvPr id="1122" name="Line 46"/>
        <xdr:cNvSpPr>
          <a:spLocks noChangeShapeType="1"/>
        </xdr:cNvSpPr>
      </xdr:nvSpPr>
      <xdr:spPr bwMode="auto">
        <a:xfrm flipH="1">
          <a:off x="1466088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3" name="Line 4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4" name="Line 7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0</xdr:colOff>
      <xdr:row>207</xdr:row>
      <xdr:rowOff>0</xdr:rowOff>
    </xdr:to>
    <xdr:sp macro="" textlink="">
      <xdr:nvSpPr>
        <xdr:cNvPr id="1125" name="Line 80"/>
        <xdr:cNvSpPr>
          <a:spLocks noChangeShapeType="1"/>
        </xdr:cNvSpPr>
      </xdr:nvSpPr>
      <xdr:spPr bwMode="auto">
        <a:xfrm flipH="1">
          <a:off x="1466088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6" name="Line 8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2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5"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6"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7"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8"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39"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0"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1"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2"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6"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7"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8"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49"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0"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1"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2"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3"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5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0"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1"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2"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3"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4"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5"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6"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7"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6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7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5"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6"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7"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8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19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5"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6"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7"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0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1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0"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1"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2"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3"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4"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5"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6"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7"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2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3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0"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1"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2"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6"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7"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8"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49"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0"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1"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2"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3"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5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0"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1"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2"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6"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7"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8"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69"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70"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71"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72"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73"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274"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75" name="Line 8"/>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76" name="Line 38"/>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77" name="Line 72"/>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78" name="Line 204"/>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279"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0" name="Line 206"/>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281"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2" name="Line 208"/>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3" name="Line 209"/>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284"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5" name="Line 211"/>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6"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7"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8"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89"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0"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1"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2"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3"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4"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5"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6"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7"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8"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299"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00"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1"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2"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3"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4"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5"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6"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7"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8"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09"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0"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1"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2"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3"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4"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5"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6"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7"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8"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19"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20"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21"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22"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323"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24"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25"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26"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27"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28"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29"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0"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1"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2"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3"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4"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8"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39"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0"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4"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5"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6"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7"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8"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49"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50"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51"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52"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3"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4"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5"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6"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7"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8"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59"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0"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4"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5"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6"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7"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8"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69"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70"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7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72"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7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7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37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76"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77"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78"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79"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0"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1"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2"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3"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4"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5"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6"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7"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8"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89"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0"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1"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2"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3"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6"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398"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399"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400"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1401"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2"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3"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4"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5"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6"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7"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8"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09"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0"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2"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1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2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2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2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2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42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25"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26"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27"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28"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29"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0"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1"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2"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3"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6"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8"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39"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0"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1"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4"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6"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8"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49"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0"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1"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2"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3"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4"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5"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6"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8"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59"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0"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1"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4"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6"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8"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69"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47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1"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2"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3"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5"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6"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7"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8"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7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8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9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9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92"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9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494" name="Line 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95"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496" name="Line 3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497"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0</xdr:colOff>
      <xdr:row>207</xdr:row>
      <xdr:rowOff>0</xdr:rowOff>
    </xdr:to>
    <xdr:sp macro="" textlink="">
      <xdr:nvSpPr>
        <xdr:cNvPr id="1498" name="Line 46"/>
        <xdr:cNvSpPr>
          <a:spLocks noChangeShapeType="1"/>
        </xdr:cNvSpPr>
      </xdr:nvSpPr>
      <xdr:spPr bwMode="auto">
        <a:xfrm flipH="1">
          <a:off x="14658975"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499" name="Line 4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00" name="Line 7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01"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0</xdr:colOff>
      <xdr:row>207</xdr:row>
      <xdr:rowOff>0</xdr:rowOff>
    </xdr:to>
    <xdr:sp macro="" textlink="">
      <xdr:nvSpPr>
        <xdr:cNvPr id="1502" name="Line 80"/>
        <xdr:cNvSpPr>
          <a:spLocks noChangeShapeType="1"/>
        </xdr:cNvSpPr>
      </xdr:nvSpPr>
      <xdr:spPr bwMode="auto">
        <a:xfrm flipH="1">
          <a:off x="14658975"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03" name="Line 8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0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50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06"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50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08"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09"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51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11"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12"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13"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14"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15"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16"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17"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18"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19"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0"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2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2"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3"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4"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5"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6"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27"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28"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2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0"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1"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32"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3"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7"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8"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39"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0"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4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2"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4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4"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5"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46"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7"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4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4"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5"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6"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7"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5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59"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6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1"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2"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6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4"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5"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6"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7"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6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4"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5"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6"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7"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7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79"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8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1"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2"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58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4"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5"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6"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7"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8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59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597" name="Line 8"/>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598" name="Line 38"/>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599" name="Line 72"/>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0" name="Line 204"/>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1" name="Line 206"/>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2" name="Line 208"/>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3" name="Line 209"/>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4" name="Line 211"/>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5"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6"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7"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8"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09"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0"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1"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2"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3"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4"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5"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6"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7"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8"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207</xdr:row>
      <xdr:rowOff>0</xdr:rowOff>
    </xdr:from>
    <xdr:to>
      <xdr:col>16</xdr:col>
      <xdr:colOff>22860</xdr:colOff>
      <xdr:row>207</xdr:row>
      <xdr:rowOff>0</xdr:rowOff>
    </xdr:to>
    <xdr:sp macro="" textlink="">
      <xdr:nvSpPr>
        <xdr:cNvPr id="1619"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0"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1"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2"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3"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624"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5"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62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7"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28"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629"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0"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7"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8"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39"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40"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41"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42"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43"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44"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45"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46" name="Line 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47" name="Line 3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48" name="Line 72"/>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49" name="Line 204"/>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0" name="Line 206"/>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1" name="Line 20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2" name="Line 209"/>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3" name="Line 211"/>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4"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5"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6"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7"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8"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59"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0"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1"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2"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3"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4"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5"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6"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7"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68"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69"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0"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1"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2"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673"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4"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675"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6"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7"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678"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79"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0"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1"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2"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3"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4"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5"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6"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7"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8"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89"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90"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91"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92"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93"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694"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95" name="Line 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96" name="Line 3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97" name="Line 72"/>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98" name="Line 204"/>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699" name="Line 206"/>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0" name="Line 20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1" name="Line 209"/>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2" name="Line 211"/>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3"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4"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5"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6"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7"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8"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09"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0"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1"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2"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3"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4"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5"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6"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17"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1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1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2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1"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2"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3"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4"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5"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6"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7"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8"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29"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0"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1"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2"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3"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4"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5"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6"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7"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8"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39"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40"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41"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42"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43"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44"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45"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46"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47"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74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49"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75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1"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2"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75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4"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5"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6"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7"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5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7"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8"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69"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0" name="Line 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1" name="Line 3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2" name="Line 72"/>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3" name="Line 204"/>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4" name="Line 206"/>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5" name="Line 20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6" name="Line 209"/>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7" name="Line 211"/>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8"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79"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0"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1"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2"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3"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4"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5"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6"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7"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8"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89"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90"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91"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207</xdr:row>
      <xdr:rowOff>0</xdr:rowOff>
    </xdr:from>
    <xdr:to>
      <xdr:col>15</xdr:col>
      <xdr:colOff>22860</xdr:colOff>
      <xdr:row>207</xdr:row>
      <xdr:rowOff>0</xdr:rowOff>
    </xdr:to>
    <xdr:sp macro="" textlink="">
      <xdr:nvSpPr>
        <xdr:cNvPr id="1792"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93"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94"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795"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96"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97"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98"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799"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0"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1"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2"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3"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4"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5"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6"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7"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8"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09"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0"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1"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2"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3"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4"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5"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6"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7"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18"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819"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820"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1821"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2"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3"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4"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5"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6"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7"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8"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29"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0"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1"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2"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3"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4"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5"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6"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7"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8"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39"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40"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41"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42"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43"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1844"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4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4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4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4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4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5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6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68" name="Line 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69"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70" name="Line 3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71"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0</xdr:colOff>
      <xdr:row>207</xdr:row>
      <xdr:rowOff>0</xdr:rowOff>
    </xdr:to>
    <xdr:sp macro="" textlink="">
      <xdr:nvSpPr>
        <xdr:cNvPr id="1872" name="Line 46"/>
        <xdr:cNvSpPr>
          <a:spLocks noChangeShapeType="1"/>
        </xdr:cNvSpPr>
      </xdr:nvSpPr>
      <xdr:spPr bwMode="auto">
        <a:xfrm flipH="1">
          <a:off x="153543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73" name="Line 4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74" name="Line 7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75"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0</xdr:colOff>
      <xdr:row>207</xdr:row>
      <xdr:rowOff>0</xdr:rowOff>
    </xdr:to>
    <xdr:sp macro="" textlink="">
      <xdr:nvSpPr>
        <xdr:cNvPr id="1876" name="Line 80"/>
        <xdr:cNvSpPr>
          <a:spLocks noChangeShapeType="1"/>
        </xdr:cNvSpPr>
      </xdr:nvSpPr>
      <xdr:spPr bwMode="auto">
        <a:xfrm flipH="1">
          <a:off x="153543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77" name="Line 8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78"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7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80"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8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82"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83"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188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85"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86"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87"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88"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89"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90"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1"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92"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3"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4"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89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6"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7"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8"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899"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0"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01"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2"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0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4"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5"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06"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7"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0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1"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2"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3"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1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6"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1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8"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19"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2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1"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8"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29"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0"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1"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3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3"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3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5"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6"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3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8"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3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8"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49"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0"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1"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5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3"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5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5"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6"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5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8"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5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6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1"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2"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3"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7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6"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7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8"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79"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198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1"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8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2"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4"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5"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6"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7"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8"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1999"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0"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001"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2"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00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4"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5"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006"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7"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0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2"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4"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5"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6"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7"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8"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19"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0"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1"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2"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3"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4"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5"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6"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7"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8"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29"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030"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1"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032"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3"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4"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03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6"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7"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8"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39"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0"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1"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2"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3"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4"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5"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6"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7"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8"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4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05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58" name="Line 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59" name="Line 3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0</xdr:colOff>
      <xdr:row>207</xdr:row>
      <xdr:rowOff>0</xdr:rowOff>
    </xdr:to>
    <xdr:sp macro="" textlink="">
      <xdr:nvSpPr>
        <xdr:cNvPr id="2060" name="Line 46"/>
        <xdr:cNvSpPr>
          <a:spLocks noChangeShapeType="1"/>
        </xdr:cNvSpPr>
      </xdr:nvSpPr>
      <xdr:spPr bwMode="auto">
        <a:xfrm flipH="1">
          <a:off x="166878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1" name="Line 4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2" name="Line 7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0</xdr:colOff>
      <xdr:row>207</xdr:row>
      <xdr:rowOff>0</xdr:rowOff>
    </xdr:to>
    <xdr:sp macro="" textlink="">
      <xdr:nvSpPr>
        <xdr:cNvPr id="2063" name="Line 80"/>
        <xdr:cNvSpPr>
          <a:spLocks noChangeShapeType="1"/>
        </xdr:cNvSpPr>
      </xdr:nvSpPr>
      <xdr:spPr bwMode="auto">
        <a:xfrm flipH="1">
          <a:off x="166878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4" name="Line 8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6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3"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4"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5"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6"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7"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8"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79"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0"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4"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5"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6"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7"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8"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89"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0"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1"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8"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099"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0"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1"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2"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3"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4"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5"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0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1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2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3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4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8"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59"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0"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1"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2"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3"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4"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5"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6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8"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79"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0"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4"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5"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6"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7"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8"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89"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0"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1"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8"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199"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0"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4"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5"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6"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7"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8"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09"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10"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1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12"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13"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14"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15"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16"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21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18"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219"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0"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1"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222"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3"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4"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5"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6"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7"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8"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29"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0"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1"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2"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3"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4"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5"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6"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7"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38"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39"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0"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1"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2"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3"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4"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5"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6"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7"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8"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49"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0"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1"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2"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3"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4"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5"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6"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7"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8"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59"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60"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261"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62"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63"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64"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65"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66"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67"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68"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69"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0"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1"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2"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3"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4"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5"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6"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7"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8"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7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8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88"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89"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290"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1"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2"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3"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4"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5"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6"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7"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8"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29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0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1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1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1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1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14"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15"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16"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17"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18"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19"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0"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1"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5"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6"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7"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2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0"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1"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2"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3"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4"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5"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3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37"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38"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2339"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0"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1"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2"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3"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4"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5"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6"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7"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4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4"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5"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6"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7"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8"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59"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60"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61"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362"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3"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4"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5"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6"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7"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8"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69"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0"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1"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2"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3"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4"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5"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7"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8"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79"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0"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1"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6"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7"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8"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89"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0"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1"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2"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3"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4"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5"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7"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8"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399"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0"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1"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0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09"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0"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1"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2"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3"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4"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5"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6"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19"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0"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3"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4"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5"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6"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7"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8"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2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30"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31"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32" name="Line 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33"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34" name="Line 3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35"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0</xdr:colOff>
      <xdr:row>207</xdr:row>
      <xdr:rowOff>0</xdr:rowOff>
    </xdr:to>
    <xdr:sp macro="" textlink="">
      <xdr:nvSpPr>
        <xdr:cNvPr id="2436" name="Line 46"/>
        <xdr:cNvSpPr>
          <a:spLocks noChangeShapeType="1"/>
        </xdr:cNvSpPr>
      </xdr:nvSpPr>
      <xdr:spPr bwMode="auto">
        <a:xfrm flipH="1">
          <a:off x="14068425"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37" name="Line 4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38" name="Line 7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39"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0</xdr:colOff>
      <xdr:row>207</xdr:row>
      <xdr:rowOff>0</xdr:rowOff>
    </xdr:to>
    <xdr:sp macro="" textlink="">
      <xdr:nvSpPr>
        <xdr:cNvPr id="2440" name="Line 80"/>
        <xdr:cNvSpPr>
          <a:spLocks noChangeShapeType="1"/>
        </xdr:cNvSpPr>
      </xdr:nvSpPr>
      <xdr:spPr bwMode="auto">
        <a:xfrm flipH="1">
          <a:off x="14068425"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41" name="Line 8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42"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4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44"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45"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46"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47"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44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49"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0"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1"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2"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3"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5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5"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56"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7"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58"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59"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0"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1"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2"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3"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4"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6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6"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67"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8"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69"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7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1"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5"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6"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7"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78"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7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0"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8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2"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3"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84"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5"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8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2"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3"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4"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5"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96"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7"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49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499"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0"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01"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2"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3"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4"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5"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0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2"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3"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4"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5"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16"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7"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1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19"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0"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21"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2"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3"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4"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5"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2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5"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6"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7"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38"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3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0"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4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2"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3"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44"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5"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4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8"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59"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0"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1"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2"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3"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4"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6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6"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67"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8"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69"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57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1"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8"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79"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0"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1"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2"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3"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4"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5"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8"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589"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0"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1"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2"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3"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4"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5"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6"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7"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8"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599"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0"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1"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2"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3"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4"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5"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6"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7"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8"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09"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10"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11"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12"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13"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14"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15"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16"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61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18"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61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0"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1"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62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3"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4"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5"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8"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29"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0"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1"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2"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3"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4"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5"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3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4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4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2"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3"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4"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5"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6"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7"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8"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49"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0"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1"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2"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3"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4"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5"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6"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7"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8"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59"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0"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1"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2"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3"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4"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6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6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266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8"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69"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0"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1"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2"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3"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4"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5"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6"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7"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8"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79"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0"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1"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2"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3"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4"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5"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6"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7"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8"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89"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2690"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1"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2"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3"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4"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5"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6"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7"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8"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69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0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1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1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1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1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14" name="Line 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15"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16" name="Line 3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17"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0</xdr:colOff>
      <xdr:row>207</xdr:row>
      <xdr:rowOff>0</xdr:rowOff>
    </xdr:to>
    <xdr:sp macro="" textlink="">
      <xdr:nvSpPr>
        <xdr:cNvPr id="2718" name="Line 46"/>
        <xdr:cNvSpPr>
          <a:spLocks noChangeShapeType="1"/>
        </xdr:cNvSpPr>
      </xdr:nvSpPr>
      <xdr:spPr bwMode="auto">
        <a:xfrm flipH="1">
          <a:off x="14763750"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19" name="Line 4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20" name="Line 7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21"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0</xdr:colOff>
      <xdr:row>207</xdr:row>
      <xdr:rowOff>0</xdr:rowOff>
    </xdr:to>
    <xdr:sp macro="" textlink="">
      <xdr:nvSpPr>
        <xdr:cNvPr id="2722" name="Line 80"/>
        <xdr:cNvSpPr>
          <a:spLocks noChangeShapeType="1"/>
        </xdr:cNvSpPr>
      </xdr:nvSpPr>
      <xdr:spPr bwMode="auto">
        <a:xfrm flipH="1">
          <a:off x="14763750"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23" name="Line 8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24"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2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26"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27"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28"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29"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73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31"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32"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33"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34"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35"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3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37"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38"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39"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0"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4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2"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3"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4"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5"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6"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47"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48"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4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0"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1"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5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3"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5"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6"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7"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8"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59"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0"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61"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2"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6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4"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5"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6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7"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6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4"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5"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6"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7"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7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79"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8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1"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2"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83"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4"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6"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8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4"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5"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6"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7"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79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799"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0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1"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2"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03"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4"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6"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0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5"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6"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7"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8"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19"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0"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21"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2"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2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4"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5"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2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7"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2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5"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6"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39"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0"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3"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4"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5"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6"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47"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48"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4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0"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1"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5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3"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5"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6"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59"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0"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3"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4"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5"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6"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7"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8"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6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0"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1"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2"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3"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4"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5"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7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7"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78"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79"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0"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288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2"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3"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4"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5"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6"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7"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8"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8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0"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1"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2"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3"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4"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6"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89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90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90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90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290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04" name="Line 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05" name="Line 3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0</xdr:colOff>
      <xdr:row>207</xdr:row>
      <xdr:rowOff>0</xdr:rowOff>
    </xdr:to>
    <xdr:sp macro="" textlink="">
      <xdr:nvSpPr>
        <xdr:cNvPr id="2906" name="Line 46"/>
        <xdr:cNvSpPr>
          <a:spLocks noChangeShapeType="1"/>
        </xdr:cNvSpPr>
      </xdr:nvSpPr>
      <xdr:spPr bwMode="auto">
        <a:xfrm flipH="1">
          <a:off x="16097250"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07" name="Line 4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08" name="Line 7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0</xdr:colOff>
      <xdr:row>207</xdr:row>
      <xdr:rowOff>0</xdr:rowOff>
    </xdr:to>
    <xdr:sp macro="" textlink="">
      <xdr:nvSpPr>
        <xdr:cNvPr id="2909" name="Line 80"/>
        <xdr:cNvSpPr>
          <a:spLocks noChangeShapeType="1"/>
        </xdr:cNvSpPr>
      </xdr:nvSpPr>
      <xdr:spPr bwMode="auto">
        <a:xfrm flipH="1">
          <a:off x="16097250"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0" name="Line 8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1"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2"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3"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4"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5"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6"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7"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8"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19"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0"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1"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2"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3"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4"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5"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6"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7"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8"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29"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0"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1"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2"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3"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4"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5"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6"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7"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3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4"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5"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6"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7"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8"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49"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0"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1"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5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1"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2"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3"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4"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5"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6"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7"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8"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6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7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1"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2"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3"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4"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5"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6"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7"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8"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8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299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4"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5"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6"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7"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8"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09"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0"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1"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1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4"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5"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6"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7"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8"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29"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0"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1"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2"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3"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4"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5"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6"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7"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3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4"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5"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6"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7"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8"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49"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0"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1"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2"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3"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4"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5"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6"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7"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58"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059"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060"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061"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2"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3"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4"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5"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6"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7"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8"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69"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0"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1"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2"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3"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4"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5"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6"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7"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8"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7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8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8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8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8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08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85"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86"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87"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88"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89"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0"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1"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2"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09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5"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6"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7"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8"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09"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0"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1"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2"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3"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4"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5"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1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5"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6"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7"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2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30"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1"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2"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3"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4"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5"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6"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7"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8"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3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0"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1"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2"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3"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4"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6"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4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5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5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5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5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54"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55"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56"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57"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58"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59"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0"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1"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5"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6"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7"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6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0"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1"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2"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3"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4"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5"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17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77"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78"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79"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0"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1"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2"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3"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4"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6"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8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5"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6"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199"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0"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1"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2"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3"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4"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5"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6"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7"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0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1"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2"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4"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5"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6"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8"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19"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20"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2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2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3"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4"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5"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6"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7"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8"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29"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0"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1"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2"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3"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4"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5"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8"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39"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0"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1"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2"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3"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4"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5"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46" name="Line 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7"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48" name="Line 3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49"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50" name="Line 4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51" name="Line 7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52"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53" name="Line 8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54"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55"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56"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57"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58"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59"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260"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61"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2"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3"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4"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5"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6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7"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68"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69"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0"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7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2"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3"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4"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5"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6"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7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78"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79"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0"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1"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82"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3"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4"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5"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6"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7"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8"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89"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0"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91"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2"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9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4"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5"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29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7"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8"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299"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0"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1"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2"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3"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4"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5"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6"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7"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08"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09"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1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1"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2"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13"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4"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5"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6"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7"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8"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19"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0"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1"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2"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3"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4"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5"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6"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7"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28"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29"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3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1"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2"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33"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4"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5"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6"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7"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8"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39"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0"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1"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2"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3"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4"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5"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6"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7"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8"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49"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0"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51"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2"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5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4"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5"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35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7"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8"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59"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0"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1"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2"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3"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4"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5"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6"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7"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8"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69"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70"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71"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72"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3"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4"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5"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6"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7"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8"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79"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0"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1"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2"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3"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4"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5"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6"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7"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8"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89"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0"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1"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2"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3"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4"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395"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96"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97"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98"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399"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400"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1"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402"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3"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4"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405"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6"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7"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8"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09"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0"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1"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2"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3"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4"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5"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6"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7"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8"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19"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20"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21"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2"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3"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4"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5"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6"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7"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8"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29"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0"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1"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2"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3"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4"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5"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6"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7"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8"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39"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40"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41"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42"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43"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44"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45"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46"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47"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48"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49"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0"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1"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2"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3"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4"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5"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6"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7"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8"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5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2"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3"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4"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5"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6"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7"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8"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69"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470"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1" name="Line 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2" name="Line 3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3" name="Line 72"/>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4" name="Line 204"/>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47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6" name="Line 206"/>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47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8" name="Line 208"/>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79" name="Line 209"/>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480"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1" name="Line 211"/>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2"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3"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4"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5"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6"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7"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8"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89"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0"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1"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2"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3"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4"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5"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496"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97" name="Line 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98" name="Line 3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499" name="Line 72"/>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0" name="Line 204"/>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1" name="Line 206"/>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2" name="Line 208"/>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3" name="Line 209"/>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4" name="Line 211"/>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5"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6"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7"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8"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09"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0"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1"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2"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3"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4"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5"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6"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7" name="Line 205"/>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8" name="Line 207"/>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207</xdr:row>
      <xdr:rowOff>0</xdr:rowOff>
    </xdr:from>
    <xdr:to>
      <xdr:col>14</xdr:col>
      <xdr:colOff>22860</xdr:colOff>
      <xdr:row>207</xdr:row>
      <xdr:rowOff>0</xdr:rowOff>
    </xdr:to>
    <xdr:sp macro="" textlink="">
      <xdr:nvSpPr>
        <xdr:cNvPr id="3519" name="Line 210"/>
        <xdr:cNvSpPr>
          <a:spLocks noChangeShapeType="1"/>
        </xdr:cNvSpPr>
      </xdr:nvSpPr>
      <xdr:spPr bwMode="auto">
        <a:xfrm flipH="1">
          <a:off x="167640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20"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21"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22"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3"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4"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5"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6"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7"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8"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29"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0"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1"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2"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3"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4"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5"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6"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7"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8"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39"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0"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1"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2"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3"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4"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5"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46" name="Line 205"/>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47" name="Line 207"/>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207</xdr:row>
      <xdr:rowOff>0</xdr:rowOff>
    </xdr:from>
    <xdr:to>
      <xdr:col>9</xdr:col>
      <xdr:colOff>22860</xdr:colOff>
      <xdr:row>207</xdr:row>
      <xdr:rowOff>0</xdr:rowOff>
    </xdr:to>
    <xdr:sp macro="" textlink="">
      <xdr:nvSpPr>
        <xdr:cNvPr id="3548" name="Line 210"/>
        <xdr:cNvSpPr>
          <a:spLocks noChangeShapeType="1"/>
        </xdr:cNvSpPr>
      </xdr:nvSpPr>
      <xdr:spPr bwMode="auto">
        <a:xfrm flipH="1">
          <a:off x="1340167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49" name="Line 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0" name="Line 3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1" name="Line 72"/>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2" name="Line 204"/>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3" name="Line 206"/>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4" name="Line 208"/>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5" name="Line 209"/>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6" name="Line 211"/>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7"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8"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59"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0"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1"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2"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3"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4"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5"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6"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7"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8"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69" name="Line 205"/>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70" name="Line 207"/>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207</xdr:row>
      <xdr:rowOff>0</xdr:rowOff>
    </xdr:from>
    <xdr:to>
      <xdr:col>13</xdr:col>
      <xdr:colOff>22860</xdr:colOff>
      <xdr:row>207</xdr:row>
      <xdr:rowOff>0</xdr:rowOff>
    </xdr:to>
    <xdr:sp macro="" textlink="">
      <xdr:nvSpPr>
        <xdr:cNvPr id="3571" name="Line 210"/>
        <xdr:cNvSpPr>
          <a:spLocks noChangeShapeType="1"/>
        </xdr:cNvSpPr>
      </xdr:nvSpPr>
      <xdr:spPr bwMode="auto">
        <a:xfrm flipH="1">
          <a:off x="160972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2"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3"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4"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5"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6"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7"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8"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79"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0"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1"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8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9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9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9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9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59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595" name="Line 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596" name="Line 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597" name="Line 3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598" name="Line 3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0</xdr:colOff>
      <xdr:row>207</xdr:row>
      <xdr:rowOff>0</xdr:rowOff>
    </xdr:to>
    <xdr:sp macro="" textlink="">
      <xdr:nvSpPr>
        <xdr:cNvPr id="3599" name="Line 46"/>
        <xdr:cNvSpPr>
          <a:spLocks noChangeShapeType="1"/>
        </xdr:cNvSpPr>
      </xdr:nvSpPr>
      <xdr:spPr bwMode="auto">
        <a:xfrm flipH="1">
          <a:off x="14068425"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00" name="Line 4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01" name="Line 7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02" name="Line 72"/>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0</xdr:colOff>
      <xdr:row>207</xdr:row>
      <xdr:rowOff>0</xdr:rowOff>
    </xdr:to>
    <xdr:sp macro="" textlink="">
      <xdr:nvSpPr>
        <xdr:cNvPr id="3603" name="Line 80"/>
        <xdr:cNvSpPr>
          <a:spLocks noChangeShapeType="1"/>
        </xdr:cNvSpPr>
      </xdr:nvSpPr>
      <xdr:spPr bwMode="auto">
        <a:xfrm flipH="1">
          <a:off x="14068425"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04" name="Line 8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05" name="Line 204"/>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60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07" name="Line 206"/>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608"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09" name="Line 208"/>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10" name="Line 209"/>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61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12" name="Line 211"/>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13"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14"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15"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16"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1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18"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1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0"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1"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2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3"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4"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5"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6"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7"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2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29"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30"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1"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2"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3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4"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8"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39"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0"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1"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42"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3"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44"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5"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6"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4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8"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4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5"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6"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7"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58"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5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0"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6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2"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3"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64"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5"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6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5"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6"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7"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78"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79"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0"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81"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2"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3"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684"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5"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8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8"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699"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0"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1"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02"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3"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04"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5"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6"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07"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8"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0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8"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19"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0"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1"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2"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3"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4"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5"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6"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7"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28"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29"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30"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1"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2"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33"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4"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5"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6"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7"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8"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39"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0"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1"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2"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3"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4"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5"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8"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49"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0"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1"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2"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3" name="Line 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4" name="Line 3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5" name="Line 72"/>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6" name="Line 204"/>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57" name="Line 205"/>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58" name="Line 206"/>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59" name="Line 207"/>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0" name="Line 208"/>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1" name="Line 209"/>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207</xdr:row>
      <xdr:rowOff>0</xdr:rowOff>
    </xdr:from>
    <xdr:to>
      <xdr:col>11</xdr:col>
      <xdr:colOff>22860</xdr:colOff>
      <xdr:row>207</xdr:row>
      <xdr:rowOff>0</xdr:rowOff>
    </xdr:to>
    <xdr:sp macro="" textlink="">
      <xdr:nvSpPr>
        <xdr:cNvPr id="3762" name="Line 210"/>
        <xdr:cNvSpPr>
          <a:spLocks noChangeShapeType="1"/>
        </xdr:cNvSpPr>
      </xdr:nvSpPr>
      <xdr:spPr bwMode="auto">
        <a:xfrm flipH="1">
          <a:off x="1476375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3" name="Line 211"/>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4"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5"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6"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7"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8"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69"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0"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1"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2"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3"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4"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5"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6"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7"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8"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79"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80"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81"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82" name="Line 205"/>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83" name="Line 207"/>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207</xdr:row>
      <xdr:rowOff>0</xdr:rowOff>
    </xdr:from>
    <xdr:to>
      <xdr:col>10</xdr:col>
      <xdr:colOff>22860</xdr:colOff>
      <xdr:row>207</xdr:row>
      <xdr:rowOff>0</xdr:rowOff>
    </xdr:to>
    <xdr:sp macro="" textlink="">
      <xdr:nvSpPr>
        <xdr:cNvPr id="3784" name="Line 210"/>
        <xdr:cNvSpPr>
          <a:spLocks noChangeShapeType="1"/>
        </xdr:cNvSpPr>
      </xdr:nvSpPr>
      <xdr:spPr bwMode="auto">
        <a:xfrm flipH="1">
          <a:off x="14068425"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85" name="Line 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86" name="Line 3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0</xdr:colOff>
      <xdr:row>207</xdr:row>
      <xdr:rowOff>0</xdr:rowOff>
    </xdr:to>
    <xdr:sp macro="" textlink="">
      <xdr:nvSpPr>
        <xdr:cNvPr id="3787" name="Line 46"/>
        <xdr:cNvSpPr>
          <a:spLocks noChangeShapeType="1"/>
        </xdr:cNvSpPr>
      </xdr:nvSpPr>
      <xdr:spPr bwMode="auto">
        <a:xfrm flipH="1">
          <a:off x="15430500"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88" name="Line 4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89" name="Line 7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0</xdr:colOff>
      <xdr:row>207</xdr:row>
      <xdr:rowOff>0</xdr:rowOff>
    </xdr:to>
    <xdr:sp macro="" textlink="">
      <xdr:nvSpPr>
        <xdr:cNvPr id="3790" name="Line 80"/>
        <xdr:cNvSpPr>
          <a:spLocks noChangeShapeType="1"/>
        </xdr:cNvSpPr>
      </xdr:nvSpPr>
      <xdr:spPr bwMode="auto">
        <a:xfrm flipH="1">
          <a:off x="15430500" y="343376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1" name="Line 8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2"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3"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4"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5"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6"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7"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8"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799"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0"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1"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2"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3"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4"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5"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6"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7"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0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0"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1"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2"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3"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4"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5"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6"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7"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8"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1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5"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6"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7"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8"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29"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0"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1"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2"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3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2"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3"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4"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5"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6"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7"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8"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49"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0"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1"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5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2"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3"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4"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5"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6"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7"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8"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69"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0"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1"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2"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7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5"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6"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7"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8"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89"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0"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1"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2"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3"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4"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5"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6"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7"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8"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89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5"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6"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7"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0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0"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1" name="Line 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2" name="Line 3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3" name="Line 72"/>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4" name="Line 204"/>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5" name="Line 206"/>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6" name="Line 208"/>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7" name="Line 209"/>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8" name="Line 211"/>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19"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0"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1"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2"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3"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4"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5"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6"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7"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8"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29"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0"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1"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2"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3"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4"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5"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6"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7" name="Line 205"/>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8" name="Line 207"/>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207</xdr:row>
      <xdr:rowOff>0</xdr:rowOff>
    </xdr:from>
    <xdr:to>
      <xdr:col>12</xdr:col>
      <xdr:colOff>22860</xdr:colOff>
      <xdr:row>207</xdr:row>
      <xdr:rowOff>0</xdr:rowOff>
    </xdr:to>
    <xdr:sp macro="" textlink="">
      <xdr:nvSpPr>
        <xdr:cNvPr id="3939" name="Line 210"/>
        <xdr:cNvSpPr>
          <a:spLocks noChangeShapeType="1"/>
        </xdr:cNvSpPr>
      </xdr:nvSpPr>
      <xdr:spPr bwMode="auto">
        <a:xfrm flipH="1">
          <a:off x="15430500" y="3433762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0" name="Line 8"/>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1" name="Line 38"/>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2" name="Line 72"/>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3" name="Line 204"/>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4" name="Line 206"/>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5" name="Line 208"/>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6" name="Line 209"/>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7" name="Line 211"/>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8"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49"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0"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1"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2"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3"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4"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5"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6"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7"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8"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59"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60"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61"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207</xdr:row>
      <xdr:rowOff>0</xdr:rowOff>
    </xdr:from>
    <xdr:to>
      <xdr:col>18</xdr:col>
      <xdr:colOff>22860</xdr:colOff>
      <xdr:row>207</xdr:row>
      <xdr:rowOff>0</xdr:rowOff>
    </xdr:to>
    <xdr:sp macro="" textlink="">
      <xdr:nvSpPr>
        <xdr:cNvPr id="3962"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3" name="Line 8"/>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4" name="Line 38"/>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5" name="Line 72"/>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6" name="Line 204"/>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7" name="Line 206"/>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8" name="Line 208"/>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69" name="Line 209"/>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0" name="Line 211"/>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1"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2"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3"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4"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5"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6"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7"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8"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79"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80"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81"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82"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83" name="Line 205"/>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84" name="Line 207"/>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207</xdr:row>
      <xdr:rowOff>0</xdr:rowOff>
    </xdr:from>
    <xdr:to>
      <xdr:col>19</xdr:col>
      <xdr:colOff>22860</xdr:colOff>
      <xdr:row>207</xdr:row>
      <xdr:rowOff>0</xdr:rowOff>
    </xdr:to>
    <xdr:sp macro="" textlink="">
      <xdr:nvSpPr>
        <xdr:cNvPr id="3985" name="Line 210"/>
        <xdr:cNvSpPr>
          <a:spLocks noChangeShapeType="1"/>
        </xdr:cNvSpPr>
      </xdr:nvSpPr>
      <xdr:spPr bwMode="auto">
        <a:xfrm flipH="1">
          <a:off x="17100550" y="3556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2"/>
  <sheetViews>
    <sheetView view="pageBreakPreview" topLeftCell="A10" zoomScaleNormal="100" zoomScaleSheetLayoutView="100" workbookViewId="0">
      <selection activeCell="S23" sqref="S23"/>
    </sheetView>
  </sheetViews>
  <sheetFormatPr defaultColWidth="10.1796875" defaultRowHeight="15.5" x14ac:dyDescent="0.35"/>
  <cols>
    <col min="1" max="1" width="60.1796875" style="178" bestFit="1" customWidth="1"/>
    <col min="2" max="2" width="15.7265625" style="178" hidden="1" customWidth="1"/>
    <col min="3" max="3" width="2.81640625" style="178" bestFit="1" customWidth="1"/>
    <col min="4" max="4" width="26.26953125" style="178" hidden="1" customWidth="1"/>
    <col min="5" max="10" width="11.7265625" style="178" hidden="1" customWidth="1"/>
    <col min="11" max="11" width="16.81640625" style="178" hidden="1" customWidth="1"/>
    <col min="12" max="12" width="11.7265625" style="188" hidden="1" customWidth="1"/>
    <col min="13" max="17" width="11.7265625" style="178" hidden="1" customWidth="1"/>
    <col min="18" max="18" width="0.26953125" style="178" hidden="1" customWidth="1"/>
    <col min="19" max="19" width="15.26953125" style="178" customWidth="1"/>
    <col min="20" max="24" width="11.54296875" style="178" bestFit="1" customWidth="1"/>
    <col min="25" max="26" width="11.453125" style="178" bestFit="1" customWidth="1"/>
    <col min="27" max="27" width="12.7265625" style="178" bestFit="1" customWidth="1"/>
    <col min="28" max="29" width="11.54296875" style="178" bestFit="1" customWidth="1"/>
    <col min="30" max="257" width="10.1796875" style="178"/>
    <col min="258" max="258" width="60.1796875" style="178" bestFit="1" customWidth="1"/>
    <col min="259" max="259" width="0" style="178" hidden="1" customWidth="1"/>
    <col min="260" max="260" width="2.81640625" style="178" bestFit="1" customWidth="1"/>
    <col min="261" max="270" width="0" style="178" hidden="1" customWidth="1"/>
    <col min="271" max="275" width="15.26953125" style="178" customWidth="1"/>
    <col min="276" max="280" width="11.54296875" style="178" bestFit="1" customWidth="1"/>
    <col min="281" max="281" width="11.453125" style="178" bestFit="1" customWidth="1"/>
    <col min="282" max="513" width="10.1796875" style="178"/>
    <col min="514" max="514" width="60.1796875" style="178" bestFit="1" customWidth="1"/>
    <col min="515" max="515" width="0" style="178" hidden="1" customWidth="1"/>
    <col min="516" max="516" width="2.81640625" style="178" bestFit="1" customWidth="1"/>
    <col min="517" max="526" width="0" style="178" hidden="1" customWidth="1"/>
    <col min="527" max="531" width="15.26953125" style="178" customWidth="1"/>
    <col min="532" max="536" width="11.54296875" style="178" bestFit="1" customWidth="1"/>
    <col min="537" max="537" width="11.453125" style="178" bestFit="1" customWidth="1"/>
    <col min="538" max="769" width="10.1796875" style="178"/>
    <col min="770" max="770" width="60.1796875" style="178" bestFit="1" customWidth="1"/>
    <col min="771" max="771" width="0" style="178" hidden="1" customWidth="1"/>
    <col min="772" max="772" width="2.81640625" style="178" bestFit="1" customWidth="1"/>
    <col min="773" max="782" width="0" style="178" hidden="1" customWidth="1"/>
    <col min="783" max="787" width="15.26953125" style="178" customWidth="1"/>
    <col min="788" max="792" width="11.54296875" style="178" bestFit="1" customWidth="1"/>
    <col min="793" max="793" width="11.453125" style="178" bestFit="1" customWidth="1"/>
    <col min="794" max="1025" width="10.1796875" style="178"/>
    <col min="1026" max="1026" width="60.1796875" style="178" bestFit="1" customWidth="1"/>
    <col min="1027" max="1027" width="0" style="178" hidden="1" customWidth="1"/>
    <col min="1028" max="1028" width="2.81640625" style="178" bestFit="1" customWidth="1"/>
    <col min="1029" max="1038" width="0" style="178" hidden="1" customWidth="1"/>
    <col min="1039" max="1043" width="15.26953125" style="178" customWidth="1"/>
    <col min="1044" max="1048" width="11.54296875" style="178" bestFit="1" customWidth="1"/>
    <col min="1049" max="1049" width="11.453125" style="178" bestFit="1" customWidth="1"/>
    <col min="1050" max="1281" width="10.1796875" style="178"/>
    <col min="1282" max="1282" width="60.1796875" style="178" bestFit="1" customWidth="1"/>
    <col min="1283" max="1283" width="0" style="178" hidden="1" customWidth="1"/>
    <col min="1284" max="1284" width="2.81640625" style="178" bestFit="1" customWidth="1"/>
    <col min="1285" max="1294" width="0" style="178" hidden="1" customWidth="1"/>
    <col min="1295" max="1299" width="15.26953125" style="178" customWidth="1"/>
    <col min="1300" max="1304" width="11.54296875" style="178" bestFit="1" customWidth="1"/>
    <col min="1305" max="1305" width="11.453125" style="178" bestFit="1" customWidth="1"/>
    <col min="1306" max="1537" width="10.1796875" style="178"/>
    <col min="1538" max="1538" width="60.1796875" style="178" bestFit="1" customWidth="1"/>
    <col min="1539" max="1539" width="0" style="178" hidden="1" customWidth="1"/>
    <col min="1540" max="1540" width="2.81640625" style="178" bestFit="1" customWidth="1"/>
    <col min="1541" max="1550" width="0" style="178" hidden="1" customWidth="1"/>
    <col min="1551" max="1555" width="15.26953125" style="178" customWidth="1"/>
    <col min="1556" max="1560" width="11.54296875" style="178" bestFit="1" customWidth="1"/>
    <col min="1561" max="1561" width="11.453125" style="178" bestFit="1" customWidth="1"/>
    <col min="1562" max="1793" width="10.1796875" style="178"/>
    <col min="1794" max="1794" width="60.1796875" style="178" bestFit="1" customWidth="1"/>
    <col min="1795" max="1795" width="0" style="178" hidden="1" customWidth="1"/>
    <col min="1796" max="1796" width="2.81640625" style="178" bestFit="1" customWidth="1"/>
    <col min="1797" max="1806" width="0" style="178" hidden="1" customWidth="1"/>
    <col min="1807" max="1811" width="15.26953125" style="178" customWidth="1"/>
    <col min="1812" max="1816" width="11.54296875" style="178" bestFit="1" customWidth="1"/>
    <col min="1817" max="1817" width="11.453125" style="178" bestFit="1" customWidth="1"/>
    <col min="1818" max="2049" width="10.1796875" style="178"/>
    <col min="2050" max="2050" width="60.1796875" style="178" bestFit="1" customWidth="1"/>
    <col min="2051" max="2051" width="0" style="178" hidden="1" customWidth="1"/>
    <col min="2052" max="2052" width="2.81640625" style="178" bestFit="1" customWidth="1"/>
    <col min="2053" max="2062" width="0" style="178" hidden="1" customWidth="1"/>
    <col min="2063" max="2067" width="15.26953125" style="178" customWidth="1"/>
    <col min="2068" max="2072" width="11.54296875" style="178" bestFit="1" customWidth="1"/>
    <col min="2073" max="2073" width="11.453125" style="178" bestFit="1" customWidth="1"/>
    <col min="2074" max="2305" width="10.1796875" style="178"/>
    <col min="2306" max="2306" width="60.1796875" style="178" bestFit="1" customWidth="1"/>
    <col min="2307" max="2307" width="0" style="178" hidden="1" customWidth="1"/>
    <col min="2308" max="2308" width="2.81640625" style="178" bestFit="1" customWidth="1"/>
    <col min="2309" max="2318" width="0" style="178" hidden="1" customWidth="1"/>
    <col min="2319" max="2323" width="15.26953125" style="178" customWidth="1"/>
    <col min="2324" max="2328" width="11.54296875" style="178" bestFit="1" customWidth="1"/>
    <col min="2329" max="2329" width="11.453125" style="178" bestFit="1" customWidth="1"/>
    <col min="2330" max="2561" width="10.1796875" style="178"/>
    <col min="2562" max="2562" width="60.1796875" style="178" bestFit="1" customWidth="1"/>
    <col min="2563" max="2563" width="0" style="178" hidden="1" customWidth="1"/>
    <col min="2564" max="2564" width="2.81640625" style="178" bestFit="1" customWidth="1"/>
    <col min="2565" max="2574" width="0" style="178" hidden="1" customWidth="1"/>
    <col min="2575" max="2579" width="15.26953125" style="178" customWidth="1"/>
    <col min="2580" max="2584" width="11.54296875" style="178" bestFit="1" customWidth="1"/>
    <col min="2585" max="2585" width="11.453125" style="178" bestFit="1" customWidth="1"/>
    <col min="2586" max="2817" width="10.1796875" style="178"/>
    <col min="2818" max="2818" width="60.1796875" style="178" bestFit="1" customWidth="1"/>
    <col min="2819" max="2819" width="0" style="178" hidden="1" customWidth="1"/>
    <col min="2820" max="2820" width="2.81640625" style="178" bestFit="1" customWidth="1"/>
    <col min="2821" max="2830" width="0" style="178" hidden="1" customWidth="1"/>
    <col min="2831" max="2835" width="15.26953125" style="178" customWidth="1"/>
    <col min="2836" max="2840" width="11.54296875" style="178" bestFit="1" customWidth="1"/>
    <col min="2841" max="2841" width="11.453125" style="178" bestFit="1" customWidth="1"/>
    <col min="2842" max="3073" width="10.1796875" style="178"/>
    <col min="3074" max="3074" width="60.1796875" style="178" bestFit="1" customWidth="1"/>
    <col min="3075" max="3075" width="0" style="178" hidden="1" customWidth="1"/>
    <col min="3076" max="3076" width="2.81640625" style="178" bestFit="1" customWidth="1"/>
    <col min="3077" max="3086" width="0" style="178" hidden="1" customWidth="1"/>
    <col min="3087" max="3091" width="15.26953125" style="178" customWidth="1"/>
    <col min="3092" max="3096" width="11.54296875" style="178" bestFit="1" customWidth="1"/>
    <col min="3097" max="3097" width="11.453125" style="178" bestFit="1" customWidth="1"/>
    <col min="3098" max="3329" width="10.1796875" style="178"/>
    <col min="3330" max="3330" width="60.1796875" style="178" bestFit="1" customWidth="1"/>
    <col min="3331" max="3331" width="0" style="178" hidden="1" customWidth="1"/>
    <col min="3332" max="3332" width="2.81640625" style="178" bestFit="1" customWidth="1"/>
    <col min="3333" max="3342" width="0" style="178" hidden="1" customWidth="1"/>
    <col min="3343" max="3347" width="15.26953125" style="178" customWidth="1"/>
    <col min="3348" max="3352" width="11.54296875" style="178" bestFit="1" customWidth="1"/>
    <col min="3353" max="3353" width="11.453125" style="178" bestFit="1" customWidth="1"/>
    <col min="3354" max="3585" width="10.1796875" style="178"/>
    <col min="3586" max="3586" width="60.1796875" style="178" bestFit="1" customWidth="1"/>
    <col min="3587" max="3587" width="0" style="178" hidden="1" customWidth="1"/>
    <col min="3588" max="3588" width="2.81640625" style="178" bestFit="1" customWidth="1"/>
    <col min="3589" max="3598" width="0" style="178" hidden="1" customWidth="1"/>
    <col min="3599" max="3603" width="15.26953125" style="178" customWidth="1"/>
    <col min="3604" max="3608" width="11.54296875" style="178" bestFit="1" customWidth="1"/>
    <col min="3609" max="3609" width="11.453125" style="178" bestFit="1" customWidth="1"/>
    <col min="3610" max="3841" width="10.1796875" style="178"/>
    <col min="3842" max="3842" width="60.1796875" style="178" bestFit="1" customWidth="1"/>
    <col min="3843" max="3843" width="0" style="178" hidden="1" customWidth="1"/>
    <col min="3844" max="3844" width="2.81640625" style="178" bestFit="1" customWidth="1"/>
    <col min="3845" max="3854" width="0" style="178" hidden="1" customWidth="1"/>
    <col min="3855" max="3859" width="15.26953125" style="178" customWidth="1"/>
    <col min="3860" max="3864" width="11.54296875" style="178" bestFit="1" customWidth="1"/>
    <col min="3865" max="3865" width="11.453125" style="178" bestFit="1" customWidth="1"/>
    <col min="3866" max="4097" width="10.1796875" style="178"/>
    <col min="4098" max="4098" width="60.1796875" style="178" bestFit="1" customWidth="1"/>
    <col min="4099" max="4099" width="0" style="178" hidden="1" customWidth="1"/>
    <col min="4100" max="4100" width="2.81640625" style="178" bestFit="1" customWidth="1"/>
    <col min="4101" max="4110" width="0" style="178" hidden="1" customWidth="1"/>
    <col min="4111" max="4115" width="15.26953125" style="178" customWidth="1"/>
    <col min="4116" max="4120" width="11.54296875" style="178" bestFit="1" customWidth="1"/>
    <col min="4121" max="4121" width="11.453125" style="178" bestFit="1" customWidth="1"/>
    <col min="4122" max="4353" width="10.1796875" style="178"/>
    <col min="4354" max="4354" width="60.1796875" style="178" bestFit="1" customWidth="1"/>
    <col min="4355" max="4355" width="0" style="178" hidden="1" customWidth="1"/>
    <col min="4356" max="4356" width="2.81640625" style="178" bestFit="1" customWidth="1"/>
    <col min="4357" max="4366" width="0" style="178" hidden="1" customWidth="1"/>
    <col min="4367" max="4371" width="15.26953125" style="178" customWidth="1"/>
    <col min="4372" max="4376" width="11.54296875" style="178" bestFit="1" customWidth="1"/>
    <col min="4377" max="4377" width="11.453125" style="178" bestFit="1" customWidth="1"/>
    <col min="4378" max="4609" width="10.1796875" style="178"/>
    <col min="4610" max="4610" width="60.1796875" style="178" bestFit="1" customWidth="1"/>
    <col min="4611" max="4611" width="0" style="178" hidden="1" customWidth="1"/>
    <col min="4612" max="4612" width="2.81640625" style="178" bestFit="1" customWidth="1"/>
    <col min="4613" max="4622" width="0" style="178" hidden="1" customWidth="1"/>
    <col min="4623" max="4627" width="15.26953125" style="178" customWidth="1"/>
    <col min="4628" max="4632" width="11.54296875" style="178" bestFit="1" customWidth="1"/>
    <col min="4633" max="4633" width="11.453125" style="178" bestFit="1" customWidth="1"/>
    <col min="4634" max="4865" width="10.1796875" style="178"/>
    <col min="4866" max="4866" width="60.1796875" style="178" bestFit="1" customWidth="1"/>
    <col min="4867" max="4867" width="0" style="178" hidden="1" customWidth="1"/>
    <col min="4868" max="4868" width="2.81640625" style="178" bestFit="1" customWidth="1"/>
    <col min="4869" max="4878" width="0" style="178" hidden="1" customWidth="1"/>
    <col min="4879" max="4883" width="15.26953125" style="178" customWidth="1"/>
    <col min="4884" max="4888" width="11.54296875" style="178" bestFit="1" customWidth="1"/>
    <col min="4889" max="4889" width="11.453125" style="178" bestFit="1" customWidth="1"/>
    <col min="4890" max="5121" width="10.1796875" style="178"/>
    <col min="5122" max="5122" width="60.1796875" style="178" bestFit="1" customWidth="1"/>
    <col min="5123" max="5123" width="0" style="178" hidden="1" customWidth="1"/>
    <col min="5124" max="5124" width="2.81640625" style="178" bestFit="1" customWidth="1"/>
    <col min="5125" max="5134" width="0" style="178" hidden="1" customWidth="1"/>
    <col min="5135" max="5139" width="15.26953125" style="178" customWidth="1"/>
    <col min="5140" max="5144" width="11.54296875" style="178" bestFit="1" customWidth="1"/>
    <col min="5145" max="5145" width="11.453125" style="178" bestFit="1" customWidth="1"/>
    <col min="5146" max="5377" width="10.1796875" style="178"/>
    <col min="5378" max="5378" width="60.1796875" style="178" bestFit="1" customWidth="1"/>
    <col min="5379" max="5379" width="0" style="178" hidden="1" customWidth="1"/>
    <col min="5380" max="5380" width="2.81640625" style="178" bestFit="1" customWidth="1"/>
    <col min="5381" max="5390" width="0" style="178" hidden="1" customWidth="1"/>
    <col min="5391" max="5395" width="15.26953125" style="178" customWidth="1"/>
    <col min="5396" max="5400" width="11.54296875" style="178" bestFit="1" customWidth="1"/>
    <col min="5401" max="5401" width="11.453125" style="178" bestFit="1" customWidth="1"/>
    <col min="5402" max="5633" width="10.1796875" style="178"/>
    <col min="5634" max="5634" width="60.1796875" style="178" bestFit="1" customWidth="1"/>
    <col min="5635" max="5635" width="0" style="178" hidden="1" customWidth="1"/>
    <col min="5636" max="5636" width="2.81640625" style="178" bestFit="1" customWidth="1"/>
    <col min="5637" max="5646" width="0" style="178" hidden="1" customWidth="1"/>
    <col min="5647" max="5651" width="15.26953125" style="178" customWidth="1"/>
    <col min="5652" max="5656" width="11.54296875" style="178" bestFit="1" customWidth="1"/>
    <col min="5657" max="5657" width="11.453125" style="178" bestFit="1" customWidth="1"/>
    <col min="5658" max="5889" width="10.1796875" style="178"/>
    <col min="5890" max="5890" width="60.1796875" style="178" bestFit="1" customWidth="1"/>
    <col min="5891" max="5891" width="0" style="178" hidden="1" customWidth="1"/>
    <col min="5892" max="5892" width="2.81640625" style="178" bestFit="1" customWidth="1"/>
    <col min="5893" max="5902" width="0" style="178" hidden="1" customWidth="1"/>
    <col min="5903" max="5907" width="15.26953125" style="178" customWidth="1"/>
    <col min="5908" max="5912" width="11.54296875" style="178" bestFit="1" customWidth="1"/>
    <col min="5913" max="5913" width="11.453125" style="178" bestFit="1" customWidth="1"/>
    <col min="5914" max="6145" width="10.1796875" style="178"/>
    <col min="6146" max="6146" width="60.1796875" style="178" bestFit="1" customWidth="1"/>
    <col min="6147" max="6147" width="0" style="178" hidden="1" customWidth="1"/>
    <col min="6148" max="6148" width="2.81640625" style="178" bestFit="1" customWidth="1"/>
    <col min="6149" max="6158" width="0" style="178" hidden="1" customWidth="1"/>
    <col min="6159" max="6163" width="15.26953125" style="178" customWidth="1"/>
    <col min="6164" max="6168" width="11.54296875" style="178" bestFit="1" customWidth="1"/>
    <col min="6169" max="6169" width="11.453125" style="178" bestFit="1" customWidth="1"/>
    <col min="6170" max="6401" width="10.1796875" style="178"/>
    <col min="6402" max="6402" width="60.1796875" style="178" bestFit="1" customWidth="1"/>
    <col min="6403" max="6403" width="0" style="178" hidden="1" customWidth="1"/>
    <col min="6404" max="6404" width="2.81640625" style="178" bestFit="1" customWidth="1"/>
    <col min="6405" max="6414" width="0" style="178" hidden="1" customWidth="1"/>
    <col min="6415" max="6419" width="15.26953125" style="178" customWidth="1"/>
    <col min="6420" max="6424" width="11.54296875" style="178" bestFit="1" customWidth="1"/>
    <col min="6425" max="6425" width="11.453125" style="178" bestFit="1" customWidth="1"/>
    <col min="6426" max="6657" width="10.1796875" style="178"/>
    <col min="6658" max="6658" width="60.1796875" style="178" bestFit="1" customWidth="1"/>
    <col min="6659" max="6659" width="0" style="178" hidden="1" customWidth="1"/>
    <col min="6660" max="6660" width="2.81640625" style="178" bestFit="1" customWidth="1"/>
    <col min="6661" max="6670" width="0" style="178" hidden="1" customWidth="1"/>
    <col min="6671" max="6675" width="15.26953125" style="178" customWidth="1"/>
    <col min="6676" max="6680" width="11.54296875" style="178" bestFit="1" customWidth="1"/>
    <col min="6681" max="6681" width="11.453125" style="178" bestFit="1" customWidth="1"/>
    <col min="6682" max="6913" width="10.1796875" style="178"/>
    <col min="6914" max="6914" width="60.1796875" style="178" bestFit="1" customWidth="1"/>
    <col min="6915" max="6915" width="0" style="178" hidden="1" customWidth="1"/>
    <col min="6916" max="6916" width="2.81640625" style="178" bestFit="1" customWidth="1"/>
    <col min="6917" max="6926" width="0" style="178" hidden="1" customWidth="1"/>
    <col min="6927" max="6931" width="15.26953125" style="178" customWidth="1"/>
    <col min="6932" max="6936" width="11.54296875" style="178" bestFit="1" customWidth="1"/>
    <col min="6937" max="6937" width="11.453125" style="178" bestFit="1" customWidth="1"/>
    <col min="6938" max="7169" width="10.1796875" style="178"/>
    <col min="7170" max="7170" width="60.1796875" style="178" bestFit="1" customWidth="1"/>
    <col min="7171" max="7171" width="0" style="178" hidden="1" customWidth="1"/>
    <col min="7172" max="7172" width="2.81640625" style="178" bestFit="1" customWidth="1"/>
    <col min="7173" max="7182" width="0" style="178" hidden="1" customWidth="1"/>
    <col min="7183" max="7187" width="15.26953125" style="178" customWidth="1"/>
    <col min="7188" max="7192" width="11.54296875" style="178" bestFit="1" customWidth="1"/>
    <col min="7193" max="7193" width="11.453125" style="178" bestFit="1" customWidth="1"/>
    <col min="7194" max="7425" width="10.1796875" style="178"/>
    <col min="7426" max="7426" width="60.1796875" style="178" bestFit="1" customWidth="1"/>
    <col min="7427" max="7427" width="0" style="178" hidden="1" customWidth="1"/>
    <col min="7428" max="7428" width="2.81640625" style="178" bestFit="1" customWidth="1"/>
    <col min="7429" max="7438" width="0" style="178" hidden="1" customWidth="1"/>
    <col min="7439" max="7443" width="15.26953125" style="178" customWidth="1"/>
    <col min="7444" max="7448" width="11.54296875" style="178" bestFit="1" customWidth="1"/>
    <col min="7449" max="7449" width="11.453125" style="178" bestFit="1" customWidth="1"/>
    <col min="7450" max="7681" width="10.1796875" style="178"/>
    <col min="7682" max="7682" width="60.1796875" style="178" bestFit="1" customWidth="1"/>
    <col min="7683" max="7683" width="0" style="178" hidden="1" customWidth="1"/>
    <col min="7684" max="7684" width="2.81640625" style="178" bestFit="1" customWidth="1"/>
    <col min="7685" max="7694" width="0" style="178" hidden="1" customWidth="1"/>
    <col min="7695" max="7699" width="15.26953125" style="178" customWidth="1"/>
    <col min="7700" max="7704" width="11.54296875" style="178" bestFit="1" customWidth="1"/>
    <col min="7705" max="7705" width="11.453125" style="178" bestFit="1" customWidth="1"/>
    <col min="7706" max="7937" width="10.1796875" style="178"/>
    <col min="7938" max="7938" width="60.1796875" style="178" bestFit="1" customWidth="1"/>
    <col min="7939" max="7939" width="0" style="178" hidden="1" customWidth="1"/>
    <col min="7940" max="7940" width="2.81640625" style="178" bestFit="1" customWidth="1"/>
    <col min="7941" max="7950" width="0" style="178" hidden="1" customWidth="1"/>
    <col min="7951" max="7955" width="15.26953125" style="178" customWidth="1"/>
    <col min="7956" max="7960" width="11.54296875" style="178" bestFit="1" customWidth="1"/>
    <col min="7961" max="7961" width="11.453125" style="178" bestFit="1" customWidth="1"/>
    <col min="7962" max="8193" width="10.1796875" style="178"/>
    <col min="8194" max="8194" width="60.1796875" style="178" bestFit="1" customWidth="1"/>
    <col min="8195" max="8195" width="0" style="178" hidden="1" customWidth="1"/>
    <col min="8196" max="8196" width="2.81640625" style="178" bestFit="1" customWidth="1"/>
    <col min="8197" max="8206" width="0" style="178" hidden="1" customWidth="1"/>
    <col min="8207" max="8211" width="15.26953125" style="178" customWidth="1"/>
    <col min="8212" max="8216" width="11.54296875" style="178" bestFit="1" customWidth="1"/>
    <col min="8217" max="8217" width="11.453125" style="178" bestFit="1" customWidth="1"/>
    <col min="8218" max="8449" width="10.1796875" style="178"/>
    <col min="8450" max="8450" width="60.1796875" style="178" bestFit="1" customWidth="1"/>
    <col min="8451" max="8451" width="0" style="178" hidden="1" customWidth="1"/>
    <col min="8452" max="8452" width="2.81640625" style="178" bestFit="1" customWidth="1"/>
    <col min="8453" max="8462" width="0" style="178" hidden="1" customWidth="1"/>
    <col min="8463" max="8467" width="15.26953125" style="178" customWidth="1"/>
    <col min="8468" max="8472" width="11.54296875" style="178" bestFit="1" customWidth="1"/>
    <col min="8473" max="8473" width="11.453125" style="178" bestFit="1" customWidth="1"/>
    <col min="8474" max="8705" width="10.1796875" style="178"/>
    <col min="8706" max="8706" width="60.1796875" style="178" bestFit="1" customWidth="1"/>
    <col min="8707" max="8707" width="0" style="178" hidden="1" customWidth="1"/>
    <col min="8708" max="8708" width="2.81640625" style="178" bestFit="1" customWidth="1"/>
    <col min="8709" max="8718" width="0" style="178" hidden="1" customWidth="1"/>
    <col min="8719" max="8723" width="15.26953125" style="178" customWidth="1"/>
    <col min="8724" max="8728" width="11.54296875" style="178" bestFit="1" customWidth="1"/>
    <col min="8729" max="8729" width="11.453125" style="178" bestFit="1" customWidth="1"/>
    <col min="8730" max="8961" width="10.1796875" style="178"/>
    <col min="8962" max="8962" width="60.1796875" style="178" bestFit="1" customWidth="1"/>
    <col min="8963" max="8963" width="0" style="178" hidden="1" customWidth="1"/>
    <col min="8964" max="8964" width="2.81640625" style="178" bestFit="1" customWidth="1"/>
    <col min="8965" max="8974" width="0" style="178" hidden="1" customWidth="1"/>
    <col min="8975" max="8979" width="15.26953125" style="178" customWidth="1"/>
    <col min="8980" max="8984" width="11.54296875" style="178" bestFit="1" customWidth="1"/>
    <col min="8985" max="8985" width="11.453125" style="178" bestFit="1" customWidth="1"/>
    <col min="8986" max="9217" width="10.1796875" style="178"/>
    <col min="9218" max="9218" width="60.1796875" style="178" bestFit="1" customWidth="1"/>
    <col min="9219" max="9219" width="0" style="178" hidden="1" customWidth="1"/>
    <col min="9220" max="9220" width="2.81640625" style="178" bestFit="1" customWidth="1"/>
    <col min="9221" max="9230" width="0" style="178" hidden="1" customWidth="1"/>
    <col min="9231" max="9235" width="15.26953125" style="178" customWidth="1"/>
    <col min="9236" max="9240" width="11.54296875" style="178" bestFit="1" customWidth="1"/>
    <col min="9241" max="9241" width="11.453125" style="178" bestFit="1" customWidth="1"/>
    <col min="9242" max="9473" width="10.1796875" style="178"/>
    <col min="9474" max="9474" width="60.1796875" style="178" bestFit="1" customWidth="1"/>
    <col min="9475" max="9475" width="0" style="178" hidden="1" customWidth="1"/>
    <col min="9476" max="9476" width="2.81640625" style="178" bestFit="1" customWidth="1"/>
    <col min="9477" max="9486" width="0" style="178" hidden="1" customWidth="1"/>
    <col min="9487" max="9491" width="15.26953125" style="178" customWidth="1"/>
    <col min="9492" max="9496" width="11.54296875" style="178" bestFit="1" customWidth="1"/>
    <col min="9497" max="9497" width="11.453125" style="178" bestFit="1" customWidth="1"/>
    <col min="9498" max="9729" width="10.1796875" style="178"/>
    <col min="9730" max="9730" width="60.1796875" style="178" bestFit="1" customWidth="1"/>
    <col min="9731" max="9731" width="0" style="178" hidden="1" customWidth="1"/>
    <col min="9732" max="9732" width="2.81640625" style="178" bestFit="1" customWidth="1"/>
    <col min="9733" max="9742" width="0" style="178" hidden="1" customWidth="1"/>
    <col min="9743" max="9747" width="15.26953125" style="178" customWidth="1"/>
    <col min="9748" max="9752" width="11.54296875" style="178" bestFit="1" customWidth="1"/>
    <col min="9753" max="9753" width="11.453125" style="178" bestFit="1" customWidth="1"/>
    <col min="9754" max="9985" width="10.1796875" style="178"/>
    <col min="9986" max="9986" width="60.1796875" style="178" bestFit="1" customWidth="1"/>
    <col min="9987" max="9987" width="0" style="178" hidden="1" customWidth="1"/>
    <col min="9988" max="9988" width="2.81640625" style="178" bestFit="1" customWidth="1"/>
    <col min="9989" max="9998" width="0" style="178" hidden="1" customWidth="1"/>
    <col min="9999" max="10003" width="15.26953125" style="178" customWidth="1"/>
    <col min="10004" max="10008" width="11.54296875" style="178" bestFit="1" customWidth="1"/>
    <col min="10009" max="10009" width="11.453125" style="178" bestFit="1" customWidth="1"/>
    <col min="10010" max="10241" width="10.1796875" style="178"/>
    <col min="10242" max="10242" width="60.1796875" style="178" bestFit="1" customWidth="1"/>
    <col min="10243" max="10243" width="0" style="178" hidden="1" customWidth="1"/>
    <col min="10244" max="10244" width="2.81640625" style="178" bestFit="1" customWidth="1"/>
    <col min="10245" max="10254" width="0" style="178" hidden="1" customWidth="1"/>
    <col min="10255" max="10259" width="15.26953125" style="178" customWidth="1"/>
    <col min="10260" max="10264" width="11.54296875" style="178" bestFit="1" customWidth="1"/>
    <col min="10265" max="10265" width="11.453125" style="178" bestFit="1" customWidth="1"/>
    <col min="10266" max="10497" width="10.1796875" style="178"/>
    <col min="10498" max="10498" width="60.1796875" style="178" bestFit="1" customWidth="1"/>
    <col min="10499" max="10499" width="0" style="178" hidden="1" customWidth="1"/>
    <col min="10500" max="10500" width="2.81640625" style="178" bestFit="1" customWidth="1"/>
    <col min="10501" max="10510" width="0" style="178" hidden="1" customWidth="1"/>
    <col min="10511" max="10515" width="15.26953125" style="178" customWidth="1"/>
    <col min="10516" max="10520" width="11.54296875" style="178" bestFit="1" customWidth="1"/>
    <col min="10521" max="10521" width="11.453125" style="178" bestFit="1" customWidth="1"/>
    <col min="10522" max="10753" width="10.1796875" style="178"/>
    <col min="10754" max="10754" width="60.1796875" style="178" bestFit="1" customWidth="1"/>
    <col min="10755" max="10755" width="0" style="178" hidden="1" customWidth="1"/>
    <col min="10756" max="10756" width="2.81640625" style="178" bestFit="1" customWidth="1"/>
    <col min="10757" max="10766" width="0" style="178" hidden="1" customWidth="1"/>
    <col min="10767" max="10771" width="15.26953125" style="178" customWidth="1"/>
    <col min="10772" max="10776" width="11.54296875" style="178" bestFit="1" customWidth="1"/>
    <col min="10777" max="10777" width="11.453125" style="178" bestFit="1" customWidth="1"/>
    <col min="10778" max="11009" width="10.1796875" style="178"/>
    <col min="11010" max="11010" width="60.1796875" style="178" bestFit="1" customWidth="1"/>
    <col min="11011" max="11011" width="0" style="178" hidden="1" customWidth="1"/>
    <col min="11012" max="11012" width="2.81640625" style="178" bestFit="1" customWidth="1"/>
    <col min="11013" max="11022" width="0" style="178" hidden="1" customWidth="1"/>
    <col min="11023" max="11027" width="15.26953125" style="178" customWidth="1"/>
    <col min="11028" max="11032" width="11.54296875" style="178" bestFit="1" customWidth="1"/>
    <col min="11033" max="11033" width="11.453125" style="178" bestFit="1" customWidth="1"/>
    <col min="11034" max="11265" width="10.1796875" style="178"/>
    <col min="11266" max="11266" width="60.1796875" style="178" bestFit="1" customWidth="1"/>
    <col min="11267" max="11267" width="0" style="178" hidden="1" customWidth="1"/>
    <col min="11268" max="11268" width="2.81640625" style="178" bestFit="1" customWidth="1"/>
    <col min="11269" max="11278" width="0" style="178" hidden="1" customWidth="1"/>
    <col min="11279" max="11283" width="15.26953125" style="178" customWidth="1"/>
    <col min="11284" max="11288" width="11.54296875" style="178" bestFit="1" customWidth="1"/>
    <col min="11289" max="11289" width="11.453125" style="178" bestFit="1" customWidth="1"/>
    <col min="11290" max="11521" width="10.1796875" style="178"/>
    <col min="11522" max="11522" width="60.1796875" style="178" bestFit="1" customWidth="1"/>
    <col min="11523" max="11523" width="0" style="178" hidden="1" customWidth="1"/>
    <col min="11524" max="11524" width="2.81640625" style="178" bestFit="1" customWidth="1"/>
    <col min="11525" max="11534" width="0" style="178" hidden="1" customWidth="1"/>
    <col min="11535" max="11539" width="15.26953125" style="178" customWidth="1"/>
    <col min="11540" max="11544" width="11.54296875" style="178" bestFit="1" customWidth="1"/>
    <col min="11545" max="11545" width="11.453125" style="178" bestFit="1" customWidth="1"/>
    <col min="11546" max="11777" width="10.1796875" style="178"/>
    <col min="11778" max="11778" width="60.1796875" style="178" bestFit="1" customWidth="1"/>
    <col min="11779" max="11779" width="0" style="178" hidden="1" customWidth="1"/>
    <col min="11780" max="11780" width="2.81640625" style="178" bestFit="1" customWidth="1"/>
    <col min="11781" max="11790" width="0" style="178" hidden="1" customWidth="1"/>
    <col min="11791" max="11795" width="15.26953125" style="178" customWidth="1"/>
    <col min="11796" max="11800" width="11.54296875" style="178" bestFit="1" customWidth="1"/>
    <col min="11801" max="11801" width="11.453125" style="178" bestFit="1" customWidth="1"/>
    <col min="11802" max="12033" width="10.1796875" style="178"/>
    <col min="12034" max="12034" width="60.1796875" style="178" bestFit="1" customWidth="1"/>
    <col min="12035" max="12035" width="0" style="178" hidden="1" customWidth="1"/>
    <col min="12036" max="12036" width="2.81640625" style="178" bestFit="1" customWidth="1"/>
    <col min="12037" max="12046" width="0" style="178" hidden="1" customWidth="1"/>
    <col min="12047" max="12051" width="15.26953125" style="178" customWidth="1"/>
    <col min="12052" max="12056" width="11.54296875" style="178" bestFit="1" customWidth="1"/>
    <col min="12057" max="12057" width="11.453125" style="178" bestFit="1" customWidth="1"/>
    <col min="12058" max="12289" width="10.1796875" style="178"/>
    <col min="12290" max="12290" width="60.1796875" style="178" bestFit="1" customWidth="1"/>
    <col min="12291" max="12291" width="0" style="178" hidden="1" customWidth="1"/>
    <col min="12292" max="12292" width="2.81640625" style="178" bestFit="1" customWidth="1"/>
    <col min="12293" max="12302" width="0" style="178" hidden="1" customWidth="1"/>
    <col min="12303" max="12307" width="15.26953125" style="178" customWidth="1"/>
    <col min="12308" max="12312" width="11.54296875" style="178" bestFit="1" customWidth="1"/>
    <col min="12313" max="12313" width="11.453125" style="178" bestFit="1" customWidth="1"/>
    <col min="12314" max="12545" width="10.1796875" style="178"/>
    <col min="12546" max="12546" width="60.1796875" style="178" bestFit="1" customWidth="1"/>
    <col min="12547" max="12547" width="0" style="178" hidden="1" customWidth="1"/>
    <col min="12548" max="12548" width="2.81640625" style="178" bestFit="1" customWidth="1"/>
    <col min="12549" max="12558" width="0" style="178" hidden="1" customWidth="1"/>
    <col min="12559" max="12563" width="15.26953125" style="178" customWidth="1"/>
    <col min="12564" max="12568" width="11.54296875" style="178" bestFit="1" customWidth="1"/>
    <col min="12569" max="12569" width="11.453125" style="178" bestFit="1" customWidth="1"/>
    <col min="12570" max="12801" width="10.1796875" style="178"/>
    <col min="12802" max="12802" width="60.1796875" style="178" bestFit="1" customWidth="1"/>
    <col min="12803" max="12803" width="0" style="178" hidden="1" customWidth="1"/>
    <col min="12804" max="12804" width="2.81640625" style="178" bestFit="1" customWidth="1"/>
    <col min="12805" max="12814" width="0" style="178" hidden="1" customWidth="1"/>
    <col min="12815" max="12819" width="15.26953125" style="178" customWidth="1"/>
    <col min="12820" max="12824" width="11.54296875" style="178" bestFit="1" customWidth="1"/>
    <col min="12825" max="12825" width="11.453125" style="178" bestFit="1" customWidth="1"/>
    <col min="12826" max="13057" width="10.1796875" style="178"/>
    <col min="13058" max="13058" width="60.1796875" style="178" bestFit="1" customWidth="1"/>
    <col min="13059" max="13059" width="0" style="178" hidden="1" customWidth="1"/>
    <col min="13060" max="13060" width="2.81640625" style="178" bestFit="1" customWidth="1"/>
    <col min="13061" max="13070" width="0" style="178" hidden="1" customWidth="1"/>
    <col min="13071" max="13075" width="15.26953125" style="178" customWidth="1"/>
    <col min="13076" max="13080" width="11.54296875" style="178" bestFit="1" customWidth="1"/>
    <col min="13081" max="13081" width="11.453125" style="178" bestFit="1" customWidth="1"/>
    <col min="13082" max="13313" width="10.1796875" style="178"/>
    <col min="13314" max="13314" width="60.1796875" style="178" bestFit="1" customWidth="1"/>
    <col min="13315" max="13315" width="0" style="178" hidden="1" customWidth="1"/>
    <col min="13316" max="13316" width="2.81640625" style="178" bestFit="1" customWidth="1"/>
    <col min="13317" max="13326" width="0" style="178" hidden="1" customWidth="1"/>
    <col min="13327" max="13331" width="15.26953125" style="178" customWidth="1"/>
    <col min="13332" max="13336" width="11.54296875" style="178" bestFit="1" customWidth="1"/>
    <col min="13337" max="13337" width="11.453125" style="178" bestFit="1" customWidth="1"/>
    <col min="13338" max="13569" width="10.1796875" style="178"/>
    <col min="13570" max="13570" width="60.1796875" style="178" bestFit="1" customWidth="1"/>
    <col min="13571" max="13571" width="0" style="178" hidden="1" customWidth="1"/>
    <col min="13572" max="13572" width="2.81640625" style="178" bestFit="1" customWidth="1"/>
    <col min="13573" max="13582" width="0" style="178" hidden="1" customWidth="1"/>
    <col min="13583" max="13587" width="15.26953125" style="178" customWidth="1"/>
    <col min="13588" max="13592" width="11.54296875" style="178" bestFit="1" customWidth="1"/>
    <col min="13593" max="13593" width="11.453125" style="178" bestFit="1" customWidth="1"/>
    <col min="13594" max="13825" width="10.1796875" style="178"/>
    <col min="13826" max="13826" width="60.1796875" style="178" bestFit="1" customWidth="1"/>
    <col min="13827" max="13827" width="0" style="178" hidden="1" customWidth="1"/>
    <col min="13828" max="13828" width="2.81640625" style="178" bestFit="1" customWidth="1"/>
    <col min="13829" max="13838" width="0" style="178" hidden="1" customWidth="1"/>
    <col min="13839" max="13843" width="15.26953125" style="178" customWidth="1"/>
    <col min="13844" max="13848" width="11.54296875" style="178" bestFit="1" customWidth="1"/>
    <col min="13849" max="13849" width="11.453125" style="178" bestFit="1" customWidth="1"/>
    <col min="13850" max="14081" width="10.1796875" style="178"/>
    <col min="14082" max="14082" width="60.1796875" style="178" bestFit="1" customWidth="1"/>
    <col min="14083" max="14083" width="0" style="178" hidden="1" customWidth="1"/>
    <col min="14084" max="14084" width="2.81640625" style="178" bestFit="1" customWidth="1"/>
    <col min="14085" max="14094" width="0" style="178" hidden="1" customWidth="1"/>
    <col min="14095" max="14099" width="15.26953125" style="178" customWidth="1"/>
    <col min="14100" max="14104" width="11.54296875" style="178" bestFit="1" customWidth="1"/>
    <col min="14105" max="14105" width="11.453125" style="178" bestFit="1" customWidth="1"/>
    <col min="14106" max="14337" width="10.1796875" style="178"/>
    <col min="14338" max="14338" width="60.1796875" style="178" bestFit="1" customWidth="1"/>
    <col min="14339" max="14339" width="0" style="178" hidden="1" customWidth="1"/>
    <col min="14340" max="14340" width="2.81640625" style="178" bestFit="1" customWidth="1"/>
    <col min="14341" max="14350" width="0" style="178" hidden="1" customWidth="1"/>
    <col min="14351" max="14355" width="15.26953125" style="178" customWidth="1"/>
    <col min="14356" max="14360" width="11.54296875" style="178" bestFit="1" customWidth="1"/>
    <col min="14361" max="14361" width="11.453125" style="178" bestFit="1" customWidth="1"/>
    <col min="14362" max="14593" width="10.1796875" style="178"/>
    <col min="14594" max="14594" width="60.1796875" style="178" bestFit="1" customWidth="1"/>
    <col min="14595" max="14595" width="0" style="178" hidden="1" customWidth="1"/>
    <col min="14596" max="14596" width="2.81640625" style="178" bestFit="1" customWidth="1"/>
    <col min="14597" max="14606" width="0" style="178" hidden="1" customWidth="1"/>
    <col min="14607" max="14611" width="15.26953125" style="178" customWidth="1"/>
    <col min="14612" max="14616" width="11.54296875" style="178" bestFit="1" customWidth="1"/>
    <col min="14617" max="14617" width="11.453125" style="178" bestFit="1" customWidth="1"/>
    <col min="14618" max="14849" width="10.1796875" style="178"/>
    <col min="14850" max="14850" width="60.1796875" style="178" bestFit="1" customWidth="1"/>
    <col min="14851" max="14851" width="0" style="178" hidden="1" customWidth="1"/>
    <col min="14852" max="14852" width="2.81640625" style="178" bestFit="1" customWidth="1"/>
    <col min="14853" max="14862" width="0" style="178" hidden="1" customWidth="1"/>
    <col min="14863" max="14867" width="15.26953125" style="178" customWidth="1"/>
    <col min="14868" max="14872" width="11.54296875" style="178" bestFit="1" customWidth="1"/>
    <col min="14873" max="14873" width="11.453125" style="178" bestFit="1" customWidth="1"/>
    <col min="14874" max="15105" width="10.1796875" style="178"/>
    <col min="15106" max="15106" width="60.1796875" style="178" bestFit="1" customWidth="1"/>
    <col min="15107" max="15107" width="0" style="178" hidden="1" customWidth="1"/>
    <col min="15108" max="15108" width="2.81640625" style="178" bestFit="1" customWidth="1"/>
    <col min="15109" max="15118" width="0" style="178" hidden="1" customWidth="1"/>
    <col min="15119" max="15123" width="15.26953125" style="178" customWidth="1"/>
    <col min="15124" max="15128" width="11.54296875" style="178" bestFit="1" customWidth="1"/>
    <col min="15129" max="15129" width="11.453125" style="178" bestFit="1" customWidth="1"/>
    <col min="15130" max="15361" width="10.1796875" style="178"/>
    <col min="15362" max="15362" width="60.1796875" style="178" bestFit="1" customWidth="1"/>
    <col min="15363" max="15363" width="0" style="178" hidden="1" customWidth="1"/>
    <col min="15364" max="15364" width="2.81640625" style="178" bestFit="1" customWidth="1"/>
    <col min="15365" max="15374" width="0" style="178" hidden="1" customWidth="1"/>
    <col min="15375" max="15379" width="15.26953125" style="178" customWidth="1"/>
    <col min="15380" max="15384" width="11.54296875" style="178" bestFit="1" customWidth="1"/>
    <col min="15385" max="15385" width="11.453125" style="178" bestFit="1" customWidth="1"/>
    <col min="15386" max="15617" width="10.1796875" style="178"/>
    <col min="15618" max="15618" width="60.1796875" style="178" bestFit="1" customWidth="1"/>
    <col min="15619" max="15619" width="0" style="178" hidden="1" customWidth="1"/>
    <col min="15620" max="15620" width="2.81640625" style="178" bestFit="1" customWidth="1"/>
    <col min="15621" max="15630" width="0" style="178" hidden="1" customWidth="1"/>
    <col min="15631" max="15635" width="15.26953125" style="178" customWidth="1"/>
    <col min="15636" max="15640" width="11.54296875" style="178" bestFit="1" customWidth="1"/>
    <col min="15641" max="15641" width="11.453125" style="178" bestFit="1" customWidth="1"/>
    <col min="15642" max="15873" width="10.1796875" style="178"/>
    <col min="15874" max="15874" width="60.1796875" style="178" bestFit="1" customWidth="1"/>
    <col min="15875" max="15875" width="0" style="178" hidden="1" customWidth="1"/>
    <col min="15876" max="15876" width="2.81640625" style="178" bestFit="1" customWidth="1"/>
    <col min="15877" max="15886" width="0" style="178" hidden="1" customWidth="1"/>
    <col min="15887" max="15891" width="15.26953125" style="178" customWidth="1"/>
    <col min="15892" max="15896" width="11.54296875" style="178" bestFit="1" customWidth="1"/>
    <col min="15897" max="15897" width="11.453125" style="178" bestFit="1" customWidth="1"/>
    <col min="15898" max="16129" width="10.1796875" style="178"/>
    <col min="16130" max="16130" width="60.1796875" style="178" bestFit="1" customWidth="1"/>
    <col min="16131" max="16131" width="0" style="178" hidden="1" customWidth="1"/>
    <col min="16132" max="16132" width="2.81640625" style="178" bestFit="1" customWidth="1"/>
    <col min="16133" max="16142" width="0" style="178" hidden="1" customWidth="1"/>
    <col min="16143" max="16147" width="15.26953125" style="178" customWidth="1"/>
    <col min="16148" max="16152" width="11.54296875" style="178" bestFit="1" customWidth="1"/>
    <col min="16153" max="16153" width="11.453125" style="178" bestFit="1" customWidth="1"/>
    <col min="16154" max="16384" width="10.1796875" style="178"/>
  </cols>
  <sheetData>
    <row r="1" spans="1:26" x14ac:dyDescent="0.35">
      <c r="A1" s="644" t="s">
        <v>389</v>
      </c>
      <c r="B1" s="644"/>
      <c r="C1" s="644"/>
      <c r="D1" s="644"/>
      <c r="E1" s="644"/>
      <c r="F1" s="644"/>
      <c r="G1" s="644"/>
      <c r="H1" s="644"/>
      <c r="I1" s="644"/>
      <c r="J1" s="644"/>
      <c r="K1" s="644"/>
      <c r="L1" s="644"/>
      <c r="M1" s="644"/>
      <c r="N1" s="644"/>
      <c r="O1" s="644"/>
      <c r="P1" s="644"/>
      <c r="Q1" s="644"/>
    </row>
    <row r="2" spans="1:26" x14ac:dyDescent="0.35">
      <c r="A2" s="643" t="s">
        <v>0</v>
      </c>
      <c r="B2" s="643"/>
      <c r="C2" s="643"/>
      <c r="D2" s="643"/>
      <c r="E2" s="643"/>
      <c r="F2" s="643"/>
      <c r="G2" s="643"/>
      <c r="H2" s="643"/>
      <c r="I2" s="643"/>
      <c r="J2" s="643"/>
      <c r="K2" s="643"/>
      <c r="L2" s="643"/>
      <c r="M2" s="643"/>
      <c r="N2" s="643"/>
      <c r="O2" s="643"/>
      <c r="P2" s="643"/>
      <c r="Q2" s="643"/>
    </row>
    <row r="3" spans="1:26" x14ac:dyDescent="0.35">
      <c r="A3" s="643" t="s">
        <v>390</v>
      </c>
      <c r="B3" s="643"/>
      <c r="C3" s="643"/>
      <c r="D3" s="643"/>
      <c r="E3" s="643"/>
      <c r="F3" s="643"/>
      <c r="G3" s="643"/>
      <c r="H3" s="643"/>
      <c r="I3" s="643"/>
      <c r="J3" s="643"/>
      <c r="K3" s="643"/>
      <c r="L3" s="643"/>
      <c r="M3" s="643"/>
      <c r="N3" s="643"/>
      <c r="O3" s="643"/>
      <c r="P3" s="643"/>
      <c r="Q3" s="643"/>
    </row>
    <row r="4" spans="1:26" x14ac:dyDescent="0.35">
      <c r="A4" s="643"/>
      <c r="B4" s="643"/>
      <c r="C4" s="643"/>
      <c r="D4" s="643"/>
      <c r="E4" s="643"/>
      <c r="F4" s="643"/>
      <c r="G4" s="643"/>
      <c r="H4" s="643"/>
      <c r="I4" s="643"/>
      <c r="J4" s="643"/>
      <c r="K4" s="643"/>
      <c r="L4" s="643"/>
      <c r="M4" s="643"/>
      <c r="N4" s="643"/>
      <c r="O4" s="643"/>
      <c r="P4" s="643"/>
      <c r="Q4" s="643"/>
    </row>
    <row r="5" spans="1:26" x14ac:dyDescent="0.35">
      <c r="A5" s="645"/>
      <c r="B5" s="645"/>
      <c r="C5" s="645"/>
      <c r="D5" s="645"/>
      <c r="E5" s="645"/>
      <c r="F5" s="645"/>
      <c r="G5" s="645"/>
      <c r="H5" s="645"/>
      <c r="I5" s="645"/>
      <c r="J5" s="646"/>
      <c r="K5" s="646"/>
      <c r="L5" s="646"/>
      <c r="M5" s="646"/>
      <c r="N5" s="646"/>
      <c r="O5" s="646"/>
      <c r="P5" s="646"/>
      <c r="Q5" s="646"/>
    </row>
    <row r="6" spans="1:26" ht="22.15" customHeight="1" x14ac:dyDescent="0.35">
      <c r="A6" s="179" t="s">
        <v>391</v>
      </c>
      <c r="B6" s="179"/>
      <c r="C6" s="179"/>
      <c r="D6" s="179"/>
      <c r="E6" s="179"/>
      <c r="F6" s="179"/>
      <c r="G6" s="179"/>
      <c r="J6" s="180" t="s">
        <v>392</v>
      </c>
      <c r="K6" s="181" t="s">
        <v>393</v>
      </c>
      <c r="L6" s="181" t="s">
        <v>394</v>
      </c>
      <c r="M6" s="181" t="s">
        <v>395</v>
      </c>
      <c r="N6" s="181" t="s">
        <v>396</v>
      </c>
      <c r="O6" s="181" t="s">
        <v>421</v>
      </c>
      <c r="P6" s="181" t="s">
        <v>397</v>
      </c>
      <c r="Q6" s="181" t="s">
        <v>398</v>
      </c>
      <c r="R6" s="181" t="s">
        <v>399</v>
      </c>
      <c r="S6" s="181" t="s">
        <v>109</v>
      </c>
      <c r="T6" s="181" t="s">
        <v>120</v>
      </c>
      <c r="U6" s="181" t="s">
        <v>131</v>
      </c>
      <c r="V6" s="181" t="s">
        <v>159</v>
      </c>
      <c r="W6" s="181" t="s">
        <v>488</v>
      </c>
      <c r="X6" s="181" t="s">
        <v>573</v>
      </c>
      <c r="Y6" s="181" t="s">
        <v>664</v>
      </c>
      <c r="Z6" s="181"/>
    </row>
    <row r="7" spans="1:26" x14ac:dyDescent="0.35">
      <c r="A7" s="182" t="s">
        <v>400</v>
      </c>
      <c r="B7" s="182"/>
      <c r="C7" s="182"/>
      <c r="D7" s="182"/>
      <c r="E7" s="182"/>
      <c r="F7" s="182"/>
      <c r="G7" s="182"/>
      <c r="J7" s="183">
        <v>431025</v>
      </c>
      <c r="K7" s="184">
        <v>425405.5</v>
      </c>
      <c r="L7" s="184">
        <v>472025.5</v>
      </c>
      <c r="M7" s="184">
        <f>303265.5+158131.25</f>
        <v>461396.75</v>
      </c>
      <c r="N7" s="184">
        <f>291723+158150</f>
        <v>449873</v>
      </c>
      <c r="O7" s="184">
        <f>277941+157525</f>
        <v>435466</v>
      </c>
      <c r="P7" s="184">
        <v>406500</v>
      </c>
      <c r="Q7" s="184">
        <v>155525</v>
      </c>
      <c r="R7" s="184">
        <v>429915</v>
      </c>
      <c r="S7" s="184">
        <v>244145</v>
      </c>
      <c r="T7" s="184">
        <v>236240</v>
      </c>
      <c r="U7" s="184">
        <v>228335</v>
      </c>
      <c r="V7" s="184">
        <v>220430</v>
      </c>
      <c r="W7" s="184">
        <v>207525</v>
      </c>
      <c r="X7" s="184">
        <v>199875</v>
      </c>
      <c r="Y7" s="184">
        <v>199875</v>
      </c>
      <c r="Z7" s="184"/>
    </row>
    <row r="8" spans="1:26" x14ac:dyDescent="0.35">
      <c r="A8" s="182" t="s">
        <v>401</v>
      </c>
      <c r="B8" s="182"/>
      <c r="C8" s="182"/>
      <c r="D8" s="182"/>
      <c r="E8" s="182"/>
      <c r="F8" s="182"/>
      <c r="G8" s="182"/>
      <c r="J8" s="184">
        <v>538960</v>
      </c>
      <c r="K8" s="184">
        <f>+N53</f>
        <v>937000</v>
      </c>
      <c r="L8" s="184">
        <f t="shared" ref="L8:R8" si="0">+O57</f>
        <v>974000</v>
      </c>
      <c r="M8" s="184">
        <f t="shared" si="0"/>
        <v>1077000</v>
      </c>
      <c r="N8" s="184">
        <f t="shared" si="0"/>
        <v>1446000</v>
      </c>
      <c r="O8" s="184">
        <f t="shared" si="0"/>
        <v>1612000</v>
      </c>
      <c r="P8" s="184">
        <f t="shared" si="0"/>
        <v>1640000</v>
      </c>
      <c r="Q8" s="184">
        <f t="shared" si="0"/>
        <v>1805000</v>
      </c>
      <c r="R8" s="184">
        <f t="shared" si="0"/>
        <v>1870000</v>
      </c>
      <c r="S8" s="184">
        <f t="shared" ref="S8:Y8" si="1">+W57</f>
        <v>1937250</v>
      </c>
      <c r="T8" s="184">
        <f t="shared" si="1"/>
        <v>2285000</v>
      </c>
      <c r="U8" s="184">
        <f t="shared" si="1"/>
        <v>2720000</v>
      </c>
      <c r="V8" s="184">
        <f t="shared" si="1"/>
        <v>3135000</v>
      </c>
      <c r="W8" s="184">
        <f t="shared" si="1"/>
        <v>3245000</v>
      </c>
      <c r="X8" s="184">
        <f t="shared" si="1"/>
        <v>3325000</v>
      </c>
      <c r="Y8" s="184">
        <f t="shared" si="1"/>
        <v>3650000</v>
      </c>
      <c r="Z8" s="184"/>
    </row>
    <row r="9" spans="1:26" ht="27.75" customHeight="1" x14ac:dyDescent="0.6">
      <c r="A9" s="185" t="s">
        <v>402</v>
      </c>
      <c r="B9" s="185"/>
      <c r="C9" s="185"/>
      <c r="D9" s="185"/>
      <c r="E9" s="185"/>
      <c r="F9" s="185"/>
      <c r="G9" s="185"/>
      <c r="J9" s="186">
        <f>+J18</f>
        <v>0</v>
      </c>
      <c r="K9" s="186">
        <f>+K18</f>
        <v>0</v>
      </c>
      <c r="L9" s="186">
        <f>+L18</f>
        <v>0</v>
      </c>
      <c r="M9" s="186">
        <f>+M18</f>
        <v>0</v>
      </c>
      <c r="N9" s="186">
        <f>+N18</f>
        <v>0</v>
      </c>
      <c r="O9" s="186">
        <v>0</v>
      </c>
      <c r="P9" s="186">
        <f>+P18</f>
        <v>0</v>
      </c>
      <c r="Q9" s="186">
        <v>288101</v>
      </c>
      <c r="R9" s="186">
        <f t="shared" ref="R9:Y9" si="2">+R18</f>
        <v>0</v>
      </c>
      <c r="S9" s="186">
        <f t="shared" si="2"/>
        <v>0</v>
      </c>
      <c r="T9" s="186">
        <f t="shared" si="2"/>
        <v>507338</v>
      </c>
      <c r="U9" s="186">
        <f t="shared" si="2"/>
        <v>1812764</v>
      </c>
      <c r="V9" s="186">
        <f t="shared" si="2"/>
        <v>1833404</v>
      </c>
      <c r="W9" s="186">
        <f t="shared" si="2"/>
        <v>2165598</v>
      </c>
      <c r="X9" s="186">
        <f t="shared" si="2"/>
        <v>2120883</v>
      </c>
      <c r="Y9" s="186">
        <f t="shared" si="2"/>
        <v>2211168</v>
      </c>
      <c r="Z9" s="186"/>
    </row>
    <row r="10" spans="1:26" x14ac:dyDescent="0.35">
      <c r="A10" s="182" t="s">
        <v>403</v>
      </c>
      <c r="B10" s="182"/>
      <c r="C10" s="182"/>
      <c r="D10" s="182"/>
      <c r="E10" s="182"/>
      <c r="F10" s="182"/>
      <c r="G10" s="182"/>
      <c r="J10" s="184">
        <f t="shared" ref="J10:P10" si="3">SUM(J7:J9)</f>
        <v>969985</v>
      </c>
      <c r="K10" s="184">
        <f t="shared" si="3"/>
        <v>1362405.5</v>
      </c>
      <c r="L10" s="184">
        <f t="shared" si="3"/>
        <v>1446025.5</v>
      </c>
      <c r="M10" s="184">
        <f t="shared" si="3"/>
        <v>1538396.75</v>
      </c>
      <c r="N10" s="184">
        <f t="shared" si="3"/>
        <v>1895873</v>
      </c>
      <c r="O10" s="184">
        <f t="shared" si="3"/>
        <v>2047466</v>
      </c>
      <c r="P10" s="184">
        <f t="shared" si="3"/>
        <v>2046500</v>
      </c>
      <c r="Q10" s="184">
        <f t="shared" ref="Q10:Y10" si="4">SUM(Q7:Q9)</f>
        <v>2248626</v>
      </c>
      <c r="R10" s="184">
        <f t="shared" si="4"/>
        <v>2299915</v>
      </c>
      <c r="S10" s="184">
        <f t="shared" si="4"/>
        <v>2181395</v>
      </c>
      <c r="T10" s="184">
        <f t="shared" si="4"/>
        <v>3028578</v>
      </c>
      <c r="U10" s="184">
        <f t="shared" si="4"/>
        <v>4761099</v>
      </c>
      <c r="V10" s="184">
        <f t="shared" si="4"/>
        <v>5188834</v>
      </c>
      <c r="W10" s="184">
        <f t="shared" si="4"/>
        <v>5618123</v>
      </c>
      <c r="X10" s="184">
        <f t="shared" si="4"/>
        <v>5645758</v>
      </c>
      <c r="Y10" s="184">
        <f t="shared" si="4"/>
        <v>6061043</v>
      </c>
      <c r="Z10" s="184"/>
    </row>
    <row r="11" spans="1:26" x14ac:dyDescent="0.35">
      <c r="A11" s="182"/>
      <c r="B11" s="182"/>
      <c r="C11" s="182"/>
      <c r="D11" s="182"/>
      <c r="E11" s="182"/>
      <c r="F11" s="182"/>
      <c r="G11" s="182"/>
      <c r="J11" s="184"/>
      <c r="K11" s="184"/>
      <c r="L11" s="183"/>
      <c r="M11" s="184"/>
      <c r="N11" s="184"/>
      <c r="O11" s="184"/>
      <c r="P11" s="184"/>
      <c r="Q11" s="184"/>
      <c r="R11" s="184"/>
      <c r="S11" s="184"/>
      <c r="T11" s="184"/>
      <c r="U11" s="184"/>
      <c r="V11" s="184"/>
      <c r="W11" s="184"/>
      <c r="X11" s="184"/>
      <c r="Y11" s="184"/>
      <c r="Z11" s="184"/>
    </row>
    <row r="12" spans="1:26" x14ac:dyDescent="0.35">
      <c r="A12" s="182"/>
      <c r="B12" s="182"/>
      <c r="C12" s="182"/>
      <c r="D12" s="182"/>
      <c r="E12" s="182"/>
      <c r="F12" s="182"/>
      <c r="G12" s="182"/>
      <c r="J12" s="184"/>
      <c r="K12" s="184"/>
      <c r="L12" s="183"/>
      <c r="M12" s="184"/>
      <c r="N12" s="184"/>
      <c r="O12" s="184"/>
      <c r="P12" s="184"/>
      <c r="Q12" s="184"/>
      <c r="R12" s="184"/>
      <c r="S12" s="184"/>
      <c r="T12" s="184"/>
      <c r="U12" s="184"/>
      <c r="V12" s="184"/>
      <c r="W12" s="184"/>
      <c r="X12" s="184"/>
      <c r="Y12" s="184"/>
      <c r="Z12" s="184"/>
    </row>
    <row r="13" spans="1:26" ht="21" customHeight="1" x14ac:dyDescent="0.35">
      <c r="A13" s="179" t="s">
        <v>404</v>
      </c>
      <c r="B13" s="179"/>
      <c r="C13" s="179"/>
      <c r="D13" s="179"/>
      <c r="E13" s="179"/>
      <c r="F13" s="179"/>
      <c r="G13" s="179"/>
      <c r="J13" s="180" t="s">
        <v>392</v>
      </c>
      <c r="K13" s="181" t="s">
        <v>393</v>
      </c>
      <c r="L13" s="181" t="s">
        <v>394</v>
      </c>
      <c r="M13" s="181" t="s">
        <v>395</v>
      </c>
      <c r="N13" s="181" t="s">
        <v>396</v>
      </c>
      <c r="O13" s="181" t="s">
        <v>421</v>
      </c>
      <c r="P13" s="181" t="s">
        <v>397</v>
      </c>
      <c r="Q13" s="181" t="s">
        <v>398</v>
      </c>
      <c r="R13" s="181" t="s">
        <v>399</v>
      </c>
      <c r="S13" s="181" t="s">
        <v>109</v>
      </c>
      <c r="T13" s="181" t="s">
        <v>120</v>
      </c>
      <c r="U13" s="181" t="s">
        <v>131</v>
      </c>
      <c r="V13" s="181" t="s">
        <v>159</v>
      </c>
      <c r="W13" s="181" t="s">
        <v>488</v>
      </c>
      <c r="X13" s="181" t="s">
        <v>573</v>
      </c>
      <c r="Y13" s="181" t="s">
        <v>664</v>
      </c>
      <c r="Z13" s="181"/>
    </row>
    <row r="14" spans="1:26" x14ac:dyDescent="0.35">
      <c r="A14" s="182" t="s">
        <v>760</v>
      </c>
      <c r="B14" s="182"/>
      <c r="C14" s="182"/>
      <c r="D14" s="182"/>
      <c r="E14" s="182"/>
      <c r="F14" s="182"/>
      <c r="G14" s="182"/>
      <c r="J14" s="183">
        <v>0</v>
      </c>
      <c r="K14" s="183">
        <v>0</v>
      </c>
      <c r="L14" s="183">
        <v>0</v>
      </c>
      <c r="M14" s="183">
        <v>0</v>
      </c>
      <c r="N14" s="183">
        <v>0</v>
      </c>
      <c r="O14" s="183">
        <v>0</v>
      </c>
      <c r="P14" s="183">
        <v>0</v>
      </c>
      <c r="Q14" s="183">
        <v>0</v>
      </c>
      <c r="R14" s="183">
        <v>0</v>
      </c>
      <c r="S14" s="183">
        <v>0</v>
      </c>
      <c r="T14" s="183">
        <v>507338</v>
      </c>
      <c r="U14" s="183">
        <v>1812764</v>
      </c>
      <c r="V14" s="183">
        <v>1778941</v>
      </c>
      <c r="W14" s="183">
        <v>1745119</v>
      </c>
      <c r="X14" s="183">
        <v>1711297</v>
      </c>
      <c r="Y14" s="183">
        <v>1677474</v>
      </c>
      <c r="Z14" s="183"/>
    </row>
    <row r="15" spans="1:26" x14ac:dyDescent="0.35">
      <c r="A15" s="182" t="s">
        <v>563</v>
      </c>
      <c r="B15" s="182"/>
      <c r="C15" s="182"/>
      <c r="D15" s="182"/>
      <c r="E15" s="182"/>
      <c r="F15" s="182"/>
      <c r="G15" s="182"/>
      <c r="J15" s="183"/>
      <c r="K15" s="183"/>
      <c r="L15" s="183"/>
      <c r="M15" s="183">
        <v>0</v>
      </c>
      <c r="N15" s="183">
        <v>0</v>
      </c>
      <c r="O15" s="183">
        <v>0</v>
      </c>
      <c r="P15" s="183">
        <v>0</v>
      </c>
      <c r="Q15" s="183">
        <v>0</v>
      </c>
      <c r="R15" s="183">
        <v>0</v>
      </c>
      <c r="S15" s="183">
        <v>0</v>
      </c>
      <c r="T15" s="183">
        <v>0</v>
      </c>
      <c r="U15" s="183">
        <v>0</v>
      </c>
      <c r="V15" s="183">
        <v>41300</v>
      </c>
      <c r="W15" s="183">
        <v>314470</v>
      </c>
      <c r="X15" s="183">
        <v>306210</v>
      </c>
      <c r="Y15" s="183">
        <v>297950</v>
      </c>
      <c r="Z15" s="183"/>
    </row>
    <row r="16" spans="1:26" x14ac:dyDescent="0.35">
      <c r="A16" s="182" t="s">
        <v>649</v>
      </c>
      <c r="B16" s="182"/>
      <c r="C16" s="182"/>
      <c r="D16" s="182"/>
      <c r="E16" s="182"/>
      <c r="F16" s="182"/>
      <c r="G16" s="182"/>
      <c r="J16" s="183"/>
      <c r="K16" s="183"/>
      <c r="L16" s="183"/>
      <c r="M16" s="183"/>
      <c r="N16" s="183"/>
      <c r="P16" s="183"/>
      <c r="Q16" s="183">
        <v>0</v>
      </c>
      <c r="R16" s="183">
        <v>0</v>
      </c>
      <c r="S16" s="183">
        <v>0</v>
      </c>
      <c r="T16" s="183">
        <v>0</v>
      </c>
      <c r="U16" s="183">
        <v>0</v>
      </c>
      <c r="V16" s="183">
        <v>13163</v>
      </c>
      <c r="W16" s="183">
        <v>106009</v>
      </c>
      <c r="X16" s="183">
        <v>103376</v>
      </c>
      <c r="Y16" s="183">
        <v>100744</v>
      </c>
      <c r="Z16" s="183"/>
    </row>
    <row r="17" spans="1:29" ht="18" x14ac:dyDescent="0.6">
      <c r="A17" s="182" t="s">
        <v>474</v>
      </c>
      <c r="B17" s="182"/>
      <c r="C17" s="182"/>
      <c r="D17" s="182"/>
      <c r="E17" s="182"/>
      <c r="F17" s="182"/>
      <c r="G17" s="182"/>
      <c r="J17" s="184">
        <v>0</v>
      </c>
      <c r="K17" s="187">
        <v>0</v>
      </c>
      <c r="L17" s="187">
        <v>0</v>
      </c>
      <c r="M17" s="187">
        <v>0</v>
      </c>
      <c r="N17" s="187">
        <v>0</v>
      </c>
      <c r="O17" s="187">
        <v>0</v>
      </c>
      <c r="P17" s="187">
        <v>0</v>
      </c>
      <c r="Q17" s="187">
        <v>0</v>
      </c>
      <c r="R17" s="187">
        <v>0</v>
      </c>
      <c r="S17" s="187">
        <v>0</v>
      </c>
      <c r="T17" s="187">
        <v>0</v>
      </c>
      <c r="U17" s="187">
        <v>0</v>
      </c>
      <c r="V17" s="187">
        <v>0</v>
      </c>
      <c r="W17" s="187">
        <v>0</v>
      </c>
      <c r="X17" s="187">
        <v>0</v>
      </c>
      <c r="Y17" s="187">
        <v>135000</v>
      </c>
      <c r="Z17" s="187"/>
    </row>
    <row r="18" spans="1:29" x14ac:dyDescent="0.35">
      <c r="A18" s="182" t="s">
        <v>405</v>
      </c>
      <c r="B18" s="182"/>
      <c r="C18" s="182"/>
      <c r="D18" s="182"/>
      <c r="E18" s="182"/>
      <c r="F18" s="182"/>
      <c r="G18" s="182"/>
      <c r="H18" s="182"/>
      <c r="J18" s="184">
        <v>0</v>
      </c>
      <c r="K18" s="184">
        <f t="shared" ref="K18:Y18" si="5">SUM(K14:K17)</f>
        <v>0</v>
      </c>
      <c r="L18" s="184">
        <f t="shared" si="5"/>
        <v>0</v>
      </c>
      <c r="M18" s="184">
        <f t="shared" si="5"/>
        <v>0</v>
      </c>
      <c r="N18" s="184">
        <f t="shared" si="5"/>
        <v>0</v>
      </c>
      <c r="O18" s="184">
        <f t="shared" si="5"/>
        <v>0</v>
      </c>
      <c r="P18" s="184">
        <f t="shared" si="5"/>
        <v>0</v>
      </c>
      <c r="Q18" s="184">
        <f t="shared" si="5"/>
        <v>0</v>
      </c>
      <c r="R18" s="184">
        <f t="shared" si="5"/>
        <v>0</v>
      </c>
      <c r="S18" s="184">
        <f t="shared" si="5"/>
        <v>0</v>
      </c>
      <c r="T18" s="184">
        <f t="shared" si="5"/>
        <v>507338</v>
      </c>
      <c r="U18" s="184">
        <f t="shared" si="5"/>
        <v>1812764</v>
      </c>
      <c r="V18" s="184">
        <f t="shared" si="5"/>
        <v>1833404</v>
      </c>
      <c r="W18" s="184">
        <f t="shared" si="5"/>
        <v>2165598</v>
      </c>
      <c r="X18" s="184">
        <f t="shared" si="5"/>
        <v>2120883</v>
      </c>
      <c r="Y18" s="184">
        <f t="shared" si="5"/>
        <v>2211168</v>
      </c>
      <c r="Z18" s="184"/>
    </row>
    <row r="19" spans="1:29" x14ac:dyDescent="0.35">
      <c r="A19" s="182"/>
      <c r="B19" s="182"/>
      <c r="C19" s="182"/>
      <c r="D19" s="182"/>
      <c r="E19" s="182"/>
      <c r="F19" s="182"/>
      <c r="G19" s="182"/>
      <c r="H19" s="182"/>
      <c r="I19" s="182"/>
      <c r="J19" s="184"/>
      <c r="K19" s="184"/>
      <c r="L19" s="183"/>
      <c r="M19" s="184"/>
      <c r="N19" s="184"/>
      <c r="O19" s="184"/>
      <c r="P19" s="184"/>
    </row>
    <row r="20" spans="1:29" x14ac:dyDescent="0.35">
      <c r="A20" s="188"/>
      <c r="B20" s="188"/>
      <c r="C20" s="188"/>
      <c r="D20" s="188"/>
      <c r="E20" s="188"/>
      <c r="F20" s="188"/>
      <c r="G20" s="188"/>
      <c r="H20" s="188"/>
      <c r="I20" s="188"/>
      <c r="J20" s="184"/>
      <c r="K20" s="184"/>
      <c r="L20" s="183"/>
      <c r="M20" s="184"/>
      <c r="N20" s="184"/>
      <c r="O20" s="184"/>
      <c r="P20" s="184"/>
    </row>
    <row r="21" spans="1:29" x14ac:dyDescent="0.35">
      <c r="A21" s="182"/>
      <c r="B21" s="182"/>
      <c r="C21" s="182"/>
      <c r="D21" s="182"/>
      <c r="E21" s="182"/>
      <c r="F21" s="182"/>
      <c r="G21" s="182"/>
      <c r="H21" s="182"/>
      <c r="I21" s="182"/>
      <c r="J21" s="184"/>
      <c r="K21" s="184"/>
      <c r="L21" s="183"/>
      <c r="M21" s="184"/>
      <c r="N21" s="184"/>
      <c r="O21" s="184"/>
      <c r="P21" s="184"/>
      <c r="Q21" s="184"/>
    </row>
    <row r="22" spans="1:29" x14ac:dyDescent="0.35">
      <c r="A22" s="643" t="s">
        <v>406</v>
      </c>
      <c r="B22" s="643"/>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row>
    <row r="23" spans="1:29" x14ac:dyDescent="0.35">
      <c r="A23" s="182"/>
      <c r="B23" s="182"/>
      <c r="C23" s="182"/>
      <c r="D23" s="182"/>
      <c r="E23" s="182"/>
      <c r="F23" s="182"/>
      <c r="G23" s="182"/>
      <c r="H23" s="182"/>
      <c r="I23" s="182"/>
      <c r="J23" s="184"/>
      <c r="K23" s="184"/>
      <c r="L23" s="183"/>
      <c r="M23" s="184"/>
      <c r="N23" s="184"/>
      <c r="O23" s="184"/>
      <c r="P23" s="184"/>
      <c r="Q23" s="184"/>
    </row>
    <row r="24" spans="1:29" x14ac:dyDescent="0.35">
      <c r="A24" s="182"/>
      <c r="B24" s="182"/>
      <c r="C24" s="453"/>
      <c r="D24" s="185" t="s">
        <v>407</v>
      </c>
      <c r="E24" s="185"/>
      <c r="F24" s="185"/>
      <c r="G24" s="185"/>
      <c r="H24" s="185"/>
      <c r="I24" s="185"/>
      <c r="K24" s="185" t="s">
        <v>408</v>
      </c>
      <c r="Q24" s="637" t="s">
        <v>408</v>
      </c>
      <c r="R24" s="638"/>
      <c r="S24" s="638"/>
      <c r="T24" s="638"/>
      <c r="U24" s="638"/>
      <c r="V24" s="638"/>
      <c r="W24" s="639"/>
      <c r="X24" s="640" t="s">
        <v>409</v>
      </c>
      <c r="Y24" s="641"/>
      <c r="Z24" s="641"/>
      <c r="AA24" s="641"/>
      <c r="AB24" s="641"/>
      <c r="AC24" s="642"/>
    </row>
    <row r="25" spans="1:29" x14ac:dyDescent="0.35">
      <c r="A25" s="179" t="s">
        <v>410</v>
      </c>
      <c r="B25" s="179" t="s">
        <v>411</v>
      </c>
      <c r="C25" s="179"/>
      <c r="D25" s="189" t="s">
        <v>412</v>
      </c>
      <c r="E25" s="189" t="s">
        <v>413</v>
      </c>
      <c r="F25" s="189" t="s">
        <v>414</v>
      </c>
      <c r="G25" s="189" t="s">
        <v>415</v>
      </c>
      <c r="H25" s="189" t="s">
        <v>416</v>
      </c>
      <c r="I25" s="189" t="s">
        <v>417</v>
      </c>
      <c r="J25" s="181" t="s">
        <v>418</v>
      </c>
      <c r="K25" s="181" t="s">
        <v>419</v>
      </c>
      <c r="L25" s="180" t="s">
        <v>420</v>
      </c>
      <c r="M25" s="181" t="s">
        <v>392</v>
      </c>
      <c r="N25" s="181" t="s">
        <v>393</v>
      </c>
      <c r="O25" s="181" t="s">
        <v>394</v>
      </c>
      <c r="P25" s="181" t="s">
        <v>395</v>
      </c>
      <c r="Q25" s="181" t="s">
        <v>396</v>
      </c>
      <c r="R25" s="181" t="s">
        <v>421</v>
      </c>
      <c r="S25" s="181" t="s">
        <v>399</v>
      </c>
      <c r="T25" s="181" t="s">
        <v>72</v>
      </c>
      <c r="U25" s="181" t="s">
        <v>94</v>
      </c>
      <c r="V25" s="181" t="s">
        <v>95</v>
      </c>
      <c r="W25" s="181" t="s">
        <v>109</v>
      </c>
      <c r="X25" s="624" t="s">
        <v>120</v>
      </c>
      <c r="Y25" s="181" t="s">
        <v>131</v>
      </c>
      <c r="Z25" s="181" t="s">
        <v>159</v>
      </c>
      <c r="AA25" s="181" t="s">
        <v>488</v>
      </c>
      <c r="AB25" s="181" t="s">
        <v>573</v>
      </c>
      <c r="AC25" s="181" t="s">
        <v>664</v>
      </c>
    </row>
    <row r="26" spans="1:29" x14ac:dyDescent="0.35">
      <c r="A26" s="182" t="s">
        <v>422</v>
      </c>
      <c r="B26" s="182">
        <v>208361.69</v>
      </c>
      <c r="C26" s="182"/>
      <c r="D26" s="184">
        <v>35000</v>
      </c>
      <c r="E26" s="184">
        <v>35000</v>
      </c>
      <c r="F26" s="184">
        <v>12000</v>
      </c>
      <c r="G26" s="184">
        <v>15000</v>
      </c>
      <c r="H26" s="184">
        <v>60000</v>
      </c>
      <c r="I26" s="184">
        <v>50000</v>
      </c>
      <c r="J26" s="184">
        <v>50000</v>
      </c>
      <c r="K26" s="184">
        <v>50000</v>
      </c>
      <c r="L26" s="183">
        <v>50000</v>
      </c>
      <c r="M26" s="184">
        <v>50000</v>
      </c>
      <c r="N26" s="184">
        <v>50000</v>
      </c>
      <c r="O26" s="184">
        <v>12000</v>
      </c>
      <c r="P26" s="184">
        <v>50000</v>
      </c>
      <c r="Q26" s="183">
        <v>60000</v>
      </c>
      <c r="R26" s="184">
        <v>85000</v>
      </c>
      <c r="S26" s="184">
        <v>80000</v>
      </c>
      <c r="T26" s="184">
        <v>100000</v>
      </c>
      <c r="U26" s="184">
        <v>100000</v>
      </c>
      <c r="V26" s="184">
        <v>115000</v>
      </c>
      <c r="W26" s="184">
        <v>115000</v>
      </c>
      <c r="X26" s="625">
        <v>250000</v>
      </c>
      <c r="Y26" s="184">
        <v>375000</v>
      </c>
      <c r="Z26" s="184">
        <v>375000</v>
      </c>
      <c r="AA26" s="184">
        <v>375000</v>
      </c>
      <c r="AB26" s="184">
        <v>375000</v>
      </c>
      <c r="AC26" s="184">
        <v>375000</v>
      </c>
    </row>
    <row r="27" spans="1:29" x14ac:dyDescent="0.35">
      <c r="A27" s="182" t="s">
        <v>423</v>
      </c>
      <c r="B27" s="182">
        <v>95244.31</v>
      </c>
      <c r="C27" s="182"/>
      <c r="D27" s="184">
        <v>75000</v>
      </c>
      <c r="E27" s="184">
        <v>100000</v>
      </c>
      <c r="F27" s="184">
        <v>50000</v>
      </c>
      <c r="G27" s="184">
        <v>100000</v>
      </c>
      <c r="H27" s="184">
        <v>75000</v>
      </c>
      <c r="I27" s="184">
        <v>0</v>
      </c>
      <c r="J27" s="184">
        <v>75000</v>
      </c>
      <c r="K27" s="184">
        <v>0</v>
      </c>
      <c r="L27" s="183">
        <v>0</v>
      </c>
      <c r="M27" s="184">
        <v>0</v>
      </c>
      <c r="N27" s="184">
        <v>0</v>
      </c>
      <c r="O27" s="184">
        <v>0</v>
      </c>
      <c r="P27" s="184">
        <v>0</v>
      </c>
      <c r="Q27" s="183">
        <v>0</v>
      </c>
      <c r="R27" s="184">
        <v>0</v>
      </c>
      <c r="S27" s="184">
        <v>0</v>
      </c>
      <c r="T27" s="184">
        <v>5000</v>
      </c>
      <c r="U27" s="184">
        <v>5000</v>
      </c>
      <c r="V27" s="184">
        <v>5000</v>
      </c>
      <c r="W27" s="184">
        <v>5000</v>
      </c>
      <c r="X27" s="625">
        <v>25000</v>
      </c>
      <c r="Y27" s="184">
        <v>50000</v>
      </c>
      <c r="Z27" s="184">
        <v>75000</v>
      </c>
      <c r="AA27" s="184">
        <v>75000</v>
      </c>
      <c r="AB27" s="184">
        <v>25000</v>
      </c>
      <c r="AC27" s="184">
        <v>25000</v>
      </c>
    </row>
    <row r="28" spans="1:29" hidden="1" x14ac:dyDescent="0.35">
      <c r="A28" s="190" t="s">
        <v>424</v>
      </c>
      <c r="B28" s="182">
        <v>0</v>
      </c>
      <c r="C28" s="182"/>
      <c r="D28" s="184">
        <v>0</v>
      </c>
      <c r="E28" s="184">
        <v>25000</v>
      </c>
      <c r="F28" s="184">
        <v>57000</v>
      </c>
      <c r="G28" s="184">
        <v>335000</v>
      </c>
      <c r="H28" s="184">
        <v>60000</v>
      </c>
      <c r="I28" s="184">
        <v>20000</v>
      </c>
      <c r="J28" s="184">
        <v>150000</v>
      </c>
      <c r="K28" s="184">
        <v>0</v>
      </c>
      <c r="L28" s="183">
        <v>0</v>
      </c>
      <c r="M28" s="184">
        <v>0</v>
      </c>
      <c r="N28" s="184">
        <v>0</v>
      </c>
      <c r="O28" s="184">
        <v>0</v>
      </c>
      <c r="P28" s="184">
        <v>0</v>
      </c>
      <c r="Q28" s="183">
        <v>0</v>
      </c>
      <c r="R28" s="184">
        <v>0</v>
      </c>
      <c r="S28" s="184">
        <v>0</v>
      </c>
      <c r="T28" s="184">
        <v>0</v>
      </c>
      <c r="U28" s="184">
        <v>0</v>
      </c>
      <c r="V28" s="184">
        <v>0</v>
      </c>
      <c r="W28" s="184">
        <v>0</v>
      </c>
      <c r="X28" s="625">
        <v>0</v>
      </c>
      <c r="Y28" s="184">
        <v>0</v>
      </c>
      <c r="Z28" s="184">
        <v>0</v>
      </c>
      <c r="AA28" s="184">
        <v>0</v>
      </c>
      <c r="AB28" s="184">
        <v>0</v>
      </c>
      <c r="AC28" s="184">
        <v>0</v>
      </c>
    </row>
    <row r="29" spans="1:29" x14ac:dyDescent="0.35">
      <c r="A29" s="182" t="s">
        <v>425</v>
      </c>
      <c r="B29" s="182">
        <v>38984.720000000001</v>
      </c>
      <c r="C29" s="182"/>
      <c r="D29" s="184">
        <v>35000</v>
      </c>
      <c r="E29" s="184">
        <v>35000</v>
      </c>
      <c r="F29" s="184">
        <v>25000</v>
      </c>
      <c r="G29" s="184">
        <v>10000</v>
      </c>
      <c r="H29" s="184">
        <v>25000</v>
      </c>
      <c r="I29" s="184">
        <v>10000</v>
      </c>
      <c r="J29" s="184">
        <v>35000</v>
      </c>
      <c r="K29" s="184">
        <v>0</v>
      </c>
      <c r="L29" s="183">
        <v>0</v>
      </c>
      <c r="M29" s="184">
        <v>0</v>
      </c>
      <c r="N29" s="184">
        <v>10000</v>
      </c>
      <c r="O29" s="184">
        <v>10000</v>
      </c>
      <c r="P29" s="184">
        <v>25000</v>
      </c>
      <c r="Q29" s="183">
        <v>146000</v>
      </c>
      <c r="R29" s="184">
        <v>182000</v>
      </c>
      <c r="S29" s="184">
        <v>125000</v>
      </c>
      <c r="T29" s="184">
        <v>100000</v>
      </c>
      <c r="U29" s="184">
        <v>100000</v>
      </c>
      <c r="V29" s="184">
        <v>100000</v>
      </c>
      <c r="W29" s="184">
        <v>100000</v>
      </c>
      <c r="X29" s="625">
        <v>55000</v>
      </c>
      <c r="Y29" s="184">
        <v>55000</v>
      </c>
      <c r="Z29" s="184">
        <v>55000</v>
      </c>
      <c r="AA29" s="184">
        <v>45000</v>
      </c>
      <c r="AB29" s="184">
        <v>45000</v>
      </c>
      <c r="AC29" s="184">
        <v>45000</v>
      </c>
    </row>
    <row r="30" spans="1:29" x14ac:dyDescent="0.35">
      <c r="A30" s="182" t="s">
        <v>294</v>
      </c>
      <c r="B30" s="182">
        <v>112127.52</v>
      </c>
      <c r="C30" s="182"/>
      <c r="D30" s="184">
        <v>25000</v>
      </c>
      <c r="E30" s="184">
        <v>25000</v>
      </c>
      <c r="F30" s="184">
        <v>15000</v>
      </c>
      <c r="G30" s="184">
        <v>0</v>
      </c>
      <c r="H30" s="184">
        <v>50000</v>
      </c>
      <c r="I30" s="184">
        <v>26000</v>
      </c>
      <c r="J30" s="184">
        <v>10000</v>
      </c>
      <c r="K30" s="184">
        <v>10000</v>
      </c>
      <c r="L30" s="183">
        <v>5000</v>
      </c>
      <c r="M30" s="184">
        <v>0</v>
      </c>
      <c r="N30" s="184">
        <v>35000</v>
      </c>
      <c r="O30" s="184">
        <v>35000</v>
      </c>
      <c r="P30" s="184">
        <v>35000</v>
      </c>
      <c r="Q30" s="183">
        <v>35000</v>
      </c>
      <c r="R30" s="184">
        <v>35000</v>
      </c>
      <c r="S30" s="184">
        <v>35000</v>
      </c>
      <c r="T30" s="184">
        <v>35000</v>
      </c>
      <c r="U30" s="184">
        <v>35000</v>
      </c>
      <c r="V30" s="184">
        <v>35000</v>
      </c>
      <c r="W30" s="184">
        <v>35000</v>
      </c>
      <c r="X30" s="625">
        <v>95000</v>
      </c>
      <c r="Y30" s="184">
        <v>85000</v>
      </c>
      <c r="Z30" s="184">
        <v>80000</v>
      </c>
      <c r="AA30" s="184">
        <v>80000</v>
      </c>
      <c r="AB30" s="184">
        <v>80000</v>
      </c>
      <c r="AC30" s="184">
        <v>80000</v>
      </c>
    </row>
    <row r="31" spans="1:29" hidden="1" x14ac:dyDescent="0.35">
      <c r="A31" s="190" t="s">
        <v>426</v>
      </c>
      <c r="B31" s="182">
        <v>0</v>
      </c>
      <c r="C31" s="182"/>
      <c r="D31" s="184">
        <v>128000</v>
      </c>
      <c r="E31" s="184">
        <v>38000</v>
      </c>
      <c r="F31" s="184">
        <v>53000</v>
      </c>
      <c r="G31" s="184">
        <v>125000</v>
      </c>
      <c r="H31" s="184">
        <v>110000</v>
      </c>
      <c r="I31" s="184">
        <v>75000</v>
      </c>
      <c r="J31" s="184">
        <v>0</v>
      </c>
      <c r="K31" s="184">
        <v>0</v>
      </c>
      <c r="L31" s="183">
        <v>0</v>
      </c>
      <c r="M31" s="184">
        <v>0</v>
      </c>
      <c r="N31" s="184">
        <v>0</v>
      </c>
      <c r="O31" s="184">
        <v>0</v>
      </c>
      <c r="P31" s="184">
        <v>0</v>
      </c>
      <c r="Q31" s="183">
        <v>0</v>
      </c>
      <c r="R31" s="184">
        <v>0</v>
      </c>
      <c r="S31" s="184">
        <v>0</v>
      </c>
      <c r="T31" s="184">
        <v>0</v>
      </c>
      <c r="U31" s="184">
        <v>0</v>
      </c>
      <c r="V31" s="184">
        <v>0</v>
      </c>
      <c r="W31" s="184">
        <v>0</v>
      </c>
      <c r="X31" s="625">
        <v>0</v>
      </c>
      <c r="Y31" s="184">
        <v>0</v>
      </c>
      <c r="Z31" s="184">
        <v>0</v>
      </c>
      <c r="AA31" s="184">
        <v>0</v>
      </c>
      <c r="AB31" s="184">
        <v>0</v>
      </c>
      <c r="AC31" s="184">
        <v>0</v>
      </c>
    </row>
    <row r="32" spans="1:29" x14ac:dyDescent="0.35">
      <c r="A32" s="182" t="s">
        <v>427</v>
      </c>
      <c r="B32" s="182">
        <v>780724.83</v>
      </c>
      <c r="C32" s="182"/>
      <c r="D32" s="184">
        <v>50000</v>
      </c>
      <c r="E32" s="184">
        <v>50000</v>
      </c>
      <c r="F32" s="184">
        <v>90000</v>
      </c>
      <c r="G32" s="184">
        <v>60000</v>
      </c>
      <c r="H32" s="184">
        <v>80000</v>
      </c>
      <c r="I32" s="184">
        <v>115000</v>
      </c>
      <c r="J32" s="184">
        <v>100000</v>
      </c>
      <c r="K32" s="184">
        <v>50000</v>
      </c>
      <c r="L32" s="183">
        <v>0</v>
      </c>
      <c r="M32" s="184">
        <v>25000</v>
      </c>
      <c r="N32" s="184">
        <v>25000</v>
      </c>
      <c r="O32" s="184">
        <v>25000</v>
      </c>
      <c r="P32" s="184">
        <v>50000</v>
      </c>
      <c r="Q32" s="183">
        <v>50000</v>
      </c>
      <c r="R32" s="184">
        <v>50000</v>
      </c>
      <c r="S32" s="184">
        <v>50000</v>
      </c>
      <c r="T32" s="184">
        <v>50000</v>
      </c>
      <c r="U32" s="184">
        <v>50000</v>
      </c>
      <c r="V32" s="184">
        <v>50000</v>
      </c>
      <c r="W32" s="184">
        <v>50000</v>
      </c>
      <c r="X32" s="625">
        <v>75000</v>
      </c>
      <c r="Y32" s="184">
        <v>100000</v>
      </c>
      <c r="Z32" s="184">
        <v>175000</v>
      </c>
      <c r="AA32" s="184">
        <v>200000</v>
      </c>
      <c r="AB32" s="184">
        <v>200000</v>
      </c>
      <c r="AC32" s="184">
        <v>200000</v>
      </c>
    </row>
    <row r="33" spans="1:29" x14ac:dyDescent="0.35">
      <c r="A33" s="182" t="s">
        <v>428</v>
      </c>
      <c r="B33" s="182">
        <v>523223.8</v>
      </c>
      <c r="C33" s="182"/>
      <c r="D33" s="184">
        <v>177000</v>
      </c>
      <c r="E33" s="184">
        <v>177000</v>
      </c>
      <c r="F33" s="184">
        <v>198000</v>
      </c>
      <c r="G33" s="184">
        <v>200000</v>
      </c>
      <c r="H33" s="184">
        <v>200000</v>
      </c>
      <c r="I33" s="184">
        <v>100000</v>
      </c>
      <c r="J33" s="184">
        <v>100000</v>
      </c>
      <c r="K33" s="184">
        <v>100000</v>
      </c>
      <c r="L33" s="183">
        <v>100000</v>
      </c>
      <c r="M33" s="184">
        <v>100000</v>
      </c>
      <c r="N33" s="184">
        <v>100000</v>
      </c>
      <c r="O33" s="184">
        <v>100000</v>
      </c>
      <c r="P33" s="184">
        <v>75000</v>
      </c>
      <c r="Q33" s="183">
        <v>95000</v>
      </c>
      <c r="R33" s="184">
        <v>160000</v>
      </c>
      <c r="S33" s="184">
        <v>250000</v>
      </c>
      <c r="T33" s="184">
        <v>325000</v>
      </c>
      <c r="U33" s="184">
        <v>400000</v>
      </c>
      <c r="V33" s="184">
        <v>400000</v>
      </c>
      <c r="W33" s="183">
        <v>400000</v>
      </c>
      <c r="X33" s="625">
        <v>400000</v>
      </c>
      <c r="Y33" s="184">
        <v>450000</v>
      </c>
      <c r="Z33" s="184">
        <v>500000</v>
      </c>
      <c r="AA33" s="184">
        <v>500000</v>
      </c>
      <c r="AB33" s="184">
        <v>500000</v>
      </c>
      <c r="AC33" s="184">
        <v>500000</v>
      </c>
    </row>
    <row r="34" spans="1:29" x14ac:dyDescent="0.35">
      <c r="A34" s="182" t="s">
        <v>429</v>
      </c>
      <c r="B34" s="182">
        <v>357553.18</v>
      </c>
      <c r="C34" s="182"/>
      <c r="D34" s="184">
        <v>160000</v>
      </c>
      <c r="E34" s="184">
        <v>175000</v>
      </c>
      <c r="F34" s="184">
        <v>175000</v>
      </c>
      <c r="G34" s="184">
        <v>175000</v>
      </c>
      <c r="H34" s="184">
        <v>225000</v>
      </c>
      <c r="I34" s="184">
        <v>145000</v>
      </c>
      <c r="J34" s="184">
        <v>150000</v>
      </c>
      <c r="K34" s="184">
        <v>75000</v>
      </c>
      <c r="L34" s="183">
        <v>168000</v>
      </c>
      <c r="M34" s="184">
        <v>176960</v>
      </c>
      <c r="N34" s="184">
        <v>250000</v>
      </c>
      <c r="O34" s="184">
        <v>300000</v>
      </c>
      <c r="P34" s="184">
        <v>300000</v>
      </c>
      <c r="Q34" s="183">
        <v>300000</v>
      </c>
      <c r="R34" s="184">
        <v>300000</v>
      </c>
      <c r="S34" s="184">
        <v>400000</v>
      </c>
      <c r="T34" s="184">
        <v>400000</v>
      </c>
      <c r="U34" s="184">
        <v>400000</v>
      </c>
      <c r="V34" s="184">
        <v>425000</v>
      </c>
      <c r="W34" s="184">
        <v>425000</v>
      </c>
      <c r="X34" s="625">
        <v>425000</v>
      </c>
      <c r="Y34" s="184">
        <v>500000</v>
      </c>
      <c r="Z34" s="184">
        <v>550000</v>
      </c>
      <c r="AA34" s="184">
        <v>600000</v>
      </c>
      <c r="AB34" s="184">
        <v>625000</v>
      </c>
      <c r="AC34" s="184">
        <v>625000</v>
      </c>
    </row>
    <row r="35" spans="1:29" x14ac:dyDescent="0.35">
      <c r="A35" s="182" t="s">
        <v>430</v>
      </c>
      <c r="B35" s="182">
        <v>484146.23</v>
      </c>
      <c r="C35" s="182"/>
      <c r="D35" s="184">
        <v>210000</v>
      </c>
      <c r="E35" s="184">
        <v>200000</v>
      </c>
      <c r="F35" s="184">
        <v>0</v>
      </c>
      <c r="G35" s="184">
        <v>0</v>
      </c>
      <c r="H35" s="184">
        <v>0</v>
      </c>
      <c r="I35" s="184">
        <v>0</v>
      </c>
      <c r="J35" s="184">
        <v>250000</v>
      </c>
      <c r="K35" s="184">
        <v>0</v>
      </c>
      <c r="L35" s="183">
        <v>0</v>
      </c>
      <c r="M35" s="184">
        <v>0</v>
      </c>
      <c r="N35" s="184">
        <v>0</v>
      </c>
      <c r="O35" s="184">
        <v>0</v>
      </c>
      <c r="P35" s="184">
        <v>0</v>
      </c>
      <c r="Q35" s="183">
        <v>0</v>
      </c>
      <c r="R35" s="184">
        <v>0</v>
      </c>
      <c r="S35" s="184">
        <v>0</v>
      </c>
      <c r="T35" s="184">
        <v>0</v>
      </c>
      <c r="U35" s="184">
        <v>0</v>
      </c>
      <c r="V35" s="184">
        <v>0</v>
      </c>
      <c r="W35" s="184">
        <v>0</v>
      </c>
      <c r="X35" s="625">
        <v>0</v>
      </c>
      <c r="Y35" s="184">
        <v>0</v>
      </c>
      <c r="Z35" s="184">
        <v>0</v>
      </c>
      <c r="AA35" s="184">
        <v>0</v>
      </c>
      <c r="AB35" s="184">
        <v>0</v>
      </c>
      <c r="AC35" s="184">
        <v>0</v>
      </c>
    </row>
    <row r="36" spans="1:29" hidden="1" x14ac:dyDescent="0.35">
      <c r="A36" s="191" t="s">
        <v>431</v>
      </c>
      <c r="B36" s="182">
        <v>0</v>
      </c>
      <c r="C36" s="182"/>
      <c r="D36" s="184">
        <v>1232000</v>
      </c>
      <c r="E36" s="184">
        <v>50000</v>
      </c>
      <c r="F36" s="184">
        <v>25000</v>
      </c>
      <c r="G36" s="184">
        <v>0</v>
      </c>
      <c r="H36" s="184">
        <v>0</v>
      </c>
      <c r="I36" s="184">
        <v>0</v>
      </c>
      <c r="J36" s="184">
        <v>0</v>
      </c>
      <c r="K36" s="184">
        <v>0</v>
      </c>
      <c r="L36" s="183">
        <v>0</v>
      </c>
      <c r="M36" s="184">
        <v>0</v>
      </c>
      <c r="N36" s="184">
        <v>0</v>
      </c>
      <c r="O36" s="184">
        <v>0</v>
      </c>
      <c r="P36" s="184">
        <v>0</v>
      </c>
      <c r="Q36" s="183">
        <v>0</v>
      </c>
      <c r="R36" s="184">
        <v>0</v>
      </c>
      <c r="S36" s="184">
        <v>0</v>
      </c>
      <c r="T36" s="184">
        <v>0</v>
      </c>
      <c r="U36" s="184">
        <v>0</v>
      </c>
      <c r="V36" s="184">
        <v>0</v>
      </c>
      <c r="W36" s="184">
        <v>0</v>
      </c>
      <c r="X36" s="625">
        <v>0</v>
      </c>
      <c r="Y36" s="184">
        <v>0</v>
      </c>
      <c r="Z36" s="184">
        <v>0</v>
      </c>
      <c r="AA36" s="184">
        <v>0</v>
      </c>
      <c r="AB36" s="184">
        <v>0</v>
      </c>
      <c r="AC36" s="184">
        <v>0</v>
      </c>
    </row>
    <row r="37" spans="1:29" hidden="1" x14ac:dyDescent="0.35">
      <c r="A37" s="192" t="s">
        <v>432</v>
      </c>
      <c r="B37" s="182">
        <v>0</v>
      </c>
      <c r="C37" s="182"/>
      <c r="D37" s="184">
        <v>600000</v>
      </c>
      <c r="E37" s="184">
        <v>493992</v>
      </c>
      <c r="F37" s="184">
        <v>480245</v>
      </c>
      <c r="G37" s="184">
        <v>95044</v>
      </c>
      <c r="H37" s="184">
        <v>125000</v>
      </c>
      <c r="I37" s="184">
        <v>0</v>
      </c>
      <c r="J37" s="184">
        <v>0</v>
      </c>
      <c r="K37" s="184">
        <v>0</v>
      </c>
      <c r="L37" s="183">
        <v>0</v>
      </c>
      <c r="M37" s="184">
        <v>0</v>
      </c>
      <c r="N37" s="184">
        <v>0</v>
      </c>
      <c r="O37" s="184">
        <v>0</v>
      </c>
      <c r="P37" s="184">
        <v>0</v>
      </c>
      <c r="Q37" s="183">
        <v>0</v>
      </c>
      <c r="R37" s="184">
        <v>0</v>
      </c>
      <c r="S37" s="184">
        <v>0</v>
      </c>
      <c r="T37" s="184">
        <v>0</v>
      </c>
      <c r="U37" s="184">
        <v>0</v>
      </c>
      <c r="V37" s="184">
        <v>0</v>
      </c>
      <c r="W37" s="184">
        <v>0</v>
      </c>
      <c r="X37" s="625">
        <v>0</v>
      </c>
      <c r="Y37" s="184">
        <v>0</v>
      </c>
      <c r="Z37" s="184">
        <v>0</v>
      </c>
      <c r="AA37" s="184">
        <v>0</v>
      </c>
      <c r="AB37" s="184">
        <v>0</v>
      </c>
      <c r="AC37" s="184">
        <v>0</v>
      </c>
    </row>
    <row r="38" spans="1:29" x14ac:dyDescent="0.35">
      <c r="A38" s="182" t="s">
        <v>433</v>
      </c>
      <c r="B38" s="182">
        <v>26169.08</v>
      </c>
      <c r="C38" s="182"/>
      <c r="D38" s="184">
        <v>2000</v>
      </c>
      <c r="E38" s="184">
        <v>2000</v>
      </c>
      <c r="F38" s="184">
        <v>2000</v>
      </c>
      <c r="G38" s="184">
        <v>2000</v>
      </c>
      <c r="H38" s="184">
        <v>2000</v>
      </c>
      <c r="I38" s="184">
        <v>1000</v>
      </c>
      <c r="J38" s="184">
        <v>2000</v>
      </c>
      <c r="K38" s="184">
        <v>2000</v>
      </c>
      <c r="L38" s="183">
        <v>2000</v>
      </c>
      <c r="M38" s="184">
        <v>2000</v>
      </c>
      <c r="N38" s="184">
        <v>2000</v>
      </c>
      <c r="O38" s="184">
        <v>2000</v>
      </c>
      <c r="P38" s="184">
        <v>17000</v>
      </c>
      <c r="Q38" s="183">
        <v>10000</v>
      </c>
      <c r="R38" s="184">
        <v>35000</v>
      </c>
      <c r="S38" s="184">
        <v>75000</v>
      </c>
      <c r="T38" s="184">
        <v>75000</v>
      </c>
      <c r="U38" s="184">
        <v>75000</v>
      </c>
      <c r="V38" s="184">
        <v>75000</v>
      </c>
      <c r="W38" s="184">
        <v>75000</v>
      </c>
      <c r="X38" s="625">
        <v>75000</v>
      </c>
      <c r="Y38" s="184">
        <v>75000</v>
      </c>
      <c r="Z38" s="184">
        <v>75000</v>
      </c>
      <c r="AA38" s="184">
        <v>75000</v>
      </c>
      <c r="AB38" s="184">
        <v>75000</v>
      </c>
      <c r="AC38" s="184">
        <v>75000</v>
      </c>
    </row>
    <row r="39" spans="1:29" hidden="1" x14ac:dyDescent="0.35">
      <c r="A39" s="193" t="s">
        <v>434</v>
      </c>
      <c r="B39" s="182">
        <v>0</v>
      </c>
      <c r="C39" s="182"/>
      <c r="D39" s="184">
        <v>85000</v>
      </c>
      <c r="E39" s="184">
        <v>0</v>
      </c>
      <c r="F39" s="184">
        <v>0</v>
      </c>
      <c r="G39" s="184">
        <v>0</v>
      </c>
      <c r="H39" s="184">
        <v>30000</v>
      </c>
      <c r="I39" s="184">
        <v>0</v>
      </c>
      <c r="J39" s="184">
        <v>0</v>
      </c>
      <c r="K39" s="184">
        <v>0</v>
      </c>
      <c r="L39" s="183">
        <v>0</v>
      </c>
      <c r="M39" s="184">
        <v>0</v>
      </c>
      <c r="N39" s="184">
        <v>0</v>
      </c>
      <c r="O39" s="184">
        <v>0</v>
      </c>
      <c r="P39" s="184">
        <v>0</v>
      </c>
      <c r="Q39" s="183">
        <v>0</v>
      </c>
      <c r="R39" s="184">
        <v>0</v>
      </c>
      <c r="S39" s="184">
        <v>0</v>
      </c>
      <c r="T39" s="184">
        <v>0</v>
      </c>
      <c r="U39" s="184">
        <v>0</v>
      </c>
      <c r="V39" s="184">
        <v>0</v>
      </c>
      <c r="W39" s="184">
        <v>0</v>
      </c>
      <c r="X39" s="625">
        <v>0</v>
      </c>
      <c r="Y39" s="184">
        <v>0</v>
      </c>
      <c r="Z39" s="184">
        <v>0</v>
      </c>
      <c r="AA39" s="184">
        <v>0</v>
      </c>
      <c r="AB39" s="184">
        <v>0</v>
      </c>
      <c r="AC39" s="184">
        <v>0</v>
      </c>
    </row>
    <row r="40" spans="1:29" x14ac:dyDescent="0.35">
      <c r="A40" s="182" t="s">
        <v>435</v>
      </c>
      <c r="B40" s="182">
        <v>58789.919999999998</v>
      </c>
      <c r="C40" s="182"/>
      <c r="D40" s="184">
        <v>25000</v>
      </c>
      <c r="E40" s="184">
        <v>35000</v>
      </c>
      <c r="F40" s="184">
        <v>35000</v>
      </c>
      <c r="G40" s="184">
        <v>0</v>
      </c>
      <c r="H40" s="184">
        <v>10000</v>
      </c>
      <c r="I40" s="184">
        <v>0</v>
      </c>
      <c r="J40" s="184">
        <v>10000</v>
      </c>
      <c r="K40" s="184">
        <v>0</v>
      </c>
      <c r="L40" s="183">
        <v>0</v>
      </c>
      <c r="M40" s="184">
        <v>0</v>
      </c>
      <c r="N40" s="184">
        <v>0</v>
      </c>
      <c r="O40" s="184">
        <v>0</v>
      </c>
      <c r="P40" s="184">
        <v>0</v>
      </c>
      <c r="Q40" s="183">
        <v>0</v>
      </c>
      <c r="R40" s="184">
        <v>0</v>
      </c>
      <c r="S40" s="184">
        <v>0</v>
      </c>
      <c r="T40" s="184">
        <v>0</v>
      </c>
      <c r="U40" s="184">
        <v>0</v>
      </c>
      <c r="V40" s="184">
        <v>0</v>
      </c>
      <c r="W40" s="184"/>
      <c r="X40" s="625">
        <v>25000</v>
      </c>
      <c r="Y40" s="184">
        <v>35000</v>
      </c>
      <c r="Z40" s="184">
        <v>50000</v>
      </c>
      <c r="AA40" s="184">
        <v>70000</v>
      </c>
      <c r="AB40" s="184">
        <v>75000</v>
      </c>
      <c r="AC40" s="184">
        <v>75000</v>
      </c>
    </row>
    <row r="41" spans="1:29" x14ac:dyDescent="0.35">
      <c r="A41" s="182" t="s">
        <v>436</v>
      </c>
      <c r="B41" s="182">
        <v>6652.06</v>
      </c>
      <c r="C41" s="182"/>
      <c r="D41" s="184">
        <v>0</v>
      </c>
      <c r="E41" s="184">
        <v>0</v>
      </c>
      <c r="F41" s="184">
        <v>0</v>
      </c>
      <c r="G41" s="184">
        <v>0</v>
      </c>
      <c r="H41" s="184">
        <v>0</v>
      </c>
      <c r="I41" s="184">
        <v>0</v>
      </c>
      <c r="J41" s="184">
        <v>0</v>
      </c>
      <c r="K41" s="184">
        <v>0</v>
      </c>
      <c r="L41" s="183">
        <v>0</v>
      </c>
      <c r="M41" s="184">
        <v>0</v>
      </c>
      <c r="N41" s="184">
        <v>15000</v>
      </c>
      <c r="O41" s="184">
        <v>15000</v>
      </c>
      <c r="P41" s="184">
        <v>15000</v>
      </c>
      <c r="Q41" s="183">
        <v>15000</v>
      </c>
      <c r="R41" s="184">
        <v>15000</v>
      </c>
      <c r="S41" s="184">
        <v>15000</v>
      </c>
      <c r="T41" s="184">
        <v>15000</v>
      </c>
      <c r="U41" s="184">
        <v>15000</v>
      </c>
      <c r="V41" s="184">
        <v>17250</v>
      </c>
      <c r="W41" s="184">
        <v>17250</v>
      </c>
      <c r="X41" s="625">
        <v>25000</v>
      </c>
      <c r="Y41" s="184">
        <v>35000</v>
      </c>
      <c r="Z41" s="184">
        <v>35000</v>
      </c>
      <c r="AA41" s="184">
        <v>35000</v>
      </c>
      <c r="AB41" s="184">
        <v>35000</v>
      </c>
      <c r="AC41" s="184">
        <v>35000</v>
      </c>
    </row>
    <row r="42" spans="1:29" x14ac:dyDescent="0.35">
      <c r="A42" s="182" t="s">
        <v>437</v>
      </c>
      <c r="B42" s="182">
        <v>782203.25</v>
      </c>
      <c r="C42" s="182"/>
      <c r="D42" s="184">
        <v>375000</v>
      </c>
      <c r="E42" s="184">
        <v>215000</v>
      </c>
      <c r="F42" s="184">
        <v>225000</v>
      </c>
      <c r="G42" s="184">
        <v>300000</v>
      </c>
      <c r="H42" s="184">
        <v>265000</v>
      </c>
      <c r="I42" s="184">
        <v>190647</v>
      </c>
      <c r="J42" s="184">
        <v>200000</v>
      </c>
      <c r="K42" s="184">
        <v>0</v>
      </c>
      <c r="L42" s="183">
        <v>0</v>
      </c>
      <c r="M42" s="184">
        <v>0</v>
      </c>
      <c r="N42" s="184">
        <v>0</v>
      </c>
      <c r="O42" s="184">
        <v>0</v>
      </c>
      <c r="P42" s="184">
        <v>0</v>
      </c>
      <c r="Q42" s="183">
        <v>0</v>
      </c>
      <c r="R42" s="184">
        <v>0</v>
      </c>
      <c r="S42" s="184">
        <v>0</v>
      </c>
      <c r="T42" s="184">
        <v>0</v>
      </c>
      <c r="U42" s="184">
        <v>0</v>
      </c>
      <c r="V42" s="184">
        <v>0</v>
      </c>
      <c r="W42" s="184">
        <v>0</v>
      </c>
      <c r="X42" s="625">
        <v>0</v>
      </c>
      <c r="Y42" s="184">
        <v>0</v>
      </c>
      <c r="Z42" s="184">
        <v>0</v>
      </c>
      <c r="AA42" s="184">
        <v>0</v>
      </c>
      <c r="AB42" s="184">
        <v>0</v>
      </c>
      <c r="AC42" s="184">
        <v>0</v>
      </c>
    </row>
    <row r="43" spans="1:29" x14ac:dyDescent="0.35">
      <c r="A43" s="182" t="s">
        <v>438</v>
      </c>
      <c r="B43" s="182">
        <v>15058.21</v>
      </c>
      <c r="C43" s="182"/>
      <c r="D43" s="184">
        <v>56000</v>
      </c>
      <c r="E43" s="184">
        <v>56000</v>
      </c>
      <c r="F43" s="184">
        <v>56000</v>
      </c>
      <c r="G43" s="184">
        <v>30000</v>
      </c>
      <c r="H43" s="184">
        <v>15000</v>
      </c>
      <c r="I43" s="184">
        <v>0</v>
      </c>
      <c r="J43" s="184">
        <v>5000</v>
      </c>
      <c r="K43" s="184">
        <v>0</v>
      </c>
      <c r="L43" s="183">
        <v>0</v>
      </c>
      <c r="M43" s="184">
        <v>0</v>
      </c>
      <c r="N43" s="184">
        <v>0</v>
      </c>
      <c r="O43" s="184">
        <v>0</v>
      </c>
      <c r="P43" s="184">
        <v>0</v>
      </c>
      <c r="Q43" s="183">
        <v>0</v>
      </c>
      <c r="R43" s="184">
        <v>0</v>
      </c>
      <c r="S43" s="184">
        <v>0</v>
      </c>
      <c r="T43" s="184">
        <v>0</v>
      </c>
      <c r="U43" s="184">
        <v>0</v>
      </c>
      <c r="V43" s="184">
        <v>0</v>
      </c>
      <c r="W43" s="184">
        <v>0</v>
      </c>
      <c r="X43" s="625">
        <v>0</v>
      </c>
      <c r="Y43" s="184">
        <v>0</v>
      </c>
      <c r="Z43" s="184">
        <v>0</v>
      </c>
      <c r="AA43" s="184">
        <v>0</v>
      </c>
      <c r="AB43" s="184">
        <v>0</v>
      </c>
      <c r="AC43" s="184">
        <v>0</v>
      </c>
    </row>
    <row r="44" spans="1:29" x14ac:dyDescent="0.35">
      <c r="A44" s="182" t="s">
        <v>439</v>
      </c>
      <c r="B44" s="182">
        <v>915565.62</v>
      </c>
      <c r="C44" s="182"/>
      <c r="D44" s="184">
        <v>100000</v>
      </c>
      <c r="E44" s="184">
        <v>100000</v>
      </c>
      <c r="F44" s="184">
        <v>100000</v>
      </c>
      <c r="G44" s="184">
        <v>100000</v>
      </c>
      <c r="H44" s="184">
        <v>175000</v>
      </c>
      <c r="I44" s="184">
        <v>115000</v>
      </c>
      <c r="J44" s="184">
        <v>0</v>
      </c>
      <c r="K44" s="184">
        <v>0</v>
      </c>
      <c r="L44" s="183">
        <v>0</v>
      </c>
      <c r="M44" s="184">
        <v>0</v>
      </c>
      <c r="N44" s="184">
        <v>0</v>
      </c>
      <c r="O44" s="184">
        <v>0</v>
      </c>
      <c r="P44" s="184">
        <v>0</v>
      </c>
      <c r="Q44" s="183">
        <v>0</v>
      </c>
      <c r="R44" s="184">
        <v>0</v>
      </c>
      <c r="S44" s="184">
        <v>0</v>
      </c>
      <c r="T44" s="184">
        <v>0</v>
      </c>
      <c r="U44" s="184">
        <v>0</v>
      </c>
      <c r="V44" s="184">
        <v>0</v>
      </c>
      <c r="W44" s="184">
        <v>0</v>
      </c>
      <c r="X44" s="625">
        <v>0</v>
      </c>
      <c r="Y44" s="184">
        <v>0</v>
      </c>
      <c r="Z44" s="184">
        <v>0</v>
      </c>
      <c r="AA44" s="184">
        <v>0</v>
      </c>
      <c r="AB44" s="184">
        <v>0</v>
      </c>
      <c r="AC44" s="184">
        <v>0</v>
      </c>
    </row>
    <row r="45" spans="1:29" hidden="1" x14ac:dyDescent="0.35">
      <c r="A45" s="190" t="s">
        <v>440</v>
      </c>
      <c r="B45" s="182">
        <v>0</v>
      </c>
      <c r="C45" s="182"/>
      <c r="D45" s="184">
        <v>30000</v>
      </c>
      <c r="E45" s="184">
        <v>30000</v>
      </c>
      <c r="F45" s="184">
        <v>30000</v>
      </c>
      <c r="G45" s="184">
        <v>30000</v>
      </c>
      <c r="H45" s="184">
        <v>45000</v>
      </c>
      <c r="I45" s="184">
        <v>0</v>
      </c>
      <c r="J45" s="184">
        <v>0</v>
      </c>
      <c r="K45" s="184">
        <v>0</v>
      </c>
      <c r="L45" s="183">
        <v>0</v>
      </c>
      <c r="M45" s="184">
        <v>0</v>
      </c>
      <c r="N45" s="184">
        <v>0</v>
      </c>
      <c r="O45" s="184">
        <v>0</v>
      </c>
      <c r="P45" s="184">
        <v>0</v>
      </c>
      <c r="Q45" s="183">
        <v>0</v>
      </c>
      <c r="R45" s="184">
        <v>0</v>
      </c>
      <c r="S45" s="184">
        <v>0</v>
      </c>
      <c r="T45" s="184">
        <v>0</v>
      </c>
      <c r="U45" s="184">
        <v>0</v>
      </c>
      <c r="V45" s="184">
        <v>0</v>
      </c>
      <c r="W45" s="184">
        <v>0</v>
      </c>
      <c r="X45" s="625">
        <v>0</v>
      </c>
      <c r="Y45" s="184">
        <v>0</v>
      </c>
      <c r="Z45" s="184">
        <v>0</v>
      </c>
      <c r="AA45" s="184">
        <v>0</v>
      </c>
      <c r="AB45" s="184">
        <v>0</v>
      </c>
      <c r="AC45" s="184">
        <v>0</v>
      </c>
    </row>
    <row r="46" spans="1:29" x14ac:dyDescent="0.35">
      <c r="A46" s="182" t="s">
        <v>441</v>
      </c>
      <c r="B46" s="182">
        <v>1108582.79</v>
      </c>
      <c r="C46" s="182"/>
      <c r="D46" s="184"/>
      <c r="E46" s="184"/>
      <c r="F46" s="184"/>
      <c r="G46" s="184"/>
      <c r="H46" s="184"/>
      <c r="I46" s="184"/>
      <c r="J46" s="184">
        <v>150000</v>
      </c>
      <c r="K46" s="184">
        <v>525000</v>
      </c>
      <c r="L46" s="183">
        <v>0</v>
      </c>
      <c r="M46" s="184">
        <v>185000</v>
      </c>
      <c r="N46" s="184">
        <v>400000</v>
      </c>
      <c r="O46" s="184">
        <v>400000</v>
      </c>
      <c r="P46" s="184">
        <v>400000</v>
      </c>
      <c r="Q46" s="183">
        <v>600000</v>
      </c>
      <c r="R46" s="183">
        <v>600000</v>
      </c>
      <c r="S46" s="183">
        <v>450000</v>
      </c>
      <c r="T46" s="183">
        <f>70000+475000</f>
        <v>545000</v>
      </c>
      <c r="U46" s="183">
        <v>545000</v>
      </c>
      <c r="V46" s="183">
        <v>595000</v>
      </c>
      <c r="W46" s="183">
        <v>595000</v>
      </c>
      <c r="X46" s="625">
        <v>700000</v>
      </c>
      <c r="Y46" s="183">
        <v>825000</v>
      </c>
      <c r="Z46" s="183">
        <v>1000000</v>
      </c>
      <c r="AA46" s="183">
        <v>1000000</v>
      </c>
      <c r="AB46" s="183">
        <v>1125000</v>
      </c>
      <c r="AC46" s="183">
        <v>1450000</v>
      </c>
    </row>
    <row r="47" spans="1:29" x14ac:dyDescent="0.35">
      <c r="A47" s="182" t="s">
        <v>277</v>
      </c>
      <c r="B47" s="182">
        <v>49130.01</v>
      </c>
      <c r="C47" s="182"/>
      <c r="D47" s="184">
        <v>0</v>
      </c>
      <c r="E47" s="184">
        <v>0</v>
      </c>
      <c r="F47" s="184">
        <v>0</v>
      </c>
      <c r="G47" s="184">
        <v>0</v>
      </c>
      <c r="H47" s="184">
        <v>25000</v>
      </c>
      <c r="I47" s="184">
        <v>10000</v>
      </c>
      <c r="J47" s="184">
        <v>90000</v>
      </c>
      <c r="K47" s="184">
        <v>75000</v>
      </c>
      <c r="L47" s="183">
        <v>40000</v>
      </c>
      <c r="M47" s="184">
        <v>0</v>
      </c>
      <c r="N47" s="184">
        <v>50000</v>
      </c>
      <c r="O47" s="184">
        <v>75000</v>
      </c>
      <c r="P47" s="184">
        <v>75000</v>
      </c>
      <c r="Q47" s="183">
        <v>45000</v>
      </c>
      <c r="R47" s="184">
        <v>65000</v>
      </c>
      <c r="S47" s="184">
        <v>125000</v>
      </c>
      <c r="T47" s="184">
        <v>125000</v>
      </c>
      <c r="U47" s="184">
        <v>125000</v>
      </c>
      <c r="V47" s="184">
        <v>100000</v>
      </c>
      <c r="W47" s="184">
        <v>100000</v>
      </c>
      <c r="X47" s="625">
        <v>100000</v>
      </c>
      <c r="Y47" s="184">
        <v>100000</v>
      </c>
      <c r="Z47" s="184">
        <v>125000</v>
      </c>
      <c r="AA47" s="184">
        <v>150000</v>
      </c>
      <c r="AB47" s="184">
        <v>125000</v>
      </c>
      <c r="AC47" s="184">
        <v>125000</v>
      </c>
    </row>
    <row r="48" spans="1:29" x14ac:dyDescent="0.35">
      <c r="A48" s="194" t="s">
        <v>442</v>
      </c>
      <c r="B48" s="182">
        <v>0</v>
      </c>
      <c r="C48" s="182"/>
      <c r="D48" s="184">
        <v>71000</v>
      </c>
      <c r="E48" s="184">
        <v>0</v>
      </c>
      <c r="F48" s="184">
        <v>0</v>
      </c>
      <c r="G48" s="184">
        <v>0</v>
      </c>
      <c r="H48" s="184">
        <v>0</v>
      </c>
      <c r="I48" s="184">
        <v>0</v>
      </c>
      <c r="J48" s="184">
        <v>0</v>
      </c>
      <c r="K48" s="184">
        <v>0</v>
      </c>
      <c r="L48" s="183">
        <v>0</v>
      </c>
      <c r="M48" s="184">
        <v>0</v>
      </c>
      <c r="N48" s="184">
        <v>0</v>
      </c>
      <c r="O48" s="184">
        <v>0</v>
      </c>
      <c r="P48" s="184">
        <v>0</v>
      </c>
      <c r="Q48" s="183">
        <v>0</v>
      </c>
      <c r="R48" s="184">
        <v>0</v>
      </c>
      <c r="S48" s="184">
        <v>0</v>
      </c>
      <c r="T48" s="184">
        <v>0</v>
      </c>
      <c r="U48" s="184">
        <v>0</v>
      </c>
      <c r="V48" s="184">
        <v>0</v>
      </c>
      <c r="W48" s="184">
        <v>0</v>
      </c>
      <c r="X48" s="625">
        <v>0</v>
      </c>
      <c r="Y48" s="184">
        <v>0</v>
      </c>
      <c r="Z48" s="184">
        <v>0</v>
      </c>
      <c r="AA48" s="184">
        <v>0</v>
      </c>
      <c r="AB48" s="184">
        <v>0</v>
      </c>
      <c r="AC48" s="184">
        <v>0</v>
      </c>
    </row>
    <row r="49" spans="1:29" x14ac:dyDescent="0.35">
      <c r="A49" s="194" t="s">
        <v>443</v>
      </c>
      <c r="B49" s="182"/>
      <c r="C49" s="182"/>
      <c r="D49" s="184"/>
      <c r="E49" s="184"/>
      <c r="F49" s="184"/>
      <c r="G49" s="184"/>
      <c r="H49" s="184"/>
      <c r="I49" s="184"/>
      <c r="J49" s="184"/>
      <c r="K49" s="184"/>
      <c r="L49" s="183"/>
      <c r="M49" s="184"/>
      <c r="N49" s="184"/>
      <c r="O49" s="184"/>
      <c r="P49" s="184">
        <v>10000</v>
      </c>
      <c r="Q49" s="183">
        <v>65000</v>
      </c>
      <c r="R49" s="184">
        <v>65000</v>
      </c>
      <c r="S49" s="184">
        <v>20000</v>
      </c>
      <c r="T49" s="184">
        <v>15000</v>
      </c>
      <c r="U49" s="184">
        <v>5000</v>
      </c>
      <c r="V49" s="184">
        <v>5000</v>
      </c>
      <c r="W49" s="184">
        <v>5000</v>
      </c>
      <c r="X49" s="625">
        <v>20000</v>
      </c>
      <c r="Y49" s="184">
        <v>20000</v>
      </c>
      <c r="Z49" s="184">
        <v>25000</v>
      </c>
      <c r="AA49" s="184">
        <v>25000</v>
      </c>
      <c r="AB49" s="184">
        <v>25000</v>
      </c>
      <c r="AC49" s="184">
        <v>25000</v>
      </c>
    </row>
    <row r="50" spans="1:29" ht="18" x14ac:dyDescent="0.6">
      <c r="A50" s="182" t="s">
        <v>444</v>
      </c>
      <c r="B50" s="182">
        <v>20048.439999999999</v>
      </c>
      <c r="C50" s="182"/>
      <c r="D50" s="184">
        <v>0</v>
      </c>
      <c r="E50" s="184">
        <v>0</v>
      </c>
      <c r="F50" s="184">
        <v>85000</v>
      </c>
      <c r="G50" s="184">
        <v>5000</v>
      </c>
      <c r="H50" s="184">
        <v>12000</v>
      </c>
      <c r="I50" s="184">
        <v>0</v>
      </c>
      <c r="J50" s="187">
        <v>5000</v>
      </c>
      <c r="K50" s="187">
        <v>0</v>
      </c>
      <c r="L50" s="195">
        <v>0</v>
      </c>
      <c r="M50" s="187">
        <v>0</v>
      </c>
      <c r="N50" s="187">
        <v>0</v>
      </c>
      <c r="O50" s="187">
        <v>0</v>
      </c>
      <c r="P50" s="187">
        <v>0</v>
      </c>
      <c r="Q50" s="195">
        <v>10000</v>
      </c>
      <c r="R50" s="187">
        <v>10000</v>
      </c>
      <c r="S50" s="187">
        <v>5000</v>
      </c>
      <c r="T50" s="187">
        <v>5000</v>
      </c>
      <c r="U50" s="187">
        <v>5000</v>
      </c>
      <c r="V50" s="187">
        <v>5000</v>
      </c>
      <c r="W50" s="187">
        <v>5000</v>
      </c>
      <c r="X50" s="626">
        <v>5000</v>
      </c>
      <c r="Y50" s="187">
        <v>5000</v>
      </c>
      <c r="Z50" s="187">
        <v>5000</v>
      </c>
      <c r="AA50" s="187">
        <v>5000</v>
      </c>
      <c r="AB50" s="187">
        <v>5000</v>
      </c>
      <c r="AC50" s="187">
        <v>5000</v>
      </c>
    </row>
    <row r="51" spans="1:29" hidden="1" x14ac:dyDescent="0.35">
      <c r="A51" s="196" t="s">
        <v>445</v>
      </c>
      <c r="B51" s="197">
        <v>0</v>
      </c>
      <c r="C51" s="197"/>
      <c r="D51" s="184">
        <v>0</v>
      </c>
      <c r="E51" s="184">
        <v>0</v>
      </c>
      <c r="F51" s="184">
        <v>0</v>
      </c>
      <c r="G51" s="184">
        <v>0</v>
      </c>
      <c r="H51" s="184">
        <v>0</v>
      </c>
      <c r="I51" s="184">
        <v>0</v>
      </c>
      <c r="J51" s="184">
        <v>0</v>
      </c>
      <c r="K51" s="198">
        <v>0</v>
      </c>
      <c r="L51" s="199">
        <v>0</v>
      </c>
      <c r="M51" s="198">
        <v>0</v>
      </c>
      <c r="N51" s="198">
        <v>0</v>
      </c>
      <c r="O51" s="198">
        <v>0</v>
      </c>
      <c r="P51" s="198">
        <v>0</v>
      </c>
      <c r="Q51" s="198">
        <v>0</v>
      </c>
      <c r="R51" s="198">
        <v>0</v>
      </c>
      <c r="X51" s="627"/>
    </row>
    <row r="52" spans="1:29" ht="33.75" hidden="1" customHeight="1" x14ac:dyDescent="0.6">
      <c r="A52" s="196" t="s">
        <v>446</v>
      </c>
      <c r="B52" s="200">
        <v>0</v>
      </c>
      <c r="C52" s="200"/>
      <c r="D52" s="201">
        <v>0</v>
      </c>
      <c r="E52" s="201">
        <v>0</v>
      </c>
      <c r="F52" s="187">
        <v>0</v>
      </c>
      <c r="G52" s="187">
        <v>0</v>
      </c>
      <c r="H52" s="202">
        <v>0</v>
      </c>
      <c r="I52" s="187">
        <v>0</v>
      </c>
      <c r="J52" s="203">
        <v>0</v>
      </c>
      <c r="K52" s="204">
        <v>0</v>
      </c>
      <c r="L52" s="205">
        <v>0</v>
      </c>
      <c r="M52" s="204">
        <v>0</v>
      </c>
      <c r="N52" s="204">
        <v>0</v>
      </c>
      <c r="O52" s="204">
        <v>0</v>
      </c>
      <c r="P52" s="204">
        <v>0</v>
      </c>
      <c r="Q52" s="204">
        <v>0</v>
      </c>
      <c r="R52" s="204">
        <v>0</v>
      </c>
      <c r="S52" s="204">
        <v>0</v>
      </c>
      <c r="T52" s="204">
        <v>0</v>
      </c>
      <c r="U52" s="204">
        <v>0</v>
      </c>
      <c r="V52" s="204">
        <v>0</v>
      </c>
      <c r="W52" s="204">
        <v>0</v>
      </c>
      <c r="X52" s="628">
        <v>0</v>
      </c>
      <c r="Y52" s="204">
        <v>0</v>
      </c>
      <c r="Z52" s="204">
        <v>0</v>
      </c>
      <c r="AA52" s="204">
        <v>0</v>
      </c>
      <c r="AB52" s="204">
        <v>0</v>
      </c>
      <c r="AC52" s="204">
        <v>0</v>
      </c>
    </row>
    <row r="53" spans="1:29" x14ac:dyDescent="0.35">
      <c r="A53" s="182" t="s">
        <v>447</v>
      </c>
      <c r="B53" s="182">
        <v>6826515.9500000002</v>
      </c>
      <c r="C53" s="182"/>
      <c r="D53" s="182">
        <f t="shared" ref="D53:M53" si="6">SUM(D26:D52)</f>
        <v>3471000</v>
      </c>
      <c r="E53" s="182">
        <f t="shared" si="6"/>
        <v>1841992</v>
      </c>
      <c r="F53" s="182">
        <f t="shared" si="6"/>
        <v>1713245</v>
      </c>
      <c r="G53" s="182">
        <f t="shared" si="6"/>
        <v>1582044</v>
      </c>
      <c r="H53" s="182">
        <f t="shared" si="6"/>
        <v>1589000</v>
      </c>
      <c r="I53" s="182">
        <f>SUM(I26:I52)</f>
        <v>857647</v>
      </c>
      <c r="J53" s="182">
        <f t="shared" si="6"/>
        <v>1382000</v>
      </c>
      <c r="K53" s="182">
        <f t="shared" si="6"/>
        <v>887000</v>
      </c>
      <c r="L53" s="182">
        <f t="shared" si="6"/>
        <v>365000</v>
      </c>
      <c r="M53" s="182">
        <f t="shared" si="6"/>
        <v>538960</v>
      </c>
      <c r="N53" s="182">
        <f>SUM(N26:N52)-N48</f>
        <v>937000</v>
      </c>
      <c r="O53" s="182">
        <f>SUM(O26:O52)-O48</f>
        <v>974000</v>
      </c>
      <c r="P53" s="182">
        <f>SUM(P26:P52)</f>
        <v>1052000</v>
      </c>
      <c r="Q53" s="182">
        <f>SUM(Q26:Q52)</f>
        <v>1431000</v>
      </c>
      <c r="R53" s="182">
        <f>SUM(R26:R52)-R48</f>
        <v>1602000</v>
      </c>
      <c r="S53" s="182">
        <f t="shared" ref="S53:Z53" si="7">SUM(S26:S52)-S48</f>
        <v>1630000</v>
      </c>
      <c r="T53" s="182">
        <f t="shared" si="7"/>
        <v>1795000</v>
      </c>
      <c r="U53" s="182">
        <f t="shared" si="7"/>
        <v>1860000</v>
      </c>
      <c r="V53" s="182">
        <f t="shared" si="7"/>
        <v>1927250</v>
      </c>
      <c r="W53" s="182">
        <f t="shared" si="7"/>
        <v>1927250</v>
      </c>
      <c r="X53" s="629">
        <f>SUM(X26:X52)-X48</f>
        <v>2275000</v>
      </c>
      <c r="Y53" s="182">
        <f t="shared" si="7"/>
        <v>2710000</v>
      </c>
      <c r="Z53" s="182">
        <f t="shared" si="7"/>
        <v>3125000</v>
      </c>
      <c r="AA53" s="182">
        <f>SUM(AA26:AA52)-AA48</f>
        <v>3235000</v>
      </c>
      <c r="AB53" s="182">
        <f>SUM(AB26:AB52)-AB48</f>
        <v>3315000</v>
      </c>
      <c r="AC53" s="182">
        <f>SUM(AC26:AC52)-AC48</f>
        <v>3640000</v>
      </c>
    </row>
    <row r="54" spans="1:29" x14ac:dyDescent="0.3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629"/>
      <c r="Y54" s="182"/>
      <c r="Z54" s="182"/>
      <c r="AA54" s="182"/>
      <c r="AB54" s="182"/>
      <c r="AC54" s="182"/>
    </row>
    <row r="55" spans="1:29" x14ac:dyDescent="0.35">
      <c r="A55" s="206" t="s">
        <v>448</v>
      </c>
      <c r="D55" s="206"/>
      <c r="E55" s="206"/>
      <c r="F55" s="206"/>
      <c r="G55" s="206"/>
      <c r="H55" s="206"/>
      <c r="I55" s="206"/>
      <c r="P55" s="207"/>
      <c r="Q55" s="207"/>
      <c r="R55" s="207"/>
      <c r="S55" s="207"/>
      <c r="T55" s="207"/>
      <c r="U55" s="207"/>
      <c r="V55" s="207"/>
      <c r="W55" s="207"/>
      <c r="X55" s="630"/>
      <c r="Y55" s="207"/>
      <c r="Z55" s="207"/>
      <c r="AA55" s="207"/>
      <c r="AB55" s="207"/>
      <c r="AC55" s="207"/>
    </row>
    <row r="56" spans="1:29" x14ac:dyDescent="0.35">
      <c r="A56" s="182" t="s">
        <v>449</v>
      </c>
      <c r="B56" s="208">
        <v>10905</v>
      </c>
      <c r="C56" s="208"/>
      <c r="D56" s="201">
        <v>0</v>
      </c>
      <c r="E56" s="201">
        <v>0</v>
      </c>
      <c r="F56" s="201">
        <v>0</v>
      </c>
      <c r="G56" s="201">
        <v>0</v>
      </c>
      <c r="H56" s="201">
        <v>0</v>
      </c>
      <c r="I56" s="201">
        <v>10000</v>
      </c>
      <c r="J56" s="201">
        <v>0</v>
      </c>
      <c r="K56" s="201">
        <v>0</v>
      </c>
      <c r="L56" s="209">
        <v>0</v>
      </c>
      <c r="M56" s="201">
        <v>0</v>
      </c>
      <c r="N56" s="201">
        <v>0</v>
      </c>
      <c r="O56" s="201">
        <v>0</v>
      </c>
      <c r="P56" s="201">
        <v>25000</v>
      </c>
      <c r="Q56" s="201">
        <v>15000</v>
      </c>
      <c r="R56" s="201">
        <v>10000</v>
      </c>
      <c r="S56" s="201">
        <v>10000</v>
      </c>
      <c r="T56" s="201">
        <v>10000</v>
      </c>
      <c r="U56" s="201">
        <v>10000</v>
      </c>
      <c r="V56" s="201">
        <v>10000</v>
      </c>
      <c r="W56" s="201">
        <v>10000</v>
      </c>
      <c r="X56" s="631">
        <v>10000</v>
      </c>
      <c r="Y56" s="201">
        <v>10000</v>
      </c>
      <c r="Z56" s="201">
        <v>10000</v>
      </c>
      <c r="AA56" s="201">
        <v>10000</v>
      </c>
      <c r="AB56" s="201">
        <v>10000</v>
      </c>
      <c r="AC56" s="201">
        <v>10000</v>
      </c>
    </row>
    <row r="57" spans="1:29" x14ac:dyDescent="0.35">
      <c r="A57" s="182" t="s">
        <v>450</v>
      </c>
      <c r="B57" s="208"/>
      <c r="C57" s="208"/>
      <c r="D57" s="201"/>
      <c r="E57" s="201"/>
      <c r="F57" s="201"/>
      <c r="G57" s="201"/>
      <c r="H57" s="201"/>
      <c r="I57" s="201"/>
      <c r="J57" s="201"/>
      <c r="K57" s="201"/>
      <c r="L57" s="209">
        <f t="shared" ref="L57:R57" si="8">SUM(L53:L56)</f>
        <v>365000</v>
      </c>
      <c r="M57" s="209">
        <f t="shared" si="8"/>
        <v>538960</v>
      </c>
      <c r="N57" s="209">
        <f t="shared" si="8"/>
        <v>937000</v>
      </c>
      <c r="O57" s="209">
        <f t="shared" si="8"/>
        <v>974000</v>
      </c>
      <c r="P57" s="209">
        <f t="shared" si="8"/>
        <v>1077000</v>
      </c>
      <c r="Q57" s="209">
        <f t="shared" si="8"/>
        <v>1446000</v>
      </c>
      <c r="R57" s="209">
        <f t="shared" si="8"/>
        <v>1612000</v>
      </c>
      <c r="S57" s="209">
        <f t="shared" ref="S57:AA57" si="9">SUM(S53:S56)</f>
        <v>1640000</v>
      </c>
      <c r="T57" s="209">
        <f t="shared" si="9"/>
        <v>1805000</v>
      </c>
      <c r="U57" s="209">
        <f t="shared" si="9"/>
        <v>1870000</v>
      </c>
      <c r="V57" s="209">
        <f t="shared" si="9"/>
        <v>1937250</v>
      </c>
      <c r="W57" s="209">
        <f t="shared" si="9"/>
        <v>1937250</v>
      </c>
      <c r="X57" s="631">
        <f t="shared" si="9"/>
        <v>2285000</v>
      </c>
      <c r="Y57" s="209">
        <f t="shared" si="9"/>
        <v>2720000</v>
      </c>
      <c r="Z57" s="209">
        <f t="shared" si="9"/>
        <v>3135000</v>
      </c>
      <c r="AA57" s="209">
        <f t="shared" si="9"/>
        <v>3245000</v>
      </c>
      <c r="AB57" s="209">
        <f>SUM(AB53:AB56)</f>
        <v>3325000</v>
      </c>
      <c r="AC57" s="209">
        <f>SUM(AC53:AC56)</f>
        <v>3650000</v>
      </c>
    </row>
    <row r="58" spans="1:29" x14ac:dyDescent="0.35">
      <c r="P58" s="207"/>
      <c r="Q58" s="207"/>
      <c r="R58" s="207"/>
      <c r="S58" s="207"/>
      <c r="T58" s="207"/>
      <c r="U58" s="207"/>
      <c r="V58" s="207"/>
      <c r="W58" s="207"/>
      <c r="X58" s="630"/>
      <c r="Y58" s="207"/>
      <c r="Z58" s="207"/>
      <c r="AA58" s="207"/>
      <c r="AB58" s="207"/>
      <c r="AC58" s="207"/>
    </row>
    <row r="59" spans="1:29" x14ac:dyDescent="0.35">
      <c r="A59" s="206" t="s">
        <v>451</v>
      </c>
      <c r="B59" s="182"/>
      <c r="C59" s="182"/>
      <c r="D59" s="182"/>
      <c r="E59" s="182"/>
      <c r="F59" s="182"/>
      <c r="G59" s="182"/>
      <c r="H59" s="182"/>
      <c r="I59" s="182"/>
      <c r="J59" s="184"/>
      <c r="K59" s="184"/>
      <c r="L59" s="183"/>
      <c r="M59" s="184"/>
      <c r="N59" s="184"/>
      <c r="O59" s="184"/>
      <c r="P59" s="184"/>
      <c r="Q59" s="184"/>
      <c r="R59" s="184"/>
      <c r="S59" s="184"/>
      <c r="T59" s="184"/>
      <c r="U59" s="184"/>
      <c r="V59" s="184"/>
      <c r="W59" s="184"/>
      <c r="X59" s="625"/>
      <c r="Y59" s="184"/>
      <c r="Z59" s="184"/>
      <c r="AA59" s="184"/>
      <c r="AB59" s="184"/>
      <c r="AC59" s="184"/>
    </row>
    <row r="60" spans="1:29" ht="18" x14ac:dyDescent="0.6">
      <c r="A60" s="193" t="s">
        <v>452</v>
      </c>
      <c r="B60" s="182">
        <v>955575.82</v>
      </c>
      <c r="C60" s="182"/>
      <c r="D60" s="184"/>
      <c r="E60" s="184"/>
      <c r="F60" s="184"/>
      <c r="G60" s="184"/>
      <c r="H60" s="202">
        <v>5650000</v>
      </c>
      <c r="I60" s="184"/>
      <c r="J60" s="210">
        <v>450000</v>
      </c>
      <c r="K60" s="210">
        <v>500000</v>
      </c>
      <c r="L60" s="211">
        <v>350000</v>
      </c>
      <c r="M60" s="210">
        <v>225000</v>
      </c>
      <c r="N60" s="210">
        <v>25000</v>
      </c>
      <c r="O60" s="210">
        <v>25000</v>
      </c>
      <c r="P60" s="210">
        <v>25000</v>
      </c>
      <c r="Q60" s="210">
        <v>75000</v>
      </c>
      <c r="R60" s="210">
        <v>75000</v>
      </c>
      <c r="S60" s="210">
        <v>350000</v>
      </c>
      <c r="T60" s="210">
        <v>500000</v>
      </c>
      <c r="U60" s="210">
        <v>500000</v>
      </c>
      <c r="V60" s="210">
        <v>500000</v>
      </c>
      <c r="W60" s="210">
        <v>550000</v>
      </c>
      <c r="X60" s="632">
        <v>550000</v>
      </c>
      <c r="Y60" s="210">
        <v>550000</v>
      </c>
      <c r="Z60" s="210">
        <v>500000</v>
      </c>
      <c r="AA60" s="210">
        <v>500000</v>
      </c>
      <c r="AB60" s="210">
        <v>500000</v>
      </c>
      <c r="AC60" s="210">
        <v>500000</v>
      </c>
    </row>
    <row r="61" spans="1:29" x14ac:dyDescent="0.35">
      <c r="P61" s="207"/>
      <c r="Q61" s="207"/>
      <c r="R61" s="207"/>
      <c r="S61" s="207"/>
      <c r="T61" s="207"/>
      <c r="U61" s="207"/>
      <c r="V61" s="207"/>
      <c r="W61" s="207"/>
      <c r="X61" s="630"/>
      <c r="Y61" s="207"/>
      <c r="Z61" s="207"/>
      <c r="AA61" s="207"/>
      <c r="AB61" s="207"/>
      <c r="AC61" s="207"/>
    </row>
    <row r="62" spans="1:29" x14ac:dyDescent="0.35">
      <c r="A62" s="182" t="s">
        <v>453</v>
      </c>
      <c r="B62" s="182">
        <v>6837420.9500000002</v>
      </c>
      <c r="C62" s="182"/>
      <c r="D62" s="182">
        <v>3471000</v>
      </c>
      <c r="E62" s="182">
        <v>1841992</v>
      </c>
      <c r="F62" s="182">
        <v>1713245</v>
      </c>
      <c r="G62" s="182">
        <v>1582044</v>
      </c>
      <c r="H62" s="182">
        <v>7239000</v>
      </c>
      <c r="I62" s="182">
        <v>867647</v>
      </c>
      <c r="J62" s="182">
        <f>SUM(J53:J60)</f>
        <v>1832000</v>
      </c>
      <c r="K62" s="182">
        <f>SUM(K53:K60)</f>
        <v>1387000</v>
      </c>
      <c r="L62" s="182">
        <f>SUM(L57:L60)</f>
        <v>715000</v>
      </c>
      <c r="M62" s="182">
        <f>SUM(M57:M60)</f>
        <v>763960</v>
      </c>
      <c r="N62" s="182">
        <f>SUM(N57:N60)</f>
        <v>962000</v>
      </c>
      <c r="O62" s="182">
        <f>SUM(O57:O60)</f>
        <v>999000</v>
      </c>
      <c r="P62" s="182">
        <f t="shared" ref="P62:V62" si="10">SUM(P57:P60)</f>
        <v>1102000</v>
      </c>
      <c r="Q62" s="182">
        <f t="shared" si="10"/>
        <v>1521000</v>
      </c>
      <c r="R62" s="182">
        <f t="shared" si="10"/>
        <v>1687000</v>
      </c>
      <c r="S62" s="182">
        <f t="shared" si="10"/>
        <v>1990000</v>
      </c>
      <c r="T62" s="182">
        <f t="shared" si="10"/>
        <v>2305000</v>
      </c>
      <c r="U62" s="182">
        <f t="shared" si="10"/>
        <v>2370000</v>
      </c>
      <c r="V62" s="182">
        <f t="shared" si="10"/>
        <v>2437250</v>
      </c>
      <c r="W62" s="182">
        <f t="shared" ref="W62:AB62" si="11">SUM(W57:W60)</f>
        <v>2487250</v>
      </c>
      <c r="X62" s="629">
        <f t="shared" si="11"/>
        <v>2835000</v>
      </c>
      <c r="Y62" s="182">
        <f t="shared" si="11"/>
        <v>3270000</v>
      </c>
      <c r="Z62" s="182">
        <f t="shared" si="11"/>
        <v>3635000</v>
      </c>
      <c r="AA62" s="182">
        <f t="shared" si="11"/>
        <v>3745000</v>
      </c>
      <c r="AB62" s="182">
        <f t="shared" si="11"/>
        <v>3825000</v>
      </c>
      <c r="AC62" s="182">
        <f>SUM(AC57:AC60)</f>
        <v>4150000</v>
      </c>
    </row>
    <row r="63" spans="1:29" x14ac:dyDescent="0.35">
      <c r="Q63" s="207"/>
    </row>
    <row r="64" spans="1:29" hidden="1" x14ac:dyDescent="0.35">
      <c r="Q64" s="207"/>
      <c r="V64" s="634" t="s">
        <v>409</v>
      </c>
      <c r="W64" s="634"/>
      <c r="X64" s="634"/>
      <c r="Y64" s="634"/>
      <c r="Z64" s="634"/>
      <c r="AA64" s="634"/>
    </row>
    <row r="65" spans="1:28" hidden="1" x14ac:dyDescent="0.35">
      <c r="Q65" s="207"/>
      <c r="V65" s="181" t="s">
        <v>95</v>
      </c>
      <c r="W65" s="181" t="s">
        <v>109</v>
      </c>
      <c r="X65" s="181" t="s">
        <v>120</v>
      </c>
      <c r="Y65" s="181" t="s">
        <v>131</v>
      </c>
      <c r="Z65" s="181" t="s">
        <v>159</v>
      </c>
      <c r="AA65" s="181" t="s">
        <v>488</v>
      </c>
      <c r="AB65" s="181" t="s">
        <v>573</v>
      </c>
    </row>
    <row r="66" spans="1:28" hidden="1" x14ac:dyDescent="0.35">
      <c r="A66" s="178" t="s">
        <v>454</v>
      </c>
      <c r="Q66" s="207"/>
    </row>
    <row r="67" spans="1:28" hidden="1" x14ac:dyDescent="0.35">
      <c r="A67" s="178" t="s">
        <v>455</v>
      </c>
      <c r="Q67" s="207"/>
      <c r="V67" s="178">
        <v>300000</v>
      </c>
      <c r="W67" s="178">
        <v>325000</v>
      </c>
      <c r="X67" s="178">
        <v>350000</v>
      </c>
      <c r="Y67" s="178">
        <v>350000</v>
      </c>
      <c r="Z67" s="178">
        <v>350000</v>
      </c>
      <c r="AA67" s="178">
        <v>350000</v>
      </c>
      <c r="AB67" s="178">
        <v>350000</v>
      </c>
    </row>
    <row r="68" spans="1:28" hidden="1" x14ac:dyDescent="0.35">
      <c r="A68" s="178" t="s">
        <v>154</v>
      </c>
      <c r="Q68" s="207"/>
      <c r="V68" s="178">
        <v>95000</v>
      </c>
      <c r="W68" s="178">
        <v>325000</v>
      </c>
      <c r="X68" s="178">
        <v>350000</v>
      </c>
      <c r="Y68" s="178">
        <v>350000</v>
      </c>
      <c r="Z68" s="178">
        <v>350000</v>
      </c>
      <c r="AA68" s="178">
        <v>350000</v>
      </c>
      <c r="AB68" s="178">
        <v>350000</v>
      </c>
    </row>
    <row r="69" spans="1:28" hidden="1" x14ac:dyDescent="0.35">
      <c r="A69" s="178" t="s">
        <v>456</v>
      </c>
      <c r="Q69" s="207"/>
      <c r="V69" s="212">
        <v>200000</v>
      </c>
      <c r="W69" s="212">
        <v>200000</v>
      </c>
      <c r="X69" s="212">
        <v>225000</v>
      </c>
      <c r="Y69" s="212">
        <v>300000</v>
      </c>
      <c r="Z69" s="212">
        <v>300000</v>
      </c>
      <c r="AA69" s="212">
        <v>300000</v>
      </c>
      <c r="AB69" s="212">
        <v>300000</v>
      </c>
    </row>
    <row r="70" spans="1:28" hidden="1" x14ac:dyDescent="0.35">
      <c r="Q70" s="207"/>
      <c r="V70" s="178">
        <f t="shared" ref="V70:AA70" si="12">SUM(V67:V69)</f>
        <v>595000</v>
      </c>
      <c r="W70" s="178">
        <f t="shared" si="12"/>
        <v>850000</v>
      </c>
      <c r="X70" s="178">
        <f t="shared" si="12"/>
        <v>925000</v>
      </c>
      <c r="Y70" s="178">
        <f t="shared" si="12"/>
        <v>1000000</v>
      </c>
      <c r="Z70" s="178">
        <f t="shared" si="12"/>
        <v>1000000</v>
      </c>
      <c r="AA70" s="178">
        <f t="shared" si="12"/>
        <v>1000000</v>
      </c>
      <c r="AB70" s="178">
        <f>SUM(AB67:AB69)</f>
        <v>1000000</v>
      </c>
    </row>
    <row r="71" spans="1:28" hidden="1" x14ac:dyDescent="0.35">
      <c r="Q71" s="207"/>
    </row>
    <row r="72" spans="1:28" hidden="1" x14ac:dyDescent="0.35">
      <c r="Q72" s="207"/>
    </row>
    <row r="73" spans="1:28" ht="19.149999999999999" hidden="1" customHeight="1" x14ac:dyDescent="0.35">
      <c r="Q73" s="207"/>
    </row>
    <row r="74" spans="1:28" hidden="1" x14ac:dyDescent="0.35">
      <c r="Q74" s="207"/>
    </row>
    <row r="75" spans="1:28" hidden="1" x14ac:dyDescent="0.35">
      <c r="M75" s="188"/>
      <c r="N75" s="188"/>
      <c r="O75" s="188"/>
      <c r="P75" s="188"/>
      <c r="Q75" s="188"/>
    </row>
    <row r="76" spans="1:28" hidden="1" x14ac:dyDescent="0.35">
      <c r="M76" s="188"/>
      <c r="N76" s="188"/>
      <c r="O76" s="188"/>
      <c r="P76" s="188"/>
      <c r="Q76" s="188"/>
    </row>
    <row r="77" spans="1:28" hidden="1" x14ac:dyDescent="0.35">
      <c r="A77" s="206" t="s">
        <v>457</v>
      </c>
      <c r="K77" s="213"/>
      <c r="Q77" s="207"/>
    </row>
    <row r="78" spans="1:28" hidden="1" x14ac:dyDescent="0.35">
      <c r="A78" s="214" t="s">
        <v>458</v>
      </c>
      <c r="B78" s="207">
        <v>10493.04</v>
      </c>
      <c r="C78" s="207"/>
      <c r="D78" s="207">
        <v>0</v>
      </c>
      <c r="E78" s="207">
        <v>0</v>
      </c>
      <c r="F78" s="207">
        <v>0</v>
      </c>
      <c r="G78" s="207">
        <v>0</v>
      </c>
      <c r="H78" s="207">
        <v>0</v>
      </c>
      <c r="I78" s="207">
        <v>10000</v>
      </c>
      <c r="J78" s="207">
        <v>0</v>
      </c>
      <c r="K78" s="207">
        <v>0</v>
      </c>
      <c r="L78" s="215">
        <v>0</v>
      </c>
      <c r="M78" s="207">
        <v>0</v>
      </c>
      <c r="N78" s="207">
        <v>0</v>
      </c>
      <c r="O78" s="207"/>
      <c r="P78" s="207">
        <v>0</v>
      </c>
      <c r="Q78" s="207">
        <v>0</v>
      </c>
    </row>
    <row r="79" spans="1:28" hidden="1" x14ac:dyDescent="0.35">
      <c r="A79" s="178" t="s">
        <v>459</v>
      </c>
      <c r="B79" s="207">
        <v>6577882</v>
      </c>
      <c r="C79" s="207"/>
      <c r="D79" s="207">
        <v>3471000</v>
      </c>
      <c r="E79" s="207">
        <v>1841992</v>
      </c>
      <c r="F79" s="207">
        <v>1713245</v>
      </c>
      <c r="G79" s="207">
        <v>1582044</v>
      </c>
      <c r="H79" s="207">
        <v>1589000</v>
      </c>
      <c r="I79" s="207">
        <v>857647</v>
      </c>
      <c r="J79" s="207">
        <v>891000</v>
      </c>
      <c r="K79" s="207">
        <v>1232000</v>
      </c>
      <c r="L79" s="215">
        <v>1516000</v>
      </c>
      <c r="M79" s="207">
        <v>1601000</v>
      </c>
      <c r="N79" s="207">
        <v>1626000</v>
      </c>
      <c r="O79" s="207"/>
      <c r="P79" s="207">
        <v>1626000</v>
      </c>
      <c r="Q79" s="207">
        <v>1676000</v>
      </c>
    </row>
    <row r="80" spans="1:28" hidden="1" x14ac:dyDescent="0.35">
      <c r="A80" s="216" t="s">
        <v>460</v>
      </c>
      <c r="B80" s="217">
        <v>667547</v>
      </c>
      <c r="C80" s="217"/>
      <c r="D80" s="217">
        <v>0</v>
      </c>
      <c r="E80" s="217">
        <v>0</v>
      </c>
      <c r="F80" s="217">
        <v>0</v>
      </c>
      <c r="G80" s="217">
        <v>0</v>
      </c>
      <c r="H80" s="217">
        <v>5650000</v>
      </c>
      <c r="I80" s="217">
        <v>0</v>
      </c>
      <c r="J80" s="217">
        <v>0</v>
      </c>
      <c r="K80" s="217">
        <v>0</v>
      </c>
      <c r="L80" s="218">
        <v>0</v>
      </c>
      <c r="M80" s="217">
        <v>0</v>
      </c>
      <c r="N80" s="217">
        <v>0</v>
      </c>
      <c r="O80" s="217"/>
      <c r="P80" s="217">
        <v>0</v>
      </c>
      <c r="Q80" s="217">
        <v>0</v>
      </c>
    </row>
    <row r="81" spans="2:17" x14ac:dyDescent="0.35">
      <c r="B81" s="207">
        <v>7255922.04</v>
      </c>
      <c r="C81" s="207"/>
      <c r="D81" s="207">
        <v>3471000</v>
      </c>
      <c r="E81" s="207">
        <v>1841992</v>
      </c>
      <c r="F81" s="207">
        <v>1713245</v>
      </c>
      <c r="G81" s="207">
        <v>1582044</v>
      </c>
      <c r="H81" s="207">
        <v>7239000</v>
      </c>
      <c r="I81" s="207">
        <v>867647</v>
      </c>
      <c r="J81" s="207">
        <v>891000</v>
      </c>
      <c r="K81" s="207">
        <v>1232000</v>
      </c>
      <c r="L81" s="215">
        <v>1516000</v>
      </c>
      <c r="M81" s="207">
        <v>1601000</v>
      </c>
      <c r="N81" s="207">
        <v>1626000</v>
      </c>
      <c r="O81" s="207"/>
      <c r="P81" s="207">
        <v>1626000</v>
      </c>
      <c r="Q81" s="207">
        <v>1676000</v>
      </c>
    </row>
    <row r="116" spans="1:17" ht="15" customHeight="1" x14ac:dyDescent="0.35"/>
    <row r="118" spans="1:17" hidden="1" x14ac:dyDescent="0.35"/>
    <row r="119" spans="1:17" hidden="1" x14ac:dyDescent="0.35"/>
    <row r="120" spans="1:17" hidden="1" x14ac:dyDescent="0.35">
      <c r="A120" s="635" t="s">
        <v>461</v>
      </c>
      <c r="B120" s="635"/>
      <c r="C120" s="635"/>
      <c r="D120" s="635"/>
      <c r="E120" s="635"/>
      <c r="F120" s="635"/>
      <c r="G120" s="635"/>
      <c r="H120" s="635"/>
      <c r="I120" s="635"/>
      <c r="J120" s="635"/>
      <c r="K120" s="635"/>
      <c r="L120" s="635"/>
      <c r="M120" s="635"/>
      <c r="N120" s="635"/>
      <c r="O120" s="635"/>
      <c r="P120" s="635"/>
      <c r="Q120" s="635"/>
    </row>
    <row r="121" spans="1:17" hidden="1" x14ac:dyDescent="0.35">
      <c r="A121" s="219"/>
      <c r="B121" s="219"/>
      <c r="C121" s="219"/>
      <c r="D121" s="219"/>
      <c r="E121" s="219"/>
      <c r="F121" s="219"/>
      <c r="G121" s="219"/>
      <c r="H121" s="219"/>
      <c r="I121" s="219"/>
      <c r="J121" s="220"/>
      <c r="K121" s="220"/>
      <c r="L121" s="221"/>
      <c r="M121" s="220"/>
      <c r="N121" s="220"/>
      <c r="O121" s="220"/>
      <c r="P121" s="220"/>
      <c r="Q121" s="220"/>
    </row>
    <row r="122" spans="1:17" hidden="1" x14ac:dyDescent="0.35">
      <c r="A122" s="219"/>
      <c r="B122" s="219"/>
      <c r="C122" s="219"/>
      <c r="D122" s="635" t="s">
        <v>462</v>
      </c>
      <c r="E122" s="635"/>
      <c r="F122" s="635"/>
      <c r="G122" s="635"/>
      <c r="H122" s="635"/>
      <c r="I122" s="635"/>
      <c r="J122" s="635"/>
      <c r="K122" s="636" t="s">
        <v>463</v>
      </c>
      <c r="L122" s="636"/>
      <c r="M122" s="636"/>
      <c r="N122" s="636"/>
      <c r="O122" s="636"/>
      <c r="P122" s="636"/>
      <c r="Q122" s="636"/>
    </row>
    <row r="123" spans="1:17" hidden="1" x14ac:dyDescent="0.35">
      <c r="A123" s="222" t="s">
        <v>410</v>
      </c>
      <c r="B123" s="222" t="s">
        <v>464</v>
      </c>
      <c r="C123" s="222"/>
      <c r="D123" s="223" t="s">
        <v>412</v>
      </c>
      <c r="E123" s="223" t="s">
        <v>413</v>
      </c>
      <c r="F123" s="223" t="s">
        <v>414</v>
      </c>
      <c r="G123" s="223" t="s">
        <v>415</v>
      </c>
      <c r="H123" s="223" t="s">
        <v>416</v>
      </c>
      <c r="I123" s="223" t="s">
        <v>417</v>
      </c>
      <c r="J123" s="224" t="s">
        <v>465</v>
      </c>
      <c r="K123" s="224" t="s">
        <v>418</v>
      </c>
      <c r="L123" s="225" t="s">
        <v>419</v>
      </c>
      <c r="M123" s="224" t="s">
        <v>420</v>
      </c>
      <c r="N123" s="224" t="s">
        <v>392</v>
      </c>
      <c r="O123" s="224"/>
      <c r="P123" s="224" t="s">
        <v>393</v>
      </c>
      <c r="Q123" s="224" t="s">
        <v>394</v>
      </c>
    </row>
    <row r="124" spans="1:17" hidden="1" x14ac:dyDescent="0.35">
      <c r="A124" s="219" t="s">
        <v>422</v>
      </c>
      <c r="B124" s="219">
        <v>150981</v>
      </c>
      <c r="C124" s="219"/>
      <c r="D124" s="220">
        <v>0</v>
      </c>
      <c r="E124" s="220">
        <v>-35000</v>
      </c>
      <c r="F124" s="220">
        <v>0</v>
      </c>
      <c r="G124" s="220">
        <v>0</v>
      </c>
      <c r="H124" s="220">
        <v>-117701</v>
      </c>
      <c r="I124" s="220">
        <v>0</v>
      </c>
      <c r="J124" s="220">
        <v>-135000</v>
      </c>
      <c r="K124" s="220">
        <v>0</v>
      </c>
      <c r="L124" s="221">
        <v>0</v>
      </c>
      <c r="M124" s="220">
        <v>-135000</v>
      </c>
      <c r="N124" s="220">
        <v>0</v>
      </c>
      <c r="O124" s="220"/>
      <c r="P124" s="220">
        <v>-140000</v>
      </c>
      <c r="Q124" s="220">
        <v>0</v>
      </c>
    </row>
    <row r="125" spans="1:17" hidden="1" x14ac:dyDescent="0.35">
      <c r="A125" s="219" t="s">
        <v>423</v>
      </c>
      <c r="B125" s="219">
        <v>168435</v>
      </c>
      <c r="C125" s="219"/>
      <c r="D125" s="220">
        <v>0</v>
      </c>
      <c r="E125" s="220">
        <v>-9053.25</v>
      </c>
      <c r="F125" s="220">
        <v>-239194</v>
      </c>
      <c r="G125" s="220">
        <v>-27046</v>
      </c>
      <c r="H125" s="220">
        <v>0</v>
      </c>
      <c r="I125" s="220">
        <v>0</v>
      </c>
      <c r="J125" s="220">
        <v>-90000</v>
      </c>
      <c r="K125" s="220">
        <v>-300000</v>
      </c>
      <c r="L125" s="221">
        <v>-100000</v>
      </c>
      <c r="M125" s="220">
        <v>-350000</v>
      </c>
      <c r="N125" s="220">
        <v>-150000</v>
      </c>
      <c r="O125" s="220"/>
      <c r="P125" s="220">
        <v>0</v>
      </c>
      <c r="Q125" s="220">
        <v>0</v>
      </c>
    </row>
    <row r="126" spans="1:17" hidden="1" x14ac:dyDescent="0.35">
      <c r="A126" s="219" t="s">
        <v>466</v>
      </c>
      <c r="B126" s="219">
        <v>500203</v>
      </c>
      <c r="C126" s="219"/>
      <c r="D126" s="220">
        <v>-66673</v>
      </c>
      <c r="E126" s="220">
        <v>0</v>
      </c>
      <c r="F126" s="220">
        <v>-36527</v>
      </c>
      <c r="G126" s="220">
        <v>-33157</v>
      </c>
      <c r="H126" s="220">
        <v>-37177</v>
      </c>
      <c r="I126" s="220">
        <v>-20429</v>
      </c>
      <c r="J126" s="220">
        <v>-385752</v>
      </c>
      <c r="K126" s="220">
        <v>-200000</v>
      </c>
      <c r="L126" s="221">
        <v>-200000</v>
      </c>
      <c r="M126" s="220">
        <v>-118333</v>
      </c>
      <c r="N126" s="220">
        <v>0</v>
      </c>
      <c r="O126" s="220"/>
      <c r="P126" s="220">
        <v>-20000</v>
      </c>
      <c r="Q126" s="220">
        <v>-120000</v>
      </c>
    </row>
    <row r="127" spans="1:17" hidden="1" x14ac:dyDescent="0.35">
      <c r="A127" s="219" t="s">
        <v>425</v>
      </c>
      <c r="B127" s="219">
        <v>41391</v>
      </c>
      <c r="C127" s="219"/>
      <c r="D127" s="220">
        <v>0</v>
      </c>
      <c r="E127" s="220">
        <v>-19232</v>
      </c>
      <c r="F127" s="220">
        <v>0</v>
      </c>
      <c r="G127" s="220">
        <v>-205319</v>
      </c>
      <c r="H127" s="220">
        <v>0</v>
      </c>
      <c r="I127" s="220">
        <v>-6518</v>
      </c>
      <c r="J127" s="220">
        <v>-20000</v>
      </c>
      <c r="K127" s="220">
        <v>-40000</v>
      </c>
      <c r="L127" s="221">
        <v>-95000</v>
      </c>
      <c r="M127" s="220">
        <v>0</v>
      </c>
      <c r="N127" s="220">
        <v>-25000</v>
      </c>
      <c r="O127" s="220"/>
      <c r="P127" s="220">
        <v>0</v>
      </c>
      <c r="Q127" s="220">
        <v>0</v>
      </c>
    </row>
    <row r="128" spans="1:17" hidden="1" x14ac:dyDescent="0.35">
      <c r="A128" s="219" t="s">
        <v>294</v>
      </c>
      <c r="B128" s="219">
        <v>115177</v>
      </c>
      <c r="C128" s="219"/>
      <c r="D128" s="220">
        <v>0</v>
      </c>
      <c r="E128" s="220">
        <v>0</v>
      </c>
      <c r="F128" s="220">
        <v>-10800</v>
      </c>
      <c r="G128" s="220">
        <v>-46405.5</v>
      </c>
      <c r="H128" s="220">
        <v>-33361</v>
      </c>
      <c r="I128" s="220">
        <v>0</v>
      </c>
      <c r="J128" s="220">
        <v>-125000</v>
      </c>
      <c r="K128" s="220">
        <v>-10000</v>
      </c>
      <c r="L128" s="221">
        <v>0</v>
      </c>
      <c r="M128" s="220">
        <v>-10000</v>
      </c>
      <c r="N128" s="220">
        <v>0</v>
      </c>
      <c r="O128" s="220"/>
      <c r="P128" s="220">
        <v>-25000</v>
      </c>
      <c r="Q128" s="220">
        <v>0</v>
      </c>
    </row>
    <row r="129" spans="1:17" hidden="1" x14ac:dyDescent="0.35">
      <c r="A129" s="219" t="s">
        <v>467</v>
      </c>
      <c r="B129" s="219">
        <v>565869</v>
      </c>
      <c r="C129" s="219"/>
      <c r="D129" s="220">
        <v>-90613</v>
      </c>
      <c r="E129" s="220">
        <v>-16458</v>
      </c>
      <c r="F129" s="220">
        <v>0</v>
      </c>
      <c r="G129" s="220">
        <v>0</v>
      </c>
      <c r="H129" s="220">
        <v>0</v>
      </c>
      <c r="I129" s="220">
        <v>0</v>
      </c>
      <c r="J129" s="220">
        <v>0</v>
      </c>
      <c r="K129" s="220">
        <v>-100000</v>
      </c>
      <c r="L129" s="221">
        <v>0</v>
      </c>
      <c r="M129" s="220">
        <v>0</v>
      </c>
      <c r="N129" s="220">
        <v>0</v>
      </c>
      <c r="O129" s="220"/>
      <c r="P129" s="220">
        <v>0</v>
      </c>
      <c r="Q129" s="220">
        <v>0</v>
      </c>
    </row>
    <row r="130" spans="1:17" hidden="1" x14ac:dyDescent="0.35">
      <c r="A130" s="219" t="s">
        <v>427</v>
      </c>
      <c r="B130" s="219">
        <v>663324</v>
      </c>
      <c r="C130" s="219"/>
      <c r="D130" s="220">
        <v>0</v>
      </c>
      <c r="E130" s="220">
        <v>0</v>
      </c>
      <c r="F130" s="220">
        <v>-22963</v>
      </c>
      <c r="G130" s="220">
        <v>-1399</v>
      </c>
      <c r="H130" s="220">
        <v>-400</v>
      </c>
      <c r="I130" s="220">
        <v>-2171</v>
      </c>
      <c r="J130" s="220">
        <v>-90000</v>
      </c>
      <c r="K130" s="220">
        <v>-79900</v>
      </c>
      <c r="L130" s="221">
        <v>-300000</v>
      </c>
      <c r="M130" s="220">
        <v>-600000</v>
      </c>
      <c r="N130" s="220">
        <v>0</v>
      </c>
      <c r="O130" s="220"/>
      <c r="P130" s="220">
        <v>0</v>
      </c>
      <c r="Q130" s="220">
        <v>0</v>
      </c>
    </row>
    <row r="131" spans="1:17" hidden="1" x14ac:dyDescent="0.35">
      <c r="A131" s="219" t="s">
        <v>428</v>
      </c>
      <c r="B131" s="219">
        <v>674118</v>
      </c>
      <c r="C131" s="219"/>
      <c r="D131" s="220">
        <v>-706763</v>
      </c>
      <c r="E131" s="220">
        <v>0</v>
      </c>
      <c r="F131" s="220">
        <v>0</v>
      </c>
      <c r="G131" s="220">
        <v>-384181</v>
      </c>
      <c r="H131" s="220">
        <v>0</v>
      </c>
      <c r="I131" s="220">
        <v>0</v>
      </c>
      <c r="J131" s="220">
        <v>0</v>
      </c>
      <c r="K131" s="220">
        <v>-450000</v>
      </c>
      <c r="L131" s="221">
        <v>-350000</v>
      </c>
      <c r="M131" s="220">
        <v>-155000</v>
      </c>
      <c r="N131" s="220">
        <v>-450000</v>
      </c>
      <c r="O131" s="220"/>
      <c r="P131" s="220">
        <v>-165000</v>
      </c>
      <c r="Q131" s="220">
        <v>-450000</v>
      </c>
    </row>
    <row r="132" spans="1:17" hidden="1" x14ac:dyDescent="0.35">
      <c r="A132" s="219" t="s">
        <v>429</v>
      </c>
      <c r="B132" s="219">
        <v>430701</v>
      </c>
      <c r="C132" s="219"/>
      <c r="D132" s="220">
        <v>-265524</v>
      </c>
      <c r="E132" s="220">
        <v>-77761</v>
      </c>
      <c r="F132" s="220">
        <v>-131065</v>
      </c>
      <c r="G132" s="220">
        <v>-525838</v>
      </c>
      <c r="H132" s="220">
        <v>-306141</v>
      </c>
      <c r="I132" s="220">
        <v>-112378</v>
      </c>
      <c r="J132" s="220">
        <v>-60000</v>
      </c>
      <c r="K132" s="220">
        <v>-133000</v>
      </c>
      <c r="L132" s="221">
        <v>-290000</v>
      </c>
      <c r="M132" s="220">
        <v>-270000</v>
      </c>
      <c r="N132" s="220">
        <v>-302000</v>
      </c>
      <c r="O132" s="220"/>
      <c r="P132" s="220">
        <v>-236000</v>
      </c>
      <c r="Q132" s="220">
        <v>-210000</v>
      </c>
    </row>
    <row r="133" spans="1:17" hidden="1" x14ac:dyDescent="0.35">
      <c r="A133" s="219" t="s">
        <v>430</v>
      </c>
      <c r="B133" s="219">
        <v>465985</v>
      </c>
      <c r="C133" s="219"/>
      <c r="D133" s="220">
        <v>0</v>
      </c>
      <c r="E133" s="220">
        <v>0</v>
      </c>
      <c r="F133" s="220">
        <v>0</v>
      </c>
      <c r="G133" s="220">
        <v>0</v>
      </c>
      <c r="H133" s="220">
        <v>0</v>
      </c>
      <c r="I133" s="220">
        <v>0</v>
      </c>
      <c r="J133" s="220">
        <v>0</v>
      </c>
      <c r="K133" s="220">
        <v>0</v>
      </c>
      <c r="L133" s="221">
        <v>0</v>
      </c>
      <c r="M133" s="220">
        <v>0</v>
      </c>
      <c r="N133" s="220">
        <v>0</v>
      </c>
      <c r="O133" s="220"/>
      <c r="P133" s="220">
        <v>0</v>
      </c>
      <c r="Q133" s="220">
        <v>0</v>
      </c>
    </row>
    <row r="134" spans="1:17" hidden="1" x14ac:dyDescent="0.35">
      <c r="A134" s="226" t="s">
        <v>431</v>
      </c>
      <c r="B134" s="219">
        <v>0</v>
      </c>
      <c r="C134" s="219"/>
      <c r="D134" s="220">
        <v>-334059.78000000003</v>
      </c>
      <c r="E134" s="220">
        <v>-2393356.7999999998</v>
      </c>
      <c r="F134" s="220">
        <v>-192590</v>
      </c>
      <c r="G134" s="220">
        <v>-1898614</v>
      </c>
      <c r="H134" s="220">
        <v>0</v>
      </c>
      <c r="I134" s="220">
        <v>0</v>
      </c>
      <c r="J134" s="220">
        <v>0</v>
      </c>
      <c r="K134" s="220">
        <v>0</v>
      </c>
      <c r="L134" s="221">
        <v>0</v>
      </c>
      <c r="M134" s="220">
        <v>0</v>
      </c>
      <c r="N134" s="220">
        <v>0</v>
      </c>
      <c r="O134" s="220"/>
      <c r="P134" s="220">
        <v>0</v>
      </c>
      <c r="Q134" s="220">
        <v>0</v>
      </c>
    </row>
    <row r="135" spans="1:17" hidden="1" x14ac:dyDescent="0.35">
      <c r="A135" s="227" t="s">
        <v>432</v>
      </c>
      <c r="B135" s="219">
        <v>0</v>
      </c>
      <c r="C135" s="219"/>
      <c r="D135" s="220">
        <v>0</v>
      </c>
      <c r="E135" s="220">
        <v>-52617</v>
      </c>
      <c r="F135" s="220">
        <v>-1500</v>
      </c>
      <c r="G135" s="220">
        <v>0</v>
      </c>
      <c r="H135" s="220">
        <v>-2900</v>
      </c>
      <c r="I135" s="220">
        <v>-2639347</v>
      </c>
      <c r="J135" s="220">
        <v>0</v>
      </c>
      <c r="K135" s="220">
        <v>0</v>
      </c>
      <c r="L135" s="221">
        <v>0</v>
      </c>
      <c r="M135" s="220">
        <v>0</v>
      </c>
      <c r="N135" s="220">
        <v>0</v>
      </c>
      <c r="O135" s="220"/>
      <c r="P135" s="220">
        <v>0</v>
      </c>
      <c r="Q135" s="220">
        <v>0</v>
      </c>
    </row>
    <row r="136" spans="1:17" hidden="1" x14ac:dyDescent="0.35">
      <c r="A136" s="219" t="s">
        <v>468</v>
      </c>
      <c r="B136" s="219">
        <v>24149</v>
      </c>
      <c r="C136" s="219"/>
      <c r="D136" s="220">
        <v>0</v>
      </c>
      <c r="E136" s="220">
        <v>0</v>
      </c>
      <c r="F136" s="220">
        <v>0</v>
      </c>
      <c r="G136" s="220">
        <v>0</v>
      </c>
      <c r="H136" s="220">
        <v>0</v>
      </c>
      <c r="I136" s="220">
        <v>0</v>
      </c>
      <c r="J136" s="220">
        <v>0</v>
      </c>
      <c r="K136" s="220">
        <v>0</v>
      </c>
      <c r="L136" s="221">
        <v>0</v>
      </c>
      <c r="M136" s="220">
        <v>0</v>
      </c>
      <c r="N136" s="220">
        <v>0</v>
      </c>
      <c r="O136" s="220"/>
      <c r="P136" s="220">
        <v>0</v>
      </c>
      <c r="Q136" s="220">
        <v>0</v>
      </c>
    </row>
    <row r="137" spans="1:17" hidden="1" x14ac:dyDescent="0.35">
      <c r="A137" s="219" t="s">
        <v>469</v>
      </c>
      <c r="B137" s="219">
        <v>128346</v>
      </c>
      <c r="C137" s="219"/>
      <c r="D137" s="220">
        <v>0</v>
      </c>
      <c r="E137" s="220">
        <v>0</v>
      </c>
      <c r="F137" s="220">
        <v>0</v>
      </c>
      <c r="G137" s="220">
        <v>0</v>
      </c>
      <c r="H137" s="220">
        <v>0</v>
      </c>
      <c r="I137" s="220">
        <v>0</v>
      </c>
      <c r="J137" s="220">
        <v>0</v>
      </c>
      <c r="K137" s="220">
        <v>0</v>
      </c>
      <c r="L137" s="221">
        <v>0</v>
      </c>
      <c r="M137" s="220">
        <v>0</v>
      </c>
      <c r="N137" s="220">
        <v>0</v>
      </c>
      <c r="O137" s="220"/>
      <c r="P137" s="220">
        <v>0</v>
      </c>
      <c r="Q137" s="220">
        <v>0</v>
      </c>
    </row>
    <row r="138" spans="1:17" hidden="1" x14ac:dyDescent="0.35">
      <c r="A138" s="219" t="s">
        <v>435</v>
      </c>
      <c r="B138" s="219">
        <v>68503</v>
      </c>
      <c r="C138" s="219"/>
      <c r="D138" s="220">
        <v>-52732</v>
      </c>
      <c r="E138" s="220">
        <v>0</v>
      </c>
      <c r="F138" s="220">
        <v>-56697</v>
      </c>
      <c r="G138" s="220">
        <v>0</v>
      </c>
      <c r="H138" s="220">
        <v>0</v>
      </c>
      <c r="I138" s="220">
        <v>0</v>
      </c>
      <c r="J138" s="220">
        <v>0</v>
      </c>
      <c r="K138" s="220">
        <v>-20000</v>
      </c>
      <c r="L138" s="221">
        <v>-80000</v>
      </c>
      <c r="M138" s="220">
        <v>0</v>
      </c>
      <c r="N138" s="220">
        <v>0</v>
      </c>
      <c r="O138" s="220"/>
      <c r="P138" s="220">
        <v>0</v>
      </c>
      <c r="Q138" s="220">
        <v>0</v>
      </c>
    </row>
    <row r="139" spans="1:17" hidden="1" x14ac:dyDescent="0.35">
      <c r="A139" s="219" t="s">
        <v>436</v>
      </c>
      <c r="B139" s="219">
        <v>6430</v>
      </c>
      <c r="C139" s="219"/>
      <c r="D139" s="220">
        <v>0</v>
      </c>
      <c r="E139" s="220">
        <v>0</v>
      </c>
      <c r="F139" s="220">
        <v>0</v>
      </c>
      <c r="G139" s="220">
        <v>0</v>
      </c>
      <c r="H139" s="220">
        <v>0</v>
      </c>
      <c r="I139" s="220">
        <v>0</v>
      </c>
      <c r="J139" s="220">
        <v>0</v>
      </c>
      <c r="K139" s="220">
        <v>0</v>
      </c>
      <c r="L139" s="221">
        <v>0</v>
      </c>
      <c r="M139" s="220">
        <v>0</v>
      </c>
      <c r="N139" s="220">
        <v>0</v>
      </c>
      <c r="O139" s="220"/>
      <c r="P139" s="220">
        <v>0</v>
      </c>
      <c r="Q139" s="220">
        <v>0</v>
      </c>
    </row>
    <row r="140" spans="1:17" hidden="1" x14ac:dyDescent="0.35">
      <c r="A140" s="219" t="s">
        <v>437</v>
      </c>
      <c r="B140" s="219">
        <v>1365916</v>
      </c>
      <c r="C140" s="219"/>
      <c r="D140" s="220">
        <v>-175000</v>
      </c>
      <c r="E140" s="220">
        <v>-44532</v>
      </c>
      <c r="F140" s="220">
        <v>-24486</v>
      </c>
      <c r="G140" s="220">
        <v>-28869</v>
      </c>
      <c r="H140" s="220">
        <v>-14084</v>
      </c>
      <c r="I140" s="220">
        <v>-22625</v>
      </c>
      <c r="J140" s="220">
        <v>-1500000</v>
      </c>
      <c r="K140" s="220">
        <v>-90000</v>
      </c>
      <c r="L140" s="221">
        <v>-700000</v>
      </c>
      <c r="M140" s="220">
        <v>0</v>
      </c>
      <c r="N140" s="220">
        <v>0</v>
      </c>
      <c r="O140" s="220"/>
      <c r="P140" s="220">
        <v>-50000</v>
      </c>
      <c r="Q140" s="220">
        <v>-500000</v>
      </c>
    </row>
    <row r="141" spans="1:17" hidden="1" x14ac:dyDescent="0.35">
      <c r="A141" s="219" t="s">
        <v>438</v>
      </c>
      <c r="B141" s="219">
        <v>9595</v>
      </c>
      <c r="C141" s="219"/>
      <c r="D141" s="220">
        <v>0</v>
      </c>
      <c r="E141" s="220">
        <v>0</v>
      </c>
      <c r="F141" s="220">
        <v>-6007.5</v>
      </c>
      <c r="G141" s="220">
        <v>-13267</v>
      </c>
      <c r="H141" s="220">
        <v>-260000</v>
      </c>
      <c r="I141" s="220">
        <v>0</v>
      </c>
      <c r="J141" s="220">
        <v>0</v>
      </c>
      <c r="K141" s="220">
        <v>0</v>
      </c>
      <c r="L141" s="221">
        <v>0</v>
      </c>
      <c r="M141" s="220">
        <v>0</v>
      </c>
      <c r="N141" s="220">
        <v>0</v>
      </c>
      <c r="O141" s="220"/>
      <c r="P141" s="220">
        <v>0</v>
      </c>
      <c r="Q141" s="220">
        <v>0</v>
      </c>
    </row>
    <row r="142" spans="1:17" hidden="1" x14ac:dyDescent="0.35">
      <c r="A142" s="219" t="s">
        <v>439</v>
      </c>
      <c r="B142" s="219">
        <v>754641</v>
      </c>
      <c r="C142" s="219"/>
      <c r="D142" s="220">
        <v>-206677</v>
      </c>
      <c r="E142" s="220">
        <v>-22248</v>
      </c>
      <c r="F142" s="220">
        <v>-23184</v>
      </c>
      <c r="G142" s="220">
        <v>-121709</v>
      </c>
      <c r="H142" s="220">
        <v>-298517</v>
      </c>
      <c r="I142" s="220">
        <v>0</v>
      </c>
      <c r="J142" s="220">
        <v>0</v>
      </c>
      <c r="K142" s="220">
        <v>-380000</v>
      </c>
      <c r="L142" s="221">
        <v>0</v>
      </c>
      <c r="M142" s="220">
        <v>0</v>
      </c>
      <c r="N142" s="220">
        <v>-20000</v>
      </c>
      <c r="O142" s="220"/>
      <c r="P142" s="220">
        <v>-200000</v>
      </c>
      <c r="Q142" s="220">
        <v>-250000</v>
      </c>
    </row>
    <row r="143" spans="1:17" hidden="1" x14ac:dyDescent="0.35">
      <c r="A143" s="219" t="s">
        <v>154</v>
      </c>
      <c r="B143" s="219">
        <v>242167</v>
      </c>
      <c r="C143" s="219"/>
      <c r="D143" s="220">
        <v>-270709</v>
      </c>
      <c r="E143" s="220">
        <v>0</v>
      </c>
      <c r="F143" s="220">
        <v>-25666</v>
      </c>
      <c r="G143" s="220">
        <v>-7205</v>
      </c>
      <c r="H143" s="220">
        <v>-11001</v>
      </c>
      <c r="I143" s="220">
        <v>-18326</v>
      </c>
      <c r="J143" s="220">
        <v>-60000</v>
      </c>
      <c r="K143" s="220">
        <v>-50000</v>
      </c>
      <c r="L143" s="221">
        <v>-73440</v>
      </c>
      <c r="M143" s="220">
        <v>-494000</v>
      </c>
      <c r="N143" s="220">
        <v>-25000</v>
      </c>
      <c r="O143" s="220"/>
      <c r="P143" s="220">
        <v>-685000</v>
      </c>
      <c r="Q143" s="220">
        <v>-175000</v>
      </c>
    </row>
    <row r="144" spans="1:17" hidden="1" x14ac:dyDescent="0.35">
      <c r="A144" s="219" t="s">
        <v>277</v>
      </c>
      <c r="B144" s="219">
        <v>37358</v>
      </c>
      <c r="C144" s="219"/>
      <c r="D144" s="220">
        <v>0</v>
      </c>
      <c r="E144" s="220">
        <v>0</v>
      </c>
      <c r="F144" s="220">
        <v>0</v>
      </c>
      <c r="G144" s="220">
        <v>0</v>
      </c>
      <c r="H144" s="220">
        <v>0</v>
      </c>
      <c r="I144" s="220">
        <v>0</v>
      </c>
      <c r="J144" s="220">
        <v>-35000</v>
      </c>
      <c r="K144" s="220">
        <v>-30000</v>
      </c>
      <c r="L144" s="221">
        <v>-155000</v>
      </c>
      <c r="M144" s="220">
        <v>-245000</v>
      </c>
      <c r="N144" s="220">
        <v>-70000</v>
      </c>
      <c r="O144" s="220"/>
      <c r="P144" s="220">
        <v>-70000</v>
      </c>
      <c r="Q144" s="220">
        <v>0</v>
      </c>
    </row>
    <row r="145" spans="1:17" hidden="1" x14ac:dyDescent="0.35">
      <c r="A145" s="219" t="s">
        <v>470</v>
      </c>
      <c r="B145" s="219">
        <v>145284</v>
      </c>
      <c r="C145" s="219"/>
      <c r="D145" s="220">
        <v>0</v>
      </c>
      <c r="E145" s="220">
        <v>-59</v>
      </c>
      <c r="F145" s="220">
        <v>-5743</v>
      </c>
      <c r="G145" s="220">
        <v>-10296</v>
      </c>
      <c r="H145" s="220">
        <v>0</v>
      </c>
      <c r="I145" s="220">
        <v>0</v>
      </c>
      <c r="J145" s="220">
        <v>0</v>
      </c>
      <c r="K145" s="220">
        <v>-115000</v>
      </c>
      <c r="L145" s="221">
        <v>-30284</v>
      </c>
      <c r="M145" s="220">
        <v>0</v>
      </c>
      <c r="N145" s="220">
        <v>0</v>
      </c>
      <c r="O145" s="220"/>
      <c r="P145" s="220">
        <v>0</v>
      </c>
      <c r="Q145" s="220">
        <v>0</v>
      </c>
    </row>
    <row r="146" spans="1:17" hidden="1" x14ac:dyDescent="0.35">
      <c r="A146" s="219" t="s">
        <v>444</v>
      </c>
      <c r="B146" s="219">
        <v>19309</v>
      </c>
      <c r="C146" s="219"/>
      <c r="D146" s="220">
        <v>0</v>
      </c>
      <c r="E146" s="220">
        <v>0</v>
      </c>
      <c r="F146" s="220">
        <v>-85054</v>
      </c>
      <c r="G146" s="220">
        <v>0</v>
      </c>
      <c r="H146" s="220">
        <v>0</v>
      </c>
      <c r="I146" s="220">
        <v>0</v>
      </c>
      <c r="J146" s="220">
        <v>-5000</v>
      </c>
      <c r="K146" s="220">
        <v>0</v>
      </c>
      <c r="L146" s="221">
        <v>0</v>
      </c>
      <c r="M146" s="220">
        <v>0</v>
      </c>
      <c r="N146" s="220">
        <v>0</v>
      </c>
      <c r="O146" s="220"/>
      <c r="P146" s="220">
        <v>0</v>
      </c>
      <c r="Q146" s="220">
        <v>0</v>
      </c>
    </row>
    <row r="147" spans="1:17" hidden="1" x14ac:dyDescent="0.35">
      <c r="A147" s="228" t="s">
        <v>471</v>
      </c>
      <c r="B147" s="228">
        <v>56173</v>
      </c>
      <c r="C147" s="228"/>
      <c r="D147" s="229">
        <v>-176619.86</v>
      </c>
      <c r="E147" s="229">
        <v>-11107</v>
      </c>
      <c r="F147" s="229">
        <v>2885</v>
      </c>
      <c r="G147" s="229">
        <v>0</v>
      </c>
      <c r="H147" s="229">
        <v>0</v>
      </c>
      <c r="I147" s="229">
        <v>0</v>
      </c>
      <c r="J147" s="229">
        <v>0</v>
      </c>
      <c r="K147" s="230">
        <v>0</v>
      </c>
      <c r="L147" s="231">
        <v>0</v>
      </c>
      <c r="M147" s="230">
        <v>0</v>
      </c>
      <c r="N147" s="230">
        <v>0</v>
      </c>
      <c r="O147" s="230"/>
      <c r="P147" s="230">
        <v>0</v>
      </c>
      <c r="Q147" s="230">
        <v>0</v>
      </c>
    </row>
    <row r="148" spans="1:17" ht="18" hidden="1" x14ac:dyDescent="0.35">
      <c r="A148" s="228" t="s">
        <v>472</v>
      </c>
      <c r="B148" s="232">
        <v>611374</v>
      </c>
      <c r="C148" s="232"/>
      <c r="D148" s="203">
        <v>-202393</v>
      </c>
      <c r="E148" s="203">
        <v>-308822</v>
      </c>
      <c r="F148" s="203">
        <v>-321512</v>
      </c>
      <c r="G148" s="203">
        <v>-335819</v>
      </c>
      <c r="H148" s="203">
        <v>-1654650</v>
      </c>
      <c r="I148" s="203">
        <v>-4311706</v>
      </c>
      <c r="J148" s="203">
        <v>-1337500</v>
      </c>
      <c r="K148" s="203">
        <v>-908600</v>
      </c>
      <c r="L148" s="233">
        <v>-800000</v>
      </c>
      <c r="M148" s="203">
        <v>-1456000</v>
      </c>
      <c r="N148" s="203">
        <v>0</v>
      </c>
      <c r="O148" s="203"/>
      <c r="P148" s="203">
        <v>-254000</v>
      </c>
      <c r="Q148" s="203">
        <v>-1123000</v>
      </c>
    </row>
    <row r="149" spans="1:17" hidden="1" x14ac:dyDescent="0.35">
      <c r="A149" s="219" t="s">
        <v>473</v>
      </c>
      <c r="B149" s="219">
        <v>7245429</v>
      </c>
      <c r="C149" s="219"/>
      <c r="D149" s="220">
        <v>-2547763.64</v>
      </c>
      <c r="E149" s="220">
        <v>-2990246.05</v>
      </c>
      <c r="F149" s="220">
        <v>-1180103.5</v>
      </c>
      <c r="G149" s="220">
        <v>-3639124.5</v>
      </c>
      <c r="H149" s="220">
        <v>-2735932</v>
      </c>
      <c r="I149" s="220">
        <v>-7133500</v>
      </c>
      <c r="J149" s="220">
        <v>-3843252</v>
      </c>
      <c r="K149" s="220">
        <v>-2906500</v>
      </c>
      <c r="L149" s="221">
        <v>-3173724</v>
      </c>
      <c r="M149" s="220">
        <v>-3833333</v>
      </c>
      <c r="N149" s="220">
        <v>-1042000</v>
      </c>
      <c r="O149" s="220"/>
      <c r="P149" s="220">
        <v>-1845000</v>
      </c>
      <c r="Q149" s="220">
        <v>-2828000</v>
      </c>
    </row>
    <row r="150" spans="1:17" hidden="1" x14ac:dyDescent="0.35">
      <c r="A150" s="219"/>
      <c r="B150" s="219"/>
      <c r="C150" s="219"/>
      <c r="D150" s="219"/>
      <c r="E150" s="219"/>
      <c r="F150" s="219"/>
      <c r="G150" s="219"/>
      <c r="H150" s="219"/>
      <c r="I150" s="219"/>
      <c r="J150" s="220"/>
      <c r="K150" s="220"/>
      <c r="L150" s="221"/>
      <c r="M150" s="220"/>
      <c r="N150" s="220"/>
      <c r="O150" s="220"/>
      <c r="P150" s="220"/>
      <c r="Q150" s="220"/>
    </row>
    <row r="151" spans="1:17" hidden="1" x14ac:dyDescent="0.35">
      <c r="A151" s="234" t="s">
        <v>448</v>
      </c>
      <c r="B151" s="235"/>
      <c r="C151" s="235"/>
      <c r="D151" s="234"/>
      <c r="E151" s="234"/>
      <c r="F151" s="234"/>
      <c r="G151" s="234"/>
      <c r="H151" s="234"/>
      <c r="I151" s="234"/>
      <c r="J151" s="235"/>
      <c r="K151" s="235"/>
      <c r="L151" s="236"/>
      <c r="M151" s="235"/>
      <c r="N151" s="235"/>
      <c r="O151" s="235"/>
      <c r="P151" s="235"/>
      <c r="Q151" s="237"/>
    </row>
    <row r="152" spans="1:17" hidden="1" x14ac:dyDescent="0.35">
      <c r="A152" s="219" t="s">
        <v>449</v>
      </c>
      <c r="B152" s="238">
        <v>10493.04</v>
      </c>
      <c r="C152" s="238"/>
      <c r="D152" s="239">
        <v>0</v>
      </c>
      <c r="E152" s="239">
        <v>0</v>
      </c>
      <c r="F152" s="239">
        <v>0</v>
      </c>
      <c r="G152" s="239">
        <v>0</v>
      </c>
      <c r="H152" s="239">
        <v>0</v>
      </c>
      <c r="I152" s="239">
        <v>0</v>
      </c>
      <c r="J152" s="239">
        <v>0</v>
      </c>
      <c r="K152" s="239">
        <v>0</v>
      </c>
      <c r="L152" s="240">
        <v>0</v>
      </c>
      <c r="M152" s="239">
        <v>0</v>
      </c>
      <c r="N152" s="239">
        <v>0</v>
      </c>
      <c r="O152" s="239"/>
      <c r="P152" s="239">
        <v>0</v>
      </c>
      <c r="Q152" s="239">
        <v>0</v>
      </c>
    </row>
    <row r="153" spans="1:17" hidden="1" x14ac:dyDescent="0.35">
      <c r="A153" s="235"/>
      <c r="B153" s="235"/>
      <c r="C153" s="235"/>
      <c r="D153" s="235"/>
      <c r="E153" s="235"/>
      <c r="F153" s="235"/>
      <c r="G153" s="235"/>
      <c r="H153" s="235"/>
      <c r="I153" s="235"/>
      <c r="J153" s="235"/>
      <c r="K153" s="235"/>
      <c r="L153" s="236"/>
      <c r="M153" s="235"/>
      <c r="N153" s="235"/>
      <c r="O153" s="235"/>
      <c r="P153" s="235"/>
      <c r="Q153" s="237"/>
    </row>
    <row r="154" spans="1:17" hidden="1" x14ac:dyDescent="0.35">
      <c r="A154" s="235"/>
      <c r="B154" s="235"/>
      <c r="C154" s="235"/>
      <c r="D154" s="235"/>
      <c r="E154" s="235"/>
      <c r="F154" s="235"/>
      <c r="G154" s="235"/>
      <c r="H154" s="235"/>
      <c r="I154" s="235"/>
      <c r="J154" s="235"/>
      <c r="K154" s="235"/>
      <c r="L154" s="236"/>
      <c r="M154" s="235"/>
      <c r="N154" s="235"/>
      <c r="O154" s="235"/>
      <c r="P154" s="235"/>
      <c r="Q154" s="237"/>
    </row>
    <row r="155" spans="1:17" hidden="1" x14ac:dyDescent="0.35">
      <c r="A155" s="219" t="s">
        <v>453</v>
      </c>
      <c r="B155" s="219">
        <v>7255922.04</v>
      </c>
      <c r="C155" s="219"/>
      <c r="D155" s="219">
        <v>-2547763.64</v>
      </c>
      <c r="E155" s="219">
        <v>-2990246.05</v>
      </c>
      <c r="F155" s="219">
        <v>-1180103.5</v>
      </c>
      <c r="G155" s="219">
        <v>-3639124.5</v>
      </c>
      <c r="H155" s="219">
        <v>-2735932</v>
      </c>
      <c r="I155" s="219">
        <v>-7133500</v>
      </c>
      <c r="J155" s="219">
        <v>-3843252</v>
      </c>
      <c r="K155" s="219">
        <v>-2906500</v>
      </c>
      <c r="L155" s="227">
        <v>-3173724</v>
      </c>
      <c r="M155" s="219">
        <v>-3833333</v>
      </c>
      <c r="N155" s="219">
        <v>-1042000</v>
      </c>
      <c r="O155" s="219"/>
      <c r="P155" s="219">
        <v>-1845000</v>
      </c>
      <c r="Q155" s="219">
        <v>-2828000</v>
      </c>
    </row>
    <row r="156" spans="1:17" hidden="1" x14ac:dyDescent="0.35">
      <c r="Q156" s="207"/>
    </row>
    <row r="157" spans="1:17" hidden="1" x14ac:dyDescent="0.35">
      <c r="Q157" s="207"/>
    </row>
    <row r="158" spans="1:17" hidden="1" x14ac:dyDescent="0.35">
      <c r="A158" s="206" t="s">
        <v>457</v>
      </c>
      <c r="K158" s="213"/>
      <c r="Q158" s="207"/>
    </row>
    <row r="159" spans="1:17" hidden="1" x14ac:dyDescent="0.35">
      <c r="A159" s="214" t="s">
        <v>458</v>
      </c>
      <c r="B159" s="207">
        <v>10493.04</v>
      </c>
      <c r="C159" s="207"/>
      <c r="D159" s="207">
        <v>0</v>
      </c>
      <c r="E159" s="207">
        <v>0</v>
      </c>
      <c r="F159" s="207">
        <v>0</v>
      </c>
      <c r="G159" s="207">
        <v>0</v>
      </c>
      <c r="H159" s="207">
        <v>0</v>
      </c>
      <c r="I159" s="207">
        <v>0</v>
      </c>
      <c r="J159" s="207">
        <v>0</v>
      </c>
      <c r="K159" s="207">
        <v>0</v>
      </c>
      <c r="L159" s="215">
        <v>0</v>
      </c>
      <c r="M159" s="207">
        <v>0</v>
      </c>
      <c r="N159" s="207">
        <v>0</v>
      </c>
      <c r="O159" s="207"/>
      <c r="P159" s="207">
        <v>0</v>
      </c>
      <c r="Q159" s="207">
        <v>0</v>
      </c>
    </row>
    <row r="160" spans="1:17" hidden="1" x14ac:dyDescent="0.35">
      <c r="A160" s="178" t="s">
        <v>459</v>
      </c>
      <c r="B160" s="207">
        <v>6577882</v>
      </c>
      <c r="C160" s="207"/>
      <c r="D160" s="207">
        <v>-2168750.7799999998</v>
      </c>
      <c r="E160" s="207">
        <v>-2670317.0499999998</v>
      </c>
      <c r="F160" s="207">
        <v>-861476.5</v>
      </c>
      <c r="G160" s="207">
        <v>-3303305.5</v>
      </c>
      <c r="H160" s="207">
        <v>-1081282</v>
      </c>
      <c r="I160" s="207">
        <v>-2821794</v>
      </c>
      <c r="J160" s="207">
        <v>-2505752</v>
      </c>
      <c r="K160" s="207">
        <v>-1997900</v>
      </c>
      <c r="L160" s="215">
        <v>-2373724</v>
      </c>
      <c r="M160" s="207">
        <v>-2377333</v>
      </c>
      <c r="N160" s="207">
        <v>-1042000</v>
      </c>
      <c r="O160" s="207"/>
      <c r="P160" s="207">
        <v>-1591000</v>
      </c>
      <c r="Q160" s="207">
        <v>-1705000</v>
      </c>
    </row>
    <row r="161" spans="1:17" hidden="1" x14ac:dyDescent="0.35">
      <c r="A161" s="216" t="s">
        <v>460</v>
      </c>
      <c r="B161" s="217">
        <v>667547</v>
      </c>
      <c r="C161" s="217"/>
      <c r="D161" s="217">
        <v>-379012.86</v>
      </c>
      <c r="E161" s="217">
        <v>-319929</v>
      </c>
      <c r="F161" s="217">
        <v>-318627</v>
      </c>
      <c r="G161" s="217">
        <v>-335819</v>
      </c>
      <c r="H161" s="217">
        <v>-1654650</v>
      </c>
      <c r="I161" s="217">
        <v>-4311706</v>
      </c>
      <c r="J161" s="217">
        <v>-1337500</v>
      </c>
      <c r="K161" s="217">
        <v>-908600</v>
      </c>
      <c r="L161" s="218">
        <v>-800000</v>
      </c>
      <c r="M161" s="217">
        <v>-1456000</v>
      </c>
      <c r="N161" s="217">
        <v>0</v>
      </c>
      <c r="O161" s="217"/>
      <c r="P161" s="217">
        <v>-254000</v>
      </c>
      <c r="Q161" s="217">
        <v>-1123000</v>
      </c>
    </row>
    <row r="162" spans="1:17" x14ac:dyDescent="0.35">
      <c r="B162" s="207">
        <v>7255922.04</v>
      </c>
      <c r="C162" s="207"/>
      <c r="D162" s="207">
        <v>-2547763.64</v>
      </c>
      <c r="E162" s="207">
        <v>-2990246.05</v>
      </c>
      <c r="F162" s="207">
        <v>-1180103.5</v>
      </c>
      <c r="G162" s="207">
        <v>-3639124.5</v>
      </c>
      <c r="H162" s="207">
        <v>-2735932</v>
      </c>
      <c r="I162" s="207">
        <v>-7133500</v>
      </c>
      <c r="J162" s="207">
        <v>-3843252</v>
      </c>
      <c r="K162" s="207">
        <v>-2906500</v>
      </c>
      <c r="L162" s="215">
        <v>-3173724</v>
      </c>
      <c r="M162" s="207">
        <v>-3833333</v>
      </c>
      <c r="N162" s="207">
        <v>-1042000</v>
      </c>
      <c r="O162" s="207"/>
      <c r="P162" s="207">
        <v>-1845000</v>
      </c>
      <c r="Q162" s="207">
        <v>-2828000</v>
      </c>
    </row>
  </sheetData>
  <mergeCells count="12">
    <mergeCell ref="A22:AC22"/>
    <mergeCell ref="A1:Q1"/>
    <mergeCell ref="A2:Q2"/>
    <mergeCell ref="A3:Q3"/>
    <mergeCell ref="A4:Q4"/>
    <mergeCell ref="A5:Q5"/>
    <mergeCell ref="V64:AA64"/>
    <mergeCell ref="A120:Q120"/>
    <mergeCell ref="D122:J122"/>
    <mergeCell ref="K122:Q122"/>
    <mergeCell ref="Q24:W24"/>
    <mergeCell ref="X24:AC24"/>
  </mergeCells>
  <printOptions horizontalCentered="1" gridLines="1"/>
  <pageMargins left="0.17" right="0.18" top="0.31" bottom="0.17" header="0.17" footer="0.18"/>
  <pageSetup scale="64" orientation="landscape" r:id="rId1"/>
  <headerFooter alignWithMargins="0">
    <oddFooter>&amp;C&amp;14&amp;P&amp;R&amp;"Times New Roman,Bold"&amp;12&amp;D</oddFooter>
  </headerFooter>
  <rowBreaks count="1" manualBreakCount="1">
    <brk id="75"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11" sqref="A11:B11"/>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0" t="s">
        <v>0</v>
      </c>
      <c r="B1" s="730"/>
    </row>
    <row r="2" spans="1:2" x14ac:dyDescent="0.35">
      <c r="A2" s="730" t="s">
        <v>1</v>
      </c>
      <c r="B2" s="730"/>
    </row>
    <row r="3" spans="1:2" ht="12.75" customHeight="1" x14ac:dyDescent="0.35">
      <c r="A3" s="33"/>
      <c r="B3" s="34"/>
    </row>
    <row r="4" spans="1:2" s="35" customFormat="1" ht="17.25" customHeight="1" x14ac:dyDescent="0.35">
      <c r="A4" s="731" t="s">
        <v>761</v>
      </c>
      <c r="B4" s="732"/>
    </row>
    <row r="5" spans="1:2" ht="12.75" customHeight="1" x14ac:dyDescent="0.35">
      <c r="A5" s="36"/>
      <c r="B5" s="37"/>
    </row>
    <row r="6" spans="1:2" x14ac:dyDescent="0.35">
      <c r="A6" s="733" t="s">
        <v>29</v>
      </c>
      <c r="B6" s="733"/>
    </row>
    <row r="7" spans="1:2" x14ac:dyDescent="0.35">
      <c r="A7" s="498" t="s">
        <v>30</v>
      </c>
      <c r="B7" s="38"/>
    </row>
    <row r="8" spans="1:2" x14ac:dyDescent="0.35">
      <c r="A8" s="733" t="s">
        <v>686</v>
      </c>
      <c r="B8" s="733"/>
    </row>
    <row r="9" spans="1:2" x14ac:dyDescent="0.35">
      <c r="A9" s="746" t="s">
        <v>687</v>
      </c>
      <c r="B9" s="746"/>
    </row>
    <row r="10" spans="1:2" ht="12.75" customHeight="1" x14ac:dyDescent="0.35">
      <c r="A10" s="39"/>
      <c r="B10" s="40"/>
    </row>
    <row r="11" spans="1:2" x14ac:dyDescent="0.35">
      <c r="A11" s="728" t="s">
        <v>762</v>
      </c>
      <c r="B11" s="729"/>
    </row>
    <row r="12" spans="1:2" ht="12.75" customHeight="1" thickBot="1" x14ac:dyDescent="0.4">
      <c r="A12" s="438"/>
      <c r="B12" s="503"/>
    </row>
    <row r="13" spans="1:2" x14ac:dyDescent="0.35">
      <c r="A13" s="43" t="s">
        <v>16</v>
      </c>
      <c r="B13" s="44" t="s">
        <v>2</v>
      </c>
    </row>
    <row r="14" spans="1:2" x14ac:dyDescent="0.35">
      <c r="A14" s="32" t="s">
        <v>3</v>
      </c>
      <c r="B14" s="44">
        <v>50000</v>
      </c>
    </row>
    <row r="15" spans="1:2" x14ac:dyDescent="0.35">
      <c r="B15" s="44"/>
    </row>
    <row r="16" spans="1:2" x14ac:dyDescent="0.35">
      <c r="A16" s="32" t="s">
        <v>5</v>
      </c>
      <c r="B16" s="44">
        <v>300000</v>
      </c>
    </row>
    <row r="17" spans="1:4" ht="16" thickBot="1" x14ac:dyDescent="0.4">
      <c r="A17" s="45" t="s">
        <v>26</v>
      </c>
      <c r="B17" s="46"/>
    </row>
    <row r="18" spans="1:4" ht="16" thickTop="1" x14ac:dyDescent="0.35">
      <c r="A18" s="32" t="s">
        <v>6</v>
      </c>
      <c r="B18" s="47"/>
      <c r="D18" s="35"/>
    </row>
    <row r="19" spans="1:4" s="43" customFormat="1" thickBot="1" x14ac:dyDescent="0.35">
      <c r="A19" s="442" t="s">
        <v>7</v>
      </c>
      <c r="B19" s="49">
        <f>SUM(B13:B17)-(B18)</f>
        <v>350000</v>
      </c>
    </row>
    <row r="20" spans="1:4" ht="12.75" customHeight="1" x14ac:dyDescent="0.35">
      <c r="A20" s="36"/>
      <c r="B20" s="50"/>
    </row>
    <row r="21" spans="1:4" x14ac:dyDescent="0.35">
      <c r="A21" s="43" t="s">
        <v>17</v>
      </c>
      <c r="B21" s="44"/>
    </row>
    <row r="22" spans="1:4" x14ac:dyDescent="0.35">
      <c r="A22" s="32" t="s">
        <v>96</v>
      </c>
      <c r="B22" s="44"/>
    </row>
    <row r="23" spans="1:4" ht="16.5" customHeight="1" x14ac:dyDescent="0.35">
      <c r="A23" s="32" t="s">
        <v>22</v>
      </c>
      <c r="B23" s="44"/>
    </row>
    <row r="24" spans="1:4" x14ac:dyDescent="0.35">
      <c r="A24" s="32" t="s">
        <v>20</v>
      </c>
      <c r="B24" s="44"/>
    </row>
    <row r="25" spans="1:4" x14ac:dyDescent="0.35">
      <c r="A25" s="32" t="s">
        <v>8</v>
      </c>
      <c r="B25" s="44"/>
    </row>
    <row r="26" spans="1:4" x14ac:dyDescent="0.35">
      <c r="A26" s="32" t="s">
        <v>97</v>
      </c>
      <c r="B26" s="44">
        <v>350000</v>
      </c>
    </row>
    <row r="27" spans="1:4" x14ac:dyDescent="0.35">
      <c r="A27" s="32" t="s">
        <v>9</v>
      </c>
      <c r="B27" s="44"/>
    </row>
    <row r="28" spans="1:4" ht="16" thickBot="1" x14ac:dyDescent="0.4">
      <c r="A28" s="45" t="s">
        <v>10</v>
      </c>
      <c r="B28" s="51"/>
    </row>
    <row r="29" spans="1:4" s="43" customFormat="1" ht="16" thickTop="1" thickBot="1" x14ac:dyDescent="0.35">
      <c r="A29" s="52" t="s">
        <v>11</v>
      </c>
      <c r="B29" s="53">
        <f>SUM(B22:B28)</f>
        <v>350000</v>
      </c>
    </row>
    <row r="30" spans="1:4" ht="12.75" customHeight="1" x14ac:dyDescent="0.35">
      <c r="A30" s="36"/>
      <c r="B30" s="50"/>
    </row>
    <row r="31" spans="1:4" x14ac:dyDescent="0.35">
      <c r="A31" s="43" t="s">
        <v>18</v>
      </c>
      <c r="B31" s="44" t="s">
        <v>4</v>
      </c>
    </row>
    <row r="32" spans="1:4" x14ac:dyDescent="0.35">
      <c r="A32" s="32" t="s">
        <v>12</v>
      </c>
      <c r="B32" s="44"/>
    </row>
    <row r="33" spans="1:2" x14ac:dyDescent="0.35">
      <c r="A33" s="32" t="s">
        <v>13</v>
      </c>
      <c r="B33" s="44"/>
    </row>
    <row r="34" spans="1:2" x14ac:dyDescent="0.35">
      <c r="A34" s="32" t="s">
        <v>14</v>
      </c>
      <c r="B34" s="44"/>
    </row>
    <row r="35" spans="1:2" ht="16" thickBot="1" x14ac:dyDescent="0.4">
      <c r="A35" s="45" t="s">
        <v>15</v>
      </c>
      <c r="B35" s="51"/>
    </row>
    <row r="36" spans="1:2" s="43" customFormat="1" ht="16" thickTop="1" thickBot="1" x14ac:dyDescent="0.35">
      <c r="A36" s="52" t="s">
        <v>7</v>
      </c>
      <c r="B36" s="53">
        <f>SUM(B31:B35)</f>
        <v>0</v>
      </c>
    </row>
    <row r="37" spans="1:2" ht="12.75" customHeight="1" x14ac:dyDescent="0.35">
      <c r="A37" s="36"/>
      <c r="B37" s="50"/>
    </row>
    <row r="38" spans="1:2" ht="15" customHeight="1" x14ac:dyDescent="0.35">
      <c r="A38" s="43" t="s">
        <v>19</v>
      </c>
      <c r="B38" s="44"/>
    </row>
    <row r="39" spans="1:2" x14ac:dyDescent="0.35">
      <c r="A39" s="54" t="s">
        <v>114</v>
      </c>
      <c r="B39" s="56"/>
    </row>
    <row r="40" spans="1:2" x14ac:dyDescent="0.35">
      <c r="A40" s="54" t="s">
        <v>121</v>
      </c>
      <c r="B40" s="56" t="s">
        <v>2</v>
      </c>
    </row>
    <row r="41" spans="1:2" x14ac:dyDescent="0.35">
      <c r="A41" s="54" t="s">
        <v>132</v>
      </c>
      <c r="B41" s="56"/>
    </row>
    <row r="42" spans="1:2" x14ac:dyDescent="0.35">
      <c r="A42" s="54" t="s">
        <v>160</v>
      </c>
      <c r="B42" s="56"/>
    </row>
    <row r="43" spans="1:2" x14ac:dyDescent="0.35">
      <c r="A43" s="54" t="s">
        <v>489</v>
      </c>
      <c r="B43" s="56"/>
    </row>
    <row r="44" spans="1:2" x14ac:dyDescent="0.35">
      <c r="A44" s="54" t="s">
        <v>574</v>
      </c>
      <c r="B44" s="56">
        <v>350000</v>
      </c>
    </row>
    <row r="45" spans="1:2" ht="16" thickBot="1" x14ac:dyDescent="0.4">
      <c r="A45" s="67" t="s">
        <v>665</v>
      </c>
      <c r="B45" s="56"/>
    </row>
    <row r="46" spans="1:2" ht="16.5" thickTop="1" thickBot="1" x14ac:dyDescent="0.4">
      <c r="A46" s="442" t="s">
        <v>11</v>
      </c>
      <c r="B46" s="53">
        <f>SUM(B39:B45)</f>
        <v>350000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85" workbookViewId="0">
      <selection activeCell="B23" sqref="B23"/>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31</v>
      </c>
      <c r="B4" s="741"/>
    </row>
    <row r="5" spans="1:2" ht="12.75" customHeight="1" x14ac:dyDescent="0.35">
      <c r="A5" s="133"/>
      <c r="B5" s="258"/>
    </row>
    <row r="6" spans="1:2" x14ac:dyDescent="0.35">
      <c r="A6" s="742" t="s">
        <v>136</v>
      </c>
      <c r="B6" s="741"/>
    </row>
    <row r="7" spans="1:2" x14ac:dyDescent="0.35">
      <c r="A7" s="355" t="s">
        <v>30</v>
      </c>
      <c r="B7" s="121"/>
    </row>
    <row r="8" spans="1:2" x14ac:dyDescent="0.35">
      <c r="A8" s="742" t="s">
        <v>544</v>
      </c>
      <c r="B8" s="741"/>
    </row>
    <row r="9" spans="1:2" x14ac:dyDescent="0.35">
      <c r="A9" s="742"/>
      <c r="B9" s="741"/>
    </row>
    <row r="10" spans="1:2" ht="12.75" customHeight="1" x14ac:dyDescent="0.35">
      <c r="A10" s="135"/>
      <c r="B10" s="136"/>
    </row>
    <row r="11" spans="1:2" x14ac:dyDescent="0.35">
      <c r="A11" s="734" t="s">
        <v>24</v>
      </c>
      <c r="B11" s="735"/>
    </row>
    <row r="12" spans="1:2" ht="12.75" customHeight="1" thickBot="1" x14ac:dyDescent="0.4">
      <c r="A12" s="137"/>
      <c r="B12" s="138"/>
    </row>
    <row r="13" spans="1:2" x14ac:dyDescent="0.35">
      <c r="A13" s="259" t="s">
        <v>16</v>
      </c>
      <c r="B13" s="260" t="s">
        <v>2</v>
      </c>
    </row>
    <row r="14" spans="1:2" x14ac:dyDescent="0.35">
      <c r="A14" s="261" t="s">
        <v>3</v>
      </c>
      <c r="B14" s="260">
        <v>25000</v>
      </c>
    </row>
    <row r="15" spans="1:2" x14ac:dyDescent="0.35">
      <c r="A15" s="261" t="s">
        <v>25</v>
      </c>
      <c r="B15" s="260">
        <v>25000</v>
      </c>
    </row>
    <row r="16" spans="1:2" x14ac:dyDescent="0.35">
      <c r="A16" s="261" t="s">
        <v>5</v>
      </c>
      <c r="B16" s="260">
        <v>1758000</v>
      </c>
    </row>
    <row r="17" spans="1:4" ht="16" thickBot="1" x14ac:dyDescent="0.4">
      <c r="A17" s="139" t="s">
        <v>26</v>
      </c>
      <c r="B17" s="140"/>
    </row>
    <row r="18" spans="1:4" ht="16" thickTop="1" x14ac:dyDescent="0.35">
      <c r="A18" s="261" t="s">
        <v>6</v>
      </c>
      <c r="B18" s="262" t="s">
        <v>2</v>
      </c>
      <c r="D18" s="35"/>
    </row>
    <row r="19" spans="1:4" s="43" customFormat="1" thickBot="1" x14ac:dyDescent="0.35">
      <c r="A19" s="80" t="s">
        <v>7</v>
      </c>
      <c r="B19" s="82">
        <f>SUM(B14:B18)</f>
        <v>1808000</v>
      </c>
    </row>
    <row r="20" spans="1:4" ht="12.75" customHeight="1" x14ac:dyDescent="0.35">
      <c r="A20" s="133"/>
      <c r="B20" s="134"/>
    </row>
    <row r="21" spans="1:4" x14ac:dyDescent="0.35">
      <c r="A21" s="259" t="s">
        <v>34</v>
      </c>
      <c r="B21" s="260"/>
    </row>
    <row r="22" spans="1:4" x14ac:dyDescent="0.35">
      <c r="A22" s="261" t="s">
        <v>21</v>
      </c>
      <c r="B22" s="260"/>
    </row>
    <row r="23" spans="1:4" ht="16.5" customHeight="1" x14ac:dyDescent="0.35">
      <c r="A23" s="261" t="s">
        <v>22</v>
      </c>
      <c r="B23" s="260"/>
    </row>
    <row r="24" spans="1:4" x14ac:dyDescent="0.35">
      <c r="A24" s="261" t="s">
        <v>20</v>
      </c>
      <c r="B24" s="260"/>
    </row>
    <row r="25" spans="1:4" x14ac:dyDescent="0.35">
      <c r="A25" s="261" t="s">
        <v>8</v>
      </c>
      <c r="B25" s="260"/>
    </row>
    <row r="26" spans="1:4" x14ac:dyDescent="0.35">
      <c r="A26" s="261" t="s">
        <v>104</v>
      </c>
      <c r="B26" s="260">
        <v>1808000</v>
      </c>
    </row>
    <row r="27" spans="1:4" x14ac:dyDescent="0.35">
      <c r="A27" s="261" t="s">
        <v>9</v>
      </c>
      <c r="B27" s="260"/>
    </row>
    <row r="28" spans="1:4" ht="16" thickBot="1" x14ac:dyDescent="0.4">
      <c r="A28" s="139" t="s">
        <v>10</v>
      </c>
      <c r="B28" s="91"/>
    </row>
    <row r="29" spans="1:4" s="43" customFormat="1" ht="16" thickTop="1" thickBot="1" x14ac:dyDescent="0.35">
      <c r="A29" s="141" t="s">
        <v>11</v>
      </c>
      <c r="B29" s="81">
        <f>SUM(B22:B28)</f>
        <v>1808000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267" t="s">
        <v>7</v>
      </c>
      <c r="B36" s="81">
        <f>SUM(B31:B35)</f>
        <v>0</v>
      </c>
    </row>
    <row r="37" spans="1:2" ht="12.75" customHeight="1" x14ac:dyDescent="0.35">
      <c r="A37" s="268"/>
      <c r="B37" s="258"/>
    </row>
    <row r="38" spans="1:2" x14ac:dyDescent="0.35">
      <c r="A38" s="89" t="s">
        <v>19</v>
      </c>
      <c r="B38" s="142"/>
    </row>
    <row r="39" spans="1:2" x14ac:dyDescent="0.35">
      <c r="A39" s="54" t="s">
        <v>114</v>
      </c>
      <c r="B39" s="142">
        <v>325000</v>
      </c>
    </row>
    <row r="40" spans="1:2" x14ac:dyDescent="0.35">
      <c r="A40" s="54" t="s">
        <v>121</v>
      </c>
      <c r="B40" s="142">
        <v>250000</v>
      </c>
    </row>
    <row r="41" spans="1:2" x14ac:dyDescent="0.35">
      <c r="A41" s="54" t="s">
        <v>132</v>
      </c>
      <c r="B41" s="260">
        <v>125000</v>
      </c>
    </row>
    <row r="42" spans="1:2" x14ac:dyDescent="0.35">
      <c r="A42" s="54" t="s">
        <v>160</v>
      </c>
      <c r="B42" s="260">
        <v>350000</v>
      </c>
    </row>
    <row r="43" spans="1:2" x14ac:dyDescent="0.35">
      <c r="A43" s="54" t="s">
        <v>489</v>
      </c>
      <c r="B43" s="142">
        <v>125000</v>
      </c>
    </row>
    <row r="44" spans="1:2" x14ac:dyDescent="0.35">
      <c r="A44" s="54" t="s">
        <v>574</v>
      </c>
      <c r="B44" s="142">
        <v>400000</v>
      </c>
    </row>
    <row r="45" spans="1:2" ht="16" thickBot="1" x14ac:dyDescent="0.4">
      <c r="A45" s="67" t="s">
        <v>665</v>
      </c>
      <c r="B45" s="142">
        <v>233000</v>
      </c>
    </row>
    <row r="46" spans="1:2" ht="16.5" thickTop="1" thickBot="1" x14ac:dyDescent="0.4">
      <c r="A46" s="80" t="s">
        <v>11</v>
      </c>
      <c r="B46" s="81">
        <f>SUM(B39:B45)</f>
        <v>1808000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644</v>
      </c>
      <c r="B4" s="741"/>
    </row>
    <row r="5" spans="1:2" ht="12.75" customHeight="1" x14ac:dyDescent="0.35">
      <c r="A5" s="133"/>
      <c r="B5" s="258"/>
    </row>
    <row r="6" spans="1:2" x14ac:dyDescent="0.35">
      <c r="A6" s="742" t="s">
        <v>136</v>
      </c>
      <c r="B6" s="741"/>
    </row>
    <row r="7" spans="1:2" x14ac:dyDescent="0.35">
      <c r="A7" s="499" t="s">
        <v>30</v>
      </c>
      <c r="B7" s="121"/>
    </row>
    <row r="8" spans="1:2" x14ac:dyDescent="0.35">
      <c r="A8" s="742" t="s">
        <v>648</v>
      </c>
      <c r="B8" s="741"/>
    </row>
    <row r="9" spans="1:2" x14ac:dyDescent="0.35">
      <c r="A9" s="742"/>
      <c r="B9" s="741"/>
    </row>
    <row r="10" spans="1:2" ht="12.75" customHeight="1" x14ac:dyDescent="0.35">
      <c r="A10" s="135"/>
      <c r="B10" s="136"/>
    </row>
    <row r="11" spans="1:2" x14ac:dyDescent="0.35">
      <c r="A11" s="734" t="s">
        <v>24</v>
      </c>
      <c r="B11" s="735"/>
    </row>
    <row r="12" spans="1:2" ht="12.75" customHeight="1" thickBot="1" x14ac:dyDescent="0.4">
      <c r="A12" s="399"/>
      <c r="B12" s="400"/>
    </row>
    <row r="13" spans="1:2" x14ac:dyDescent="0.35">
      <c r="A13" s="259" t="s">
        <v>16</v>
      </c>
      <c r="B13" s="260" t="s">
        <v>2</v>
      </c>
    </row>
    <row r="14" spans="1:2" x14ac:dyDescent="0.35">
      <c r="A14" s="261" t="s">
        <v>3</v>
      </c>
      <c r="B14" s="260">
        <v>0</v>
      </c>
    </row>
    <row r="15" spans="1:2" x14ac:dyDescent="0.35">
      <c r="A15" s="261" t="s">
        <v>25</v>
      </c>
      <c r="B15" s="260">
        <v>75000</v>
      </c>
    </row>
    <row r="16" spans="1:2" x14ac:dyDescent="0.35">
      <c r="A16" s="261" t="s">
        <v>5</v>
      </c>
      <c r="B16" s="260">
        <v>567000</v>
      </c>
    </row>
    <row r="17" spans="1:4" ht="16" thickBot="1" x14ac:dyDescent="0.4">
      <c r="A17" s="139" t="s">
        <v>26</v>
      </c>
      <c r="B17" s="140"/>
    </row>
    <row r="18" spans="1:4" ht="16" thickTop="1" x14ac:dyDescent="0.35">
      <c r="A18" s="261" t="s">
        <v>6</v>
      </c>
      <c r="B18" s="262" t="s">
        <v>2</v>
      </c>
      <c r="D18" s="35"/>
    </row>
    <row r="19" spans="1:4" s="43" customFormat="1" thickBot="1" x14ac:dyDescent="0.35">
      <c r="A19" s="381" t="s">
        <v>7</v>
      </c>
      <c r="B19" s="383">
        <f>SUM(B14:B18)</f>
        <v>642000</v>
      </c>
    </row>
    <row r="20" spans="1:4" ht="12.75" customHeight="1" x14ac:dyDescent="0.35">
      <c r="A20" s="133"/>
      <c r="B20" s="134"/>
    </row>
    <row r="21" spans="1:4" x14ac:dyDescent="0.35">
      <c r="A21" s="259" t="s">
        <v>34</v>
      </c>
      <c r="B21" s="260"/>
    </row>
    <row r="22" spans="1:4" x14ac:dyDescent="0.35">
      <c r="A22" s="261" t="s">
        <v>21</v>
      </c>
      <c r="B22" s="260"/>
    </row>
    <row r="23" spans="1:4" ht="16.5" customHeight="1" x14ac:dyDescent="0.35">
      <c r="A23" s="261" t="s">
        <v>22</v>
      </c>
      <c r="B23" s="260"/>
    </row>
    <row r="24" spans="1:4" x14ac:dyDescent="0.35">
      <c r="A24" s="261" t="s">
        <v>20</v>
      </c>
      <c r="B24" s="260"/>
    </row>
    <row r="25" spans="1:4" x14ac:dyDescent="0.35">
      <c r="A25" s="261" t="s">
        <v>8</v>
      </c>
      <c r="B25" s="260"/>
    </row>
    <row r="26" spans="1:4" x14ac:dyDescent="0.35">
      <c r="A26" s="261" t="s">
        <v>104</v>
      </c>
      <c r="B26" s="260">
        <v>642000</v>
      </c>
    </row>
    <row r="27" spans="1:4" x14ac:dyDescent="0.35">
      <c r="A27" s="261" t="s">
        <v>9</v>
      </c>
      <c r="B27" s="260"/>
    </row>
    <row r="28" spans="1:4" ht="16" thickBot="1" x14ac:dyDescent="0.4">
      <c r="A28" s="139" t="s">
        <v>10</v>
      </c>
      <c r="B28" s="91"/>
    </row>
    <row r="29" spans="1:4" s="43" customFormat="1" ht="16" thickTop="1" thickBot="1" x14ac:dyDescent="0.35">
      <c r="A29" s="141" t="s">
        <v>11</v>
      </c>
      <c r="B29" s="81">
        <f>SUM(B22:B28)</f>
        <v>642000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267" t="s">
        <v>7</v>
      </c>
      <c r="B36" s="81">
        <f>SUM(B31:B35)</f>
        <v>0</v>
      </c>
    </row>
    <row r="37" spans="1:2" ht="12.75" customHeight="1" x14ac:dyDescent="0.35">
      <c r="A37" s="268"/>
      <c r="B37" s="258"/>
    </row>
    <row r="38" spans="1:2" x14ac:dyDescent="0.35">
      <c r="A38" s="89" t="s">
        <v>19</v>
      </c>
      <c r="B38" s="142"/>
    </row>
    <row r="39" spans="1:2" x14ac:dyDescent="0.35">
      <c r="A39" s="54" t="s">
        <v>114</v>
      </c>
      <c r="B39" s="142">
        <v>0</v>
      </c>
    </row>
    <row r="40" spans="1:2" x14ac:dyDescent="0.35">
      <c r="A40" s="54" t="s">
        <v>121</v>
      </c>
      <c r="B40" s="142">
        <v>75000</v>
      </c>
    </row>
    <row r="41" spans="1:2" x14ac:dyDescent="0.35">
      <c r="A41" s="54" t="s">
        <v>132</v>
      </c>
      <c r="B41" s="142">
        <v>200000</v>
      </c>
    </row>
    <row r="42" spans="1:2" x14ac:dyDescent="0.35">
      <c r="A42" s="54" t="s">
        <v>160</v>
      </c>
      <c r="B42" s="142">
        <v>0</v>
      </c>
    </row>
    <row r="43" spans="1:2" x14ac:dyDescent="0.35">
      <c r="A43" s="54" t="s">
        <v>489</v>
      </c>
      <c r="B43" s="142">
        <v>200000</v>
      </c>
    </row>
    <row r="44" spans="1:2" x14ac:dyDescent="0.35">
      <c r="A44" s="54" t="s">
        <v>574</v>
      </c>
      <c r="B44" s="142">
        <v>0</v>
      </c>
    </row>
    <row r="45" spans="1:2" ht="16" thickBot="1" x14ac:dyDescent="0.4">
      <c r="A45" s="67" t="s">
        <v>665</v>
      </c>
      <c r="B45" s="142">
        <v>167000</v>
      </c>
    </row>
    <row r="46" spans="1:2" ht="16.5" thickTop="1" thickBot="1" x14ac:dyDescent="0.4">
      <c r="A46" s="381" t="s">
        <v>11</v>
      </c>
      <c r="B46" s="81">
        <f>SUM(B39:B45)</f>
        <v>642000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2" workbookViewId="0">
      <selection activeCell="B42" sqref="B42"/>
    </sheetView>
  </sheetViews>
  <sheetFormatPr defaultColWidth="8.7265625" defaultRowHeight="12.5" x14ac:dyDescent="0.25"/>
  <cols>
    <col min="1" max="1" width="77" style="74" customWidth="1"/>
    <col min="2" max="2" width="10.1796875" style="74" bestFit="1" customWidth="1"/>
    <col min="3" max="16384" width="8.7265625" style="74"/>
  </cols>
  <sheetData>
    <row r="1" spans="1:2" ht="15" x14ac:dyDescent="0.3">
      <c r="A1" s="753" t="s">
        <v>0</v>
      </c>
      <c r="B1" s="754"/>
    </row>
    <row r="2" spans="1:2" ht="15" x14ac:dyDescent="0.3">
      <c r="A2" s="755" t="s">
        <v>1</v>
      </c>
      <c r="B2" s="756"/>
    </row>
    <row r="3" spans="1:2" ht="15.5" x14ac:dyDescent="0.35">
      <c r="A3" s="117"/>
      <c r="B3" s="118"/>
    </row>
    <row r="4" spans="1:2" ht="15" x14ac:dyDescent="0.3">
      <c r="A4" s="757" t="s">
        <v>484</v>
      </c>
      <c r="B4" s="758"/>
    </row>
    <row r="5" spans="1:2" ht="15.5" x14ac:dyDescent="0.35">
      <c r="A5" s="270"/>
      <c r="B5" s="271"/>
    </row>
    <row r="6" spans="1:2" ht="15.5" x14ac:dyDescent="0.35">
      <c r="A6" s="759" t="s">
        <v>549</v>
      </c>
      <c r="B6" s="760"/>
    </row>
    <row r="7" spans="1:2" ht="15.5" x14ac:dyDescent="0.35">
      <c r="A7" s="500" t="s">
        <v>30</v>
      </c>
      <c r="B7" s="251"/>
    </row>
    <row r="8" spans="1:2" ht="15.5" x14ac:dyDescent="0.35">
      <c r="A8" s="759" t="s">
        <v>544</v>
      </c>
      <c r="B8" s="760"/>
    </row>
    <row r="9" spans="1:2" ht="15.5" x14ac:dyDescent="0.35">
      <c r="A9" s="761"/>
      <c r="B9" s="762"/>
    </row>
    <row r="10" spans="1:2" ht="15.5" x14ac:dyDescent="0.35">
      <c r="A10" s="270"/>
      <c r="B10" s="272"/>
    </row>
    <row r="11" spans="1:2" ht="15" x14ac:dyDescent="0.3">
      <c r="A11" s="751" t="s">
        <v>101</v>
      </c>
      <c r="B11" s="752"/>
    </row>
    <row r="12" spans="1:2" ht="15.5" x14ac:dyDescent="0.35">
      <c r="A12" s="270"/>
      <c r="B12" s="272"/>
    </row>
    <row r="13" spans="1:2" ht="15.5" x14ac:dyDescent="0.35">
      <c r="A13" s="273" t="s">
        <v>16</v>
      </c>
      <c r="B13" s="266" t="s">
        <v>2</v>
      </c>
    </row>
    <row r="14" spans="1:2" ht="15.5" x14ac:dyDescent="0.35">
      <c r="A14" s="92" t="s">
        <v>3</v>
      </c>
      <c r="B14" s="274"/>
    </row>
    <row r="15" spans="1:2" ht="15.5" x14ac:dyDescent="0.35">
      <c r="A15" s="92" t="s">
        <v>25</v>
      </c>
      <c r="B15" s="79">
        <v>18000</v>
      </c>
    </row>
    <row r="16" spans="1:2" ht="15.5" x14ac:dyDescent="0.35">
      <c r="A16" s="92" t="s">
        <v>5</v>
      </c>
      <c r="B16" s="79">
        <v>82000</v>
      </c>
    </row>
    <row r="17" spans="1:2" ht="15.5" x14ac:dyDescent="0.35">
      <c r="A17" s="264" t="s">
        <v>26</v>
      </c>
      <c r="B17" s="275"/>
    </row>
    <row r="18" spans="1:2" ht="16" thickBot="1" x14ac:dyDescent="0.4">
      <c r="A18" s="309" t="s">
        <v>6</v>
      </c>
      <c r="B18" s="339"/>
    </row>
    <row r="19" spans="1:2" ht="16" thickTop="1" thickBot="1" x14ac:dyDescent="0.35">
      <c r="A19" s="276" t="s">
        <v>7</v>
      </c>
      <c r="B19" s="383">
        <f>SUM(B13:B17)-(B18)</f>
        <v>100000</v>
      </c>
    </row>
    <row r="20" spans="1:2" ht="15.5" x14ac:dyDescent="0.35">
      <c r="A20" s="747"/>
      <c r="B20" s="748"/>
    </row>
    <row r="21" spans="1:2" ht="15.5" x14ac:dyDescent="0.35">
      <c r="A21" s="78" t="s">
        <v>17</v>
      </c>
      <c r="B21" s="79"/>
    </row>
    <row r="22" spans="1:2" ht="15.5" x14ac:dyDescent="0.35">
      <c r="A22" s="92" t="s">
        <v>96</v>
      </c>
      <c r="B22" s="79">
        <v>0</v>
      </c>
    </row>
    <row r="23" spans="1:2" ht="15.5" x14ac:dyDescent="0.35">
      <c r="A23" s="92" t="s">
        <v>22</v>
      </c>
      <c r="B23" s="79"/>
    </row>
    <row r="24" spans="1:2" ht="15.5" x14ac:dyDescent="0.35">
      <c r="A24" s="92" t="s">
        <v>20</v>
      </c>
      <c r="B24" s="79"/>
    </row>
    <row r="25" spans="1:2" ht="15.5" x14ac:dyDescent="0.35">
      <c r="A25" s="92" t="s">
        <v>8</v>
      </c>
      <c r="B25" s="79"/>
    </row>
    <row r="26" spans="1:2" ht="15.5" x14ac:dyDescent="0.35">
      <c r="A26" s="92" t="s">
        <v>97</v>
      </c>
      <c r="B26" s="79"/>
    </row>
    <row r="27" spans="1:2" ht="15.5" x14ac:dyDescent="0.35">
      <c r="A27" s="92" t="s">
        <v>9</v>
      </c>
      <c r="B27" s="79"/>
    </row>
    <row r="28" spans="1:2" ht="16" thickBot="1" x14ac:dyDescent="0.4">
      <c r="A28" s="265" t="s">
        <v>10</v>
      </c>
      <c r="B28" s="91">
        <v>100000</v>
      </c>
    </row>
    <row r="29" spans="1:2" ht="16" thickTop="1" thickBot="1" x14ac:dyDescent="0.35">
      <c r="A29" s="267" t="s">
        <v>11</v>
      </c>
      <c r="B29" s="81">
        <f>SUM(B22:B28)</f>
        <v>100000</v>
      </c>
    </row>
    <row r="30" spans="1:2" ht="15.5" x14ac:dyDescent="0.35">
      <c r="A30" s="749"/>
      <c r="B30" s="750"/>
    </row>
    <row r="31" spans="1:2" ht="15.5" x14ac:dyDescent="0.35">
      <c r="A31" s="78" t="s">
        <v>18</v>
      </c>
      <c r="B31" s="79" t="s">
        <v>4</v>
      </c>
    </row>
    <row r="32" spans="1:2" ht="15.5" x14ac:dyDescent="0.35">
      <c r="A32" s="92" t="s">
        <v>12</v>
      </c>
      <c r="B32" s="79"/>
    </row>
    <row r="33" spans="1:2" ht="15.5" x14ac:dyDescent="0.35">
      <c r="A33" s="92" t="s">
        <v>13</v>
      </c>
      <c r="B33" s="79"/>
    </row>
    <row r="34" spans="1:2" ht="15.5" x14ac:dyDescent="0.35">
      <c r="A34" s="92" t="s">
        <v>14</v>
      </c>
      <c r="B34" s="79"/>
    </row>
    <row r="35" spans="1:2" ht="16" thickBot="1" x14ac:dyDescent="0.4">
      <c r="A35" s="265" t="s">
        <v>15</v>
      </c>
      <c r="B35" s="91"/>
    </row>
    <row r="36" spans="1:2" ht="16" thickTop="1" thickBot="1" x14ac:dyDescent="0.35">
      <c r="A36" s="277" t="s">
        <v>7</v>
      </c>
      <c r="B36" s="278">
        <f>SUM(B31:B35)</f>
        <v>0</v>
      </c>
    </row>
    <row r="37" spans="1:2" ht="15.5" x14ac:dyDescent="0.35">
      <c r="A37" s="749"/>
      <c r="B37" s="750"/>
    </row>
    <row r="38" spans="1:2" ht="15.5" x14ac:dyDescent="0.35">
      <c r="A38" s="78" t="s">
        <v>19</v>
      </c>
      <c r="B38" s="79"/>
    </row>
    <row r="39" spans="1:2" ht="15.5" x14ac:dyDescent="0.35">
      <c r="A39" s="577" t="s">
        <v>114</v>
      </c>
      <c r="B39" s="79"/>
    </row>
    <row r="40" spans="1:2" ht="15.5" x14ac:dyDescent="0.35">
      <c r="A40" s="577" t="s">
        <v>121</v>
      </c>
      <c r="B40" s="79"/>
    </row>
    <row r="41" spans="1:2" ht="15.5" x14ac:dyDescent="0.35">
      <c r="A41" s="577" t="s">
        <v>132</v>
      </c>
      <c r="B41" s="79"/>
    </row>
    <row r="42" spans="1:2" ht="15.5" x14ac:dyDescent="0.35">
      <c r="A42" s="577" t="s">
        <v>160</v>
      </c>
      <c r="B42" s="79"/>
    </row>
    <row r="43" spans="1:2" ht="15.5" x14ac:dyDescent="0.35">
      <c r="A43" s="577" t="s">
        <v>489</v>
      </c>
      <c r="B43" s="79">
        <v>100000</v>
      </c>
    </row>
    <row r="44" spans="1:2" ht="15.5" x14ac:dyDescent="0.35">
      <c r="A44" s="577" t="s">
        <v>574</v>
      </c>
      <c r="B44" s="79"/>
    </row>
    <row r="45" spans="1:2" ht="16" thickBot="1" x14ac:dyDescent="0.4">
      <c r="A45" s="577" t="s">
        <v>665</v>
      </c>
      <c r="B45" s="458"/>
    </row>
    <row r="46" spans="1:2" ht="16" thickTop="1" thickBot="1" x14ac:dyDescent="0.35">
      <c r="A46" s="381" t="s">
        <v>11</v>
      </c>
      <c r="B46" s="81">
        <f>SUM(B39:B45)</f>
        <v>100000</v>
      </c>
    </row>
  </sheetData>
  <mergeCells count="10">
    <mergeCell ref="A20:B20"/>
    <mergeCell ref="A30:B30"/>
    <mergeCell ref="A37:B3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thickBot="1" x14ac:dyDescent="0.4">
      <c r="A3" s="256"/>
      <c r="B3" s="257"/>
    </row>
    <row r="4" spans="1:2" s="35" customFormat="1" ht="17.25" customHeight="1" x14ac:dyDescent="0.35">
      <c r="A4" s="765" t="s">
        <v>646</v>
      </c>
      <c r="B4" s="766"/>
    </row>
    <row r="5" spans="1:2" ht="12.75" customHeight="1" x14ac:dyDescent="0.35">
      <c r="A5" s="767"/>
      <c r="B5" s="768"/>
    </row>
    <row r="6" spans="1:2" x14ac:dyDescent="0.35">
      <c r="A6" s="759" t="s">
        <v>136</v>
      </c>
      <c r="B6" s="760"/>
    </row>
    <row r="7" spans="1:2" x14ac:dyDescent="0.35">
      <c r="A7" s="372" t="s">
        <v>30</v>
      </c>
      <c r="B7" s="251"/>
    </row>
    <row r="8" spans="1:2" x14ac:dyDescent="0.35">
      <c r="A8" s="759" t="s">
        <v>545</v>
      </c>
      <c r="B8" s="760"/>
    </row>
    <row r="9" spans="1:2" x14ac:dyDescent="0.35">
      <c r="A9" s="769" t="s">
        <v>546</v>
      </c>
      <c r="B9" s="760"/>
    </row>
    <row r="10" spans="1:2" ht="12.75" customHeight="1" x14ac:dyDescent="0.35">
      <c r="A10" s="770"/>
      <c r="B10" s="771"/>
    </row>
    <row r="11" spans="1:2" x14ac:dyDescent="0.35">
      <c r="A11" s="734" t="s">
        <v>24</v>
      </c>
      <c r="B11" s="735"/>
    </row>
    <row r="12" spans="1:2" ht="12.75" customHeight="1" thickBot="1" x14ac:dyDescent="0.4">
      <c r="A12" s="360" t="s">
        <v>2</v>
      </c>
      <c r="B12" s="248"/>
    </row>
    <row r="13" spans="1:2" x14ac:dyDescent="0.35">
      <c r="A13" s="254" t="s">
        <v>16</v>
      </c>
      <c r="B13" s="298" t="s">
        <v>2</v>
      </c>
    </row>
    <row r="14" spans="1:2" x14ac:dyDescent="0.35">
      <c r="A14" s="92" t="s">
        <v>3</v>
      </c>
      <c r="B14" s="250"/>
    </row>
    <row r="15" spans="1:2" x14ac:dyDescent="0.35">
      <c r="A15" s="92" t="s">
        <v>25</v>
      </c>
      <c r="B15" s="250"/>
    </row>
    <row r="16" spans="1:2" x14ac:dyDescent="0.35">
      <c r="A16" s="92" t="s">
        <v>5</v>
      </c>
      <c r="B16" s="250">
        <v>150000</v>
      </c>
    </row>
    <row r="17" spans="1:4" x14ac:dyDescent="0.35">
      <c r="A17" s="255" t="s">
        <v>26</v>
      </c>
      <c r="B17" s="130"/>
    </row>
    <row r="18" spans="1:4" ht="16" thickBot="1" x14ac:dyDescent="0.4">
      <c r="A18" s="265" t="s">
        <v>6</v>
      </c>
      <c r="B18" s="340" t="s">
        <v>2</v>
      </c>
      <c r="D18" s="35"/>
    </row>
    <row r="19" spans="1:4" s="43" customFormat="1" ht="16" thickTop="1" thickBot="1" x14ac:dyDescent="0.35">
      <c r="A19" s="276" t="s">
        <v>7</v>
      </c>
      <c r="B19" s="301">
        <f>SUM(B14:B18)</f>
        <v>150000</v>
      </c>
    </row>
    <row r="20" spans="1:4" ht="12.75" customHeight="1" thickBot="1" x14ac:dyDescent="0.4">
      <c r="A20" s="772"/>
      <c r="B20" s="773"/>
    </row>
    <row r="21" spans="1:4" x14ac:dyDescent="0.35">
      <c r="A21" s="254" t="s">
        <v>34</v>
      </c>
      <c r="B21" s="298"/>
    </row>
    <row r="22" spans="1:4" x14ac:dyDescent="0.35">
      <c r="A22" s="92" t="s">
        <v>21</v>
      </c>
      <c r="B22" s="250"/>
    </row>
    <row r="23" spans="1:4" ht="16.5" customHeight="1" x14ac:dyDescent="0.35">
      <c r="A23" s="92" t="s">
        <v>22</v>
      </c>
      <c r="B23" s="250"/>
    </row>
    <row r="24" spans="1:4" x14ac:dyDescent="0.35">
      <c r="A24" s="92" t="s">
        <v>20</v>
      </c>
      <c r="B24" s="250"/>
    </row>
    <row r="25" spans="1:4" x14ac:dyDescent="0.35">
      <c r="A25" s="92" t="s">
        <v>8</v>
      </c>
      <c r="B25" s="250"/>
    </row>
    <row r="26" spans="1:4" x14ac:dyDescent="0.35">
      <c r="A26" s="92" t="s">
        <v>104</v>
      </c>
      <c r="B26" s="250">
        <v>150000</v>
      </c>
    </row>
    <row r="27" spans="1:4" x14ac:dyDescent="0.35">
      <c r="A27" s="92" t="s">
        <v>9</v>
      </c>
      <c r="B27" s="250"/>
    </row>
    <row r="28" spans="1:4" ht="16" thickBot="1" x14ac:dyDescent="0.4">
      <c r="A28" s="309" t="s">
        <v>10</v>
      </c>
      <c r="B28" s="341"/>
    </row>
    <row r="29" spans="1:4" s="43" customFormat="1" ht="16" thickTop="1" thickBot="1" x14ac:dyDescent="0.35">
      <c r="A29" s="276" t="s">
        <v>11</v>
      </c>
      <c r="B29" s="302">
        <f>SUM(B22:B28)</f>
        <v>150000</v>
      </c>
    </row>
    <row r="30" spans="1:4" ht="12.75" customHeight="1" thickBot="1" x14ac:dyDescent="0.4">
      <c r="A30" s="772"/>
      <c r="B30" s="773"/>
    </row>
    <row r="31" spans="1:4" x14ac:dyDescent="0.35">
      <c r="A31" s="254" t="s">
        <v>18</v>
      </c>
      <c r="B31" s="249" t="s">
        <v>4</v>
      </c>
    </row>
    <row r="32" spans="1:4" x14ac:dyDescent="0.35">
      <c r="A32" s="92" t="s">
        <v>12</v>
      </c>
      <c r="B32" s="250"/>
    </row>
    <row r="33" spans="1:2" x14ac:dyDescent="0.35">
      <c r="A33" s="92" t="s">
        <v>13</v>
      </c>
      <c r="B33" s="250"/>
    </row>
    <row r="34" spans="1:2" x14ac:dyDescent="0.35">
      <c r="A34" s="92" t="s">
        <v>14</v>
      </c>
      <c r="B34" s="250"/>
    </row>
    <row r="35" spans="1:2" ht="16" thickBot="1" x14ac:dyDescent="0.4">
      <c r="A35" s="309" t="s">
        <v>15</v>
      </c>
      <c r="B35" s="341"/>
    </row>
    <row r="36" spans="1:2" s="43" customFormat="1" thickTop="1" x14ac:dyDescent="0.3">
      <c r="A36" s="273" t="s">
        <v>7</v>
      </c>
      <c r="B36" s="299"/>
    </row>
    <row r="37" spans="1:2" ht="12.75" customHeight="1" thickBot="1" x14ac:dyDescent="0.4">
      <c r="A37" s="763"/>
      <c r="B37" s="764"/>
    </row>
    <row r="38" spans="1:2" x14ac:dyDescent="0.35">
      <c r="A38" s="254" t="s">
        <v>19</v>
      </c>
      <c r="B38" s="298"/>
    </row>
    <row r="39" spans="1:2" x14ac:dyDescent="0.35">
      <c r="A39" s="577" t="s">
        <v>114</v>
      </c>
      <c r="B39" s="250">
        <v>50000</v>
      </c>
    </row>
    <row r="40" spans="1:2" x14ac:dyDescent="0.35">
      <c r="A40" s="577" t="s">
        <v>121</v>
      </c>
      <c r="B40" s="250">
        <v>0</v>
      </c>
    </row>
    <row r="41" spans="1:2" x14ac:dyDescent="0.35">
      <c r="A41" s="577" t="s">
        <v>132</v>
      </c>
      <c r="B41" s="250">
        <v>0</v>
      </c>
    </row>
    <row r="42" spans="1:2" x14ac:dyDescent="0.35">
      <c r="A42" s="577" t="s">
        <v>160</v>
      </c>
      <c r="B42" s="250">
        <v>100000</v>
      </c>
    </row>
    <row r="43" spans="1:2" x14ac:dyDescent="0.35">
      <c r="A43" s="577" t="s">
        <v>489</v>
      </c>
      <c r="B43" s="79">
        <v>0</v>
      </c>
    </row>
    <row r="44" spans="1:2" x14ac:dyDescent="0.35">
      <c r="A44" s="577" t="s">
        <v>574</v>
      </c>
      <c r="B44" s="382">
        <v>0</v>
      </c>
    </row>
    <row r="45" spans="1:2" ht="16" thickBot="1" x14ac:dyDescent="0.4">
      <c r="A45" s="577" t="s">
        <v>665</v>
      </c>
      <c r="B45" s="341">
        <v>0</v>
      </c>
    </row>
    <row r="46" spans="1:2" ht="16.5" thickTop="1" thickBot="1" x14ac:dyDescent="0.4">
      <c r="A46" s="267" t="s">
        <v>11</v>
      </c>
      <c r="B46" s="302">
        <f>SUM(B39:B45)</f>
        <v>150000</v>
      </c>
    </row>
  </sheetData>
  <mergeCells count="12">
    <mergeCell ref="A37:B37"/>
    <mergeCell ref="A1:B1"/>
    <mergeCell ref="A2:B2"/>
    <mergeCell ref="A4:B4"/>
    <mergeCell ref="A5:B5"/>
    <mergeCell ref="A6:B6"/>
    <mergeCell ref="A8:B8"/>
    <mergeCell ref="A9:B9"/>
    <mergeCell ref="A10:B10"/>
    <mergeCell ref="A11:B11"/>
    <mergeCell ref="A20:B20"/>
    <mergeCell ref="A30:B30"/>
  </mergeCells>
  <printOptions horizontalCentered="1"/>
  <pageMargins left="0" right="0" top="0" bottom="0" header="0.3" footer="0.3"/>
  <pageSetup firstPageNumber="1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zoomScale="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thickBot="1" x14ac:dyDescent="0.4">
      <c r="A3" s="256"/>
      <c r="B3" s="257"/>
    </row>
    <row r="4" spans="1:2" s="35" customFormat="1" ht="17.25" customHeight="1" x14ac:dyDescent="0.35">
      <c r="A4" s="765" t="s">
        <v>137</v>
      </c>
      <c r="B4" s="766"/>
    </row>
    <row r="5" spans="1:2" ht="12.75" customHeight="1" x14ac:dyDescent="0.35">
      <c r="A5" s="767"/>
      <c r="B5" s="768"/>
    </row>
    <row r="6" spans="1:2" x14ac:dyDescent="0.35">
      <c r="A6" s="759" t="s">
        <v>645</v>
      </c>
      <c r="B6" s="760"/>
    </row>
    <row r="7" spans="1:2" x14ac:dyDescent="0.35">
      <c r="A7" s="356" t="s">
        <v>30</v>
      </c>
      <c r="B7" s="251"/>
    </row>
    <row r="8" spans="1:2" x14ac:dyDescent="0.35">
      <c r="A8" s="759" t="s">
        <v>545</v>
      </c>
      <c r="B8" s="760"/>
    </row>
    <row r="9" spans="1:2" x14ac:dyDescent="0.35">
      <c r="A9" s="769" t="s">
        <v>546</v>
      </c>
      <c r="B9" s="760"/>
    </row>
    <row r="10" spans="1:2" ht="12.75" customHeight="1" x14ac:dyDescent="0.35">
      <c r="A10" s="770"/>
      <c r="B10" s="771"/>
    </row>
    <row r="11" spans="1:2" x14ac:dyDescent="0.35">
      <c r="A11" s="734" t="s">
        <v>24</v>
      </c>
      <c r="B11" s="735"/>
    </row>
    <row r="12" spans="1:2" ht="12.75" customHeight="1" thickBot="1" x14ac:dyDescent="0.4">
      <c r="A12" s="360" t="s">
        <v>2</v>
      </c>
      <c r="B12" s="248"/>
    </row>
    <row r="13" spans="1:2" x14ac:dyDescent="0.35">
      <c r="A13" s="254" t="s">
        <v>16</v>
      </c>
      <c r="B13" s="298" t="s">
        <v>2</v>
      </c>
    </row>
    <row r="14" spans="1:2" x14ac:dyDescent="0.35">
      <c r="A14" s="92" t="s">
        <v>3</v>
      </c>
      <c r="B14" s="250"/>
    </row>
    <row r="15" spans="1:2" x14ac:dyDescent="0.35">
      <c r="A15" s="92" t="s">
        <v>25</v>
      </c>
      <c r="B15" s="250">
        <v>132000</v>
      </c>
    </row>
    <row r="16" spans="1:2" x14ac:dyDescent="0.35">
      <c r="A16" s="92" t="s">
        <v>5</v>
      </c>
      <c r="B16" s="250">
        <f>-375000+2493000</f>
        <v>2118000</v>
      </c>
    </row>
    <row r="17" spans="1:4" x14ac:dyDescent="0.35">
      <c r="A17" s="255" t="s">
        <v>26</v>
      </c>
      <c r="B17" s="130"/>
    </row>
    <row r="18" spans="1:4" ht="16" thickBot="1" x14ac:dyDescent="0.4">
      <c r="A18" s="265" t="s">
        <v>6</v>
      </c>
      <c r="B18" s="340" t="s">
        <v>2</v>
      </c>
      <c r="D18" s="35"/>
    </row>
    <row r="19" spans="1:4" s="43" customFormat="1" ht="16" thickTop="1" thickBot="1" x14ac:dyDescent="0.35">
      <c r="A19" s="276" t="s">
        <v>7</v>
      </c>
      <c r="B19" s="301">
        <f>SUM(B14:B18)</f>
        <v>2250000</v>
      </c>
    </row>
    <row r="20" spans="1:4" ht="12.75" customHeight="1" thickBot="1" x14ac:dyDescent="0.4">
      <c r="A20" s="772"/>
      <c r="B20" s="773"/>
    </row>
    <row r="21" spans="1:4" x14ac:dyDescent="0.35">
      <c r="A21" s="254" t="s">
        <v>34</v>
      </c>
      <c r="B21" s="298"/>
    </row>
    <row r="22" spans="1:4" x14ac:dyDescent="0.35">
      <c r="A22" s="92" t="s">
        <v>21</v>
      </c>
      <c r="B22" s="250"/>
    </row>
    <row r="23" spans="1:4" ht="16.5" customHeight="1" x14ac:dyDescent="0.35">
      <c r="A23" s="92" t="s">
        <v>22</v>
      </c>
      <c r="B23" s="250"/>
    </row>
    <row r="24" spans="1:4" x14ac:dyDescent="0.35">
      <c r="A24" s="92" t="s">
        <v>20</v>
      </c>
      <c r="B24" s="250"/>
    </row>
    <row r="25" spans="1:4" x14ac:dyDescent="0.35">
      <c r="A25" s="92" t="s">
        <v>8</v>
      </c>
      <c r="B25" s="250"/>
    </row>
    <row r="26" spans="1:4" x14ac:dyDescent="0.35">
      <c r="A26" s="92" t="s">
        <v>104</v>
      </c>
      <c r="B26" s="250">
        <v>2250000</v>
      </c>
    </row>
    <row r="27" spans="1:4" x14ac:dyDescent="0.35">
      <c r="A27" s="92" t="s">
        <v>9</v>
      </c>
      <c r="B27" s="250"/>
    </row>
    <row r="28" spans="1:4" ht="16" thickBot="1" x14ac:dyDescent="0.4">
      <c r="A28" s="309" t="s">
        <v>10</v>
      </c>
      <c r="B28" s="341"/>
    </row>
    <row r="29" spans="1:4" s="43" customFormat="1" ht="16" thickTop="1" thickBot="1" x14ac:dyDescent="0.35">
      <c r="A29" s="276" t="s">
        <v>11</v>
      </c>
      <c r="B29" s="302">
        <f>SUM(B22:B28)</f>
        <v>2250000</v>
      </c>
    </row>
    <row r="30" spans="1:4" ht="12.75" customHeight="1" thickBot="1" x14ac:dyDescent="0.4">
      <c r="A30" s="772"/>
      <c r="B30" s="773"/>
    </row>
    <row r="31" spans="1:4" x14ac:dyDescent="0.35">
      <c r="A31" s="254" t="s">
        <v>18</v>
      </c>
      <c r="B31" s="249" t="s">
        <v>4</v>
      </c>
    </row>
    <row r="32" spans="1:4" x14ac:dyDescent="0.35">
      <c r="A32" s="92" t="s">
        <v>12</v>
      </c>
      <c r="B32" s="250"/>
    </row>
    <row r="33" spans="1:2" x14ac:dyDescent="0.35">
      <c r="A33" s="92" t="s">
        <v>13</v>
      </c>
      <c r="B33" s="250"/>
    </row>
    <row r="34" spans="1:2" x14ac:dyDescent="0.35">
      <c r="A34" s="92" t="s">
        <v>14</v>
      </c>
      <c r="B34" s="250"/>
    </row>
    <row r="35" spans="1:2" ht="16" thickBot="1" x14ac:dyDescent="0.4">
      <c r="A35" s="309" t="s">
        <v>15</v>
      </c>
      <c r="B35" s="341"/>
    </row>
    <row r="36" spans="1:2" s="43" customFormat="1" thickTop="1" x14ac:dyDescent="0.3">
      <c r="A36" s="273" t="s">
        <v>7</v>
      </c>
      <c r="B36" s="299"/>
    </row>
    <row r="37" spans="1:2" ht="12.75" customHeight="1" thickBot="1" x14ac:dyDescent="0.4">
      <c r="A37" s="763"/>
      <c r="B37" s="764"/>
    </row>
    <row r="38" spans="1:2" x14ac:dyDescent="0.35">
      <c r="A38" s="254" t="s">
        <v>19</v>
      </c>
      <c r="B38" s="298"/>
    </row>
    <row r="39" spans="1:2" x14ac:dyDescent="0.35">
      <c r="A39" s="577" t="s">
        <v>114</v>
      </c>
      <c r="B39" s="250">
        <v>375000</v>
      </c>
    </row>
    <row r="40" spans="1:2" x14ac:dyDescent="0.35">
      <c r="A40" s="577" t="s">
        <v>121</v>
      </c>
      <c r="B40" s="250">
        <v>375000</v>
      </c>
    </row>
    <row r="41" spans="1:2" x14ac:dyDescent="0.35">
      <c r="A41" s="577" t="s">
        <v>132</v>
      </c>
      <c r="B41" s="250">
        <v>375000</v>
      </c>
    </row>
    <row r="42" spans="1:2" x14ac:dyDescent="0.35">
      <c r="A42" s="577" t="s">
        <v>160</v>
      </c>
      <c r="B42" s="250">
        <v>375000</v>
      </c>
    </row>
    <row r="43" spans="1:2" x14ac:dyDescent="0.35">
      <c r="A43" s="577" t="s">
        <v>489</v>
      </c>
      <c r="B43" s="79">
        <v>375000</v>
      </c>
    </row>
    <row r="44" spans="1:2" x14ac:dyDescent="0.35">
      <c r="A44" s="577" t="s">
        <v>574</v>
      </c>
      <c r="B44" s="382">
        <v>375000</v>
      </c>
    </row>
    <row r="45" spans="1:2" ht="16" thickBot="1" x14ac:dyDescent="0.4">
      <c r="A45" s="577" t="s">
        <v>665</v>
      </c>
      <c r="B45" s="341">
        <v>0</v>
      </c>
    </row>
    <row r="46" spans="1:2" ht="16.5" thickTop="1" thickBot="1" x14ac:dyDescent="0.4">
      <c r="A46" s="267" t="s">
        <v>11</v>
      </c>
      <c r="B46" s="302">
        <f>SUM(B39:B45)</f>
        <v>2250000</v>
      </c>
    </row>
  </sheetData>
  <mergeCells count="12">
    <mergeCell ref="A20:B20"/>
    <mergeCell ref="A30:B30"/>
    <mergeCell ref="A37:B37"/>
    <mergeCell ref="A11:B11"/>
    <mergeCell ref="A1:B1"/>
    <mergeCell ref="A2:B2"/>
    <mergeCell ref="A4:B4"/>
    <mergeCell ref="A6:B6"/>
    <mergeCell ref="A8:B8"/>
    <mergeCell ref="A9:B9"/>
    <mergeCell ref="A5:B5"/>
    <mergeCell ref="A10:B10"/>
  </mergeCells>
  <printOptions horizontalCentered="1"/>
  <pageMargins left="0" right="0" top="0" bottom="0" header="0.3" footer="0.3"/>
  <pageSetup firstPageNumber="1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22" sqref="A22"/>
    </sheetView>
  </sheetViews>
  <sheetFormatPr defaultColWidth="9.36328125" defaultRowHeight="15.5" x14ac:dyDescent="0.35"/>
  <cols>
    <col min="1" max="1" width="78.453125" style="32" customWidth="1"/>
    <col min="2" max="2" width="13.6328125" style="55" customWidth="1"/>
    <col min="3" max="16384" width="9.36328125" style="32"/>
  </cols>
  <sheetData>
    <row r="1" spans="1:2" x14ac:dyDescent="0.35">
      <c r="A1" s="753" t="s">
        <v>0</v>
      </c>
      <c r="B1" s="754"/>
    </row>
    <row r="2" spans="1:2" x14ac:dyDescent="0.35">
      <c r="A2" s="776" t="s">
        <v>1</v>
      </c>
      <c r="B2" s="777"/>
    </row>
    <row r="3" spans="1:2" ht="12.75" customHeight="1" x14ac:dyDescent="0.35">
      <c r="A3" s="778"/>
      <c r="B3" s="779"/>
    </row>
    <row r="4" spans="1:2" s="35" customFormat="1" ht="17.25" customHeight="1" x14ac:dyDescent="0.35">
      <c r="A4" s="780" t="s">
        <v>771</v>
      </c>
      <c r="B4" s="760"/>
    </row>
    <row r="5" spans="1:2" ht="12.75" customHeight="1" x14ac:dyDescent="0.35">
      <c r="A5" s="767"/>
      <c r="B5" s="768"/>
    </row>
    <row r="6" spans="1:2" x14ac:dyDescent="0.35">
      <c r="A6" s="759" t="s">
        <v>549</v>
      </c>
      <c r="B6" s="760"/>
    </row>
    <row r="7" spans="1:2" x14ac:dyDescent="0.35">
      <c r="A7" s="269" t="s">
        <v>30</v>
      </c>
      <c r="B7" s="251"/>
    </row>
    <row r="8" spans="1:2" x14ac:dyDescent="0.35">
      <c r="A8" s="759" t="s">
        <v>28</v>
      </c>
      <c r="B8" s="760"/>
    </row>
    <row r="9" spans="1:2" x14ac:dyDescent="0.35">
      <c r="A9" s="759"/>
      <c r="B9" s="760"/>
    </row>
    <row r="10" spans="1:2" ht="12.75" customHeight="1" x14ac:dyDescent="0.35">
      <c r="A10" s="770"/>
      <c r="B10" s="771"/>
    </row>
    <row r="11" spans="1:2" x14ac:dyDescent="0.35">
      <c r="A11" s="774" t="s">
        <v>24</v>
      </c>
      <c r="B11" s="775"/>
    </row>
    <row r="12" spans="1:2" ht="12.75" customHeight="1" x14ac:dyDescent="0.35">
      <c r="A12" s="770"/>
      <c r="B12" s="771"/>
    </row>
    <row r="13" spans="1:2" ht="16" thickBot="1" x14ac:dyDescent="0.4">
      <c r="A13" s="259" t="s">
        <v>16</v>
      </c>
      <c r="B13" s="260" t="s">
        <v>2</v>
      </c>
    </row>
    <row r="14" spans="1:2" x14ac:dyDescent="0.35">
      <c r="A14" s="252" t="s">
        <v>3</v>
      </c>
      <c r="B14" s="253">
        <v>50000</v>
      </c>
    </row>
    <row r="15" spans="1:2" x14ac:dyDescent="0.35">
      <c r="A15" s="92" t="s">
        <v>25</v>
      </c>
      <c r="B15" s="79" t="s">
        <v>2</v>
      </c>
    </row>
    <row r="16" spans="1:2" x14ac:dyDescent="0.35">
      <c r="A16" s="92" t="s">
        <v>5</v>
      </c>
      <c r="B16" s="79">
        <v>440000</v>
      </c>
    </row>
    <row r="17" spans="1:4" ht="16" thickBot="1" x14ac:dyDescent="0.4">
      <c r="A17" s="139" t="s">
        <v>26</v>
      </c>
      <c r="B17" s="140"/>
    </row>
    <row r="18" spans="1:4" ht="16.5" thickTop="1" thickBot="1" x14ac:dyDescent="0.4">
      <c r="A18" s="303" t="s">
        <v>6</v>
      </c>
      <c r="B18" s="305" t="s">
        <v>2</v>
      </c>
      <c r="D18" s="35"/>
    </row>
    <row r="19" spans="1:4" s="43" customFormat="1" thickBot="1" x14ac:dyDescent="0.35">
      <c r="A19" s="342" t="s">
        <v>7</v>
      </c>
      <c r="B19" s="343">
        <f>SUM(B14:B18)</f>
        <v>490000</v>
      </c>
    </row>
    <row r="20" spans="1:4" ht="12.75" customHeight="1" thickBot="1" x14ac:dyDescent="0.4">
      <c r="A20" s="344"/>
      <c r="B20" s="345"/>
    </row>
    <row r="21" spans="1:4" ht="16" thickBot="1" x14ac:dyDescent="0.4">
      <c r="A21" s="276" t="s">
        <v>34</v>
      </c>
      <c r="B21" s="297"/>
    </row>
    <row r="22" spans="1:4" x14ac:dyDescent="0.35">
      <c r="A22" s="252" t="s">
        <v>21</v>
      </c>
      <c r="B22" s="298"/>
    </row>
    <row r="23" spans="1:4" ht="16.5" customHeight="1" x14ac:dyDescent="0.35">
      <c r="A23" s="92" t="s">
        <v>22</v>
      </c>
      <c r="B23" s="250"/>
    </row>
    <row r="24" spans="1:4" x14ac:dyDescent="0.35">
      <c r="A24" s="92" t="s">
        <v>772</v>
      </c>
      <c r="B24" s="250"/>
    </row>
    <row r="25" spans="1:4" x14ac:dyDescent="0.35">
      <c r="A25" s="92" t="s">
        <v>8</v>
      </c>
      <c r="B25" s="250"/>
    </row>
    <row r="26" spans="1:4" x14ac:dyDescent="0.35">
      <c r="A26" s="92" t="s">
        <v>23</v>
      </c>
      <c r="B26" s="250">
        <v>490000</v>
      </c>
    </row>
    <row r="27" spans="1:4" x14ac:dyDescent="0.35">
      <c r="A27" s="92" t="s">
        <v>9</v>
      </c>
      <c r="B27" s="250"/>
    </row>
    <row r="28" spans="1:4" ht="16" thickBot="1" x14ac:dyDescent="0.4">
      <c r="A28" s="265" t="s">
        <v>10</v>
      </c>
      <c r="B28" s="346"/>
    </row>
    <row r="29" spans="1:4" s="43" customFormat="1" ht="16" thickTop="1" thickBot="1" x14ac:dyDescent="0.35">
      <c r="A29" s="276" t="s">
        <v>11</v>
      </c>
      <c r="B29" s="609">
        <f>SUM(B22:B28)</f>
        <v>490000</v>
      </c>
    </row>
    <row r="30" spans="1:4" ht="12.75" customHeight="1" thickBot="1" x14ac:dyDescent="0.4">
      <c r="A30" s="770"/>
      <c r="B30" s="771"/>
    </row>
    <row r="31" spans="1:4" x14ac:dyDescent="0.35">
      <c r="A31" s="254" t="s">
        <v>18</v>
      </c>
      <c r="B31" s="298" t="s">
        <v>4</v>
      </c>
    </row>
    <row r="32" spans="1:4" x14ac:dyDescent="0.35">
      <c r="A32" s="92" t="s">
        <v>12</v>
      </c>
      <c r="B32" s="250"/>
    </row>
    <row r="33" spans="1:2" x14ac:dyDescent="0.35">
      <c r="A33" s="92" t="s">
        <v>13</v>
      </c>
      <c r="B33" s="250"/>
    </row>
    <row r="34" spans="1:2" x14ac:dyDescent="0.35">
      <c r="A34" s="92" t="s">
        <v>14</v>
      </c>
      <c r="B34" s="250"/>
    </row>
    <row r="35" spans="1:2" ht="16" thickBot="1" x14ac:dyDescent="0.4">
      <c r="A35" s="309" t="s">
        <v>15</v>
      </c>
      <c r="B35" s="341"/>
    </row>
    <row r="36" spans="1:2" s="43" customFormat="1" ht="16" thickTop="1" thickBot="1" x14ac:dyDescent="0.35">
      <c r="A36" s="276" t="s">
        <v>7</v>
      </c>
      <c r="B36" s="609">
        <f>SUM(B31:B35)</f>
        <v>0</v>
      </c>
    </row>
    <row r="37" spans="1:2" ht="12.75" customHeight="1" thickBot="1" x14ac:dyDescent="0.4">
      <c r="A37" s="770"/>
      <c r="B37" s="771"/>
    </row>
    <row r="38" spans="1:2" x14ac:dyDescent="0.35">
      <c r="A38" s="254" t="s">
        <v>19</v>
      </c>
      <c r="B38" s="253"/>
    </row>
    <row r="39" spans="1:2" x14ac:dyDescent="0.35">
      <c r="A39" s="92" t="s">
        <v>773</v>
      </c>
      <c r="B39" s="79">
        <v>0</v>
      </c>
    </row>
    <row r="40" spans="1:2" x14ac:dyDescent="0.35">
      <c r="A40" s="92" t="s">
        <v>114</v>
      </c>
      <c r="B40" s="79">
        <v>0</v>
      </c>
    </row>
    <row r="41" spans="1:2" x14ac:dyDescent="0.35">
      <c r="A41" s="92" t="s">
        <v>121</v>
      </c>
      <c r="B41" s="79">
        <v>0</v>
      </c>
    </row>
    <row r="42" spans="1:2" x14ac:dyDescent="0.35">
      <c r="A42" s="92" t="s">
        <v>132</v>
      </c>
      <c r="B42" s="79">
        <v>0</v>
      </c>
    </row>
    <row r="43" spans="1:2" x14ac:dyDescent="0.35">
      <c r="A43" s="590" t="s">
        <v>160</v>
      </c>
      <c r="B43" s="79">
        <v>0</v>
      </c>
    </row>
    <row r="44" spans="1:2" x14ac:dyDescent="0.35">
      <c r="A44" s="92" t="s">
        <v>489</v>
      </c>
      <c r="B44" s="79">
        <v>0</v>
      </c>
    </row>
    <row r="45" spans="1:2" ht="16" thickBot="1" x14ac:dyDescent="0.4">
      <c r="A45" s="309" t="s">
        <v>574</v>
      </c>
      <c r="B45" s="310">
        <v>490000</v>
      </c>
    </row>
    <row r="46" spans="1:2" ht="16.5" thickTop="1" thickBot="1" x14ac:dyDescent="0.4">
      <c r="A46" s="276" t="s">
        <v>11</v>
      </c>
      <c r="B46" s="383">
        <f>SUM(B39:B45)</f>
        <v>490000</v>
      </c>
    </row>
  </sheetData>
  <mergeCells count="13">
    <mergeCell ref="A6:B6"/>
    <mergeCell ref="A1:B1"/>
    <mergeCell ref="A2:B2"/>
    <mergeCell ref="A3:B3"/>
    <mergeCell ref="A4:B4"/>
    <mergeCell ref="A5:B5"/>
    <mergeCell ref="A37:B37"/>
    <mergeCell ref="A8:B8"/>
    <mergeCell ref="A9:B9"/>
    <mergeCell ref="A10:B10"/>
    <mergeCell ref="A11:B11"/>
    <mergeCell ref="A12:B12"/>
    <mergeCell ref="A30:B30"/>
  </mergeCells>
  <printOptions horizontalCentered="1"/>
  <pageMargins left="0.2" right="0" top="0" bottom="0"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53" t="s">
        <v>0</v>
      </c>
      <c r="B1" s="754"/>
    </row>
    <row r="2" spans="1:2" x14ac:dyDescent="0.35">
      <c r="A2" s="776" t="s">
        <v>1</v>
      </c>
      <c r="B2" s="777"/>
    </row>
    <row r="3" spans="1:2" ht="12.75" customHeight="1" x14ac:dyDescent="0.35">
      <c r="A3" s="778"/>
      <c r="B3" s="779"/>
    </row>
    <row r="4" spans="1:2" s="35" customFormat="1" ht="17.25" customHeight="1" x14ac:dyDescent="0.35">
      <c r="A4" s="780" t="s">
        <v>32</v>
      </c>
      <c r="B4" s="760"/>
    </row>
    <row r="5" spans="1:2" ht="12.75" customHeight="1" x14ac:dyDescent="0.35">
      <c r="A5" s="767"/>
      <c r="B5" s="768"/>
    </row>
    <row r="6" spans="1:2" x14ac:dyDescent="0.35">
      <c r="A6" s="759" t="s">
        <v>549</v>
      </c>
      <c r="B6" s="760"/>
    </row>
    <row r="7" spans="1:2" x14ac:dyDescent="0.35">
      <c r="A7" s="269" t="s">
        <v>30</v>
      </c>
      <c r="B7" s="251"/>
    </row>
    <row r="8" spans="1:2" x14ac:dyDescent="0.35">
      <c r="A8" s="759" t="s">
        <v>28</v>
      </c>
      <c r="B8" s="760"/>
    </row>
    <row r="9" spans="1:2" x14ac:dyDescent="0.35">
      <c r="A9" s="759"/>
      <c r="B9" s="760"/>
    </row>
    <row r="10" spans="1:2" ht="12.75" customHeight="1" x14ac:dyDescent="0.35">
      <c r="A10" s="770"/>
      <c r="B10" s="771"/>
    </row>
    <row r="11" spans="1:2" x14ac:dyDescent="0.35">
      <c r="A11" s="774" t="s">
        <v>24</v>
      </c>
      <c r="B11" s="775"/>
    </row>
    <row r="12" spans="1:2" ht="12.75" customHeight="1" x14ac:dyDescent="0.35">
      <c r="A12" s="770"/>
      <c r="B12" s="771"/>
    </row>
    <row r="13" spans="1:2" ht="16" thickBot="1" x14ac:dyDescent="0.4">
      <c r="A13" s="259" t="s">
        <v>16</v>
      </c>
      <c r="B13" s="260" t="s">
        <v>2</v>
      </c>
    </row>
    <row r="14" spans="1:2" x14ac:dyDescent="0.35">
      <c r="A14" s="252" t="s">
        <v>3</v>
      </c>
      <c r="B14" s="253" t="s">
        <v>2</v>
      </c>
    </row>
    <row r="15" spans="1:2" x14ac:dyDescent="0.35">
      <c r="A15" s="92" t="s">
        <v>25</v>
      </c>
      <c r="B15" s="79" t="s">
        <v>2</v>
      </c>
    </row>
    <row r="16" spans="1:2" x14ac:dyDescent="0.35">
      <c r="A16" s="92" t="s">
        <v>5</v>
      </c>
      <c r="B16" s="79">
        <v>12497615</v>
      </c>
    </row>
    <row r="17" spans="1:4" ht="16" thickBot="1" x14ac:dyDescent="0.4">
      <c r="A17" s="139" t="s">
        <v>26</v>
      </c>
      <c r="B17" s="140"/>
    </row>
    <row r="18" spans="1:4" ht="16.5" thickTop="1" thickBot="1" x14ac:dyDescent="0.4">
      <c r="A18" s="303" t="s">
        <v>6</v>
      </c>
      <c r="B18" s="305" t="s">
        <v>2</v>
      </c>
      <c r="D18" s="35"/>
    </row>
    <row r="19" spans="1:4" s="43" customFormat="1" thickBot="1" x14ac:dyDescent="0.35">
      <c r="A19" s="342" t="s">
        <v>7</v>
      </c>
      <c r="B19" s="343">
        <f>+B16</f>
        <v>12497615</v>
      </c>
    </row>
    <row r="20" spans="1:4" ht="12.75" customHeight="1" thickBot="1" x14ac:dyDescent="0.4">
      <c r="A20" s="344"/>
      <c r="B20" s="345"/>
    </row>
    <row r="21" spans="1:4" ht="16" thickBot="1" x14ac:dyDescent="0.4">
      <c r="A21" s="276" t="s">
        <v>34</v>
      </c>
      <c r="B21" s="297"/>
    </row>
    <row r="22" spans="1:4" x14ac:dyDescent="0.35">
      <c r="A22" s="252" t="s">
        <v>21</v>
      </c>
      <c r="B22" s="298"/>
    </row>
    <row r="23" spans="1:4" ht="16.5" customHeight="1" x14ac:dyDescent="0.35">
      <c r="A23" s="92" t="s">
        <v>22</v>
      </c>
      <c r="B23" s="250"/>
    </row>
    <row r="24" spans="1:4" x14ac:dyDescent="0.35">
      <c r="A24" s="92" t="s">
        <v>162</v>
      </c>
      <c r="B24" s="250">
        <v>970000</v>
      </c>
    </row>
    <row r="25" spans="1:4" x14ac:dyDescent="0.35">
      <c r="A25" s="92" t="s">
        <v>8</v>
      </c>
      <c r="B25" s="250"/>
    </row>
    <row r="26" spans="1:4" x14ac:dyDescent="0.35">
      <c r="A26" s="92" t="s">
        <v>23</v>
      </c>
      <c r="B26" s="250"/>
    </row>
    <row r="27" spans="1:4" x14ac:dyDescent="0.35">
      <c r="A27" s="92" t="s">
        <v>9</v>
      </c>
      <c r="B27" s="250"/>
    </row>
    <row r="28" spans="1:4" ht="16" thickBot="1" x14ac:dyDescent="0.4">
      <c r="A28" s="265" t="s">
        <v>10</v>
      </c>
      <c r="B28" s="346">
        <f>B46-B24</f>
        <v>11527615</v>
      </c>
    </row>
    <row r="29" spans="1:4" s="43" customFormat="1" ht="16" thickTop="1" thickBot="1" x14ac:dyDescent="0.35">
      <c r="A29" s="276" t="s">
        <v>11</v>
      </c>
      <c r="B29" s="302">
        <f>SUM(B22:B28)</f>
        <v>12497615</v>
      </c>
    </row>
    <row r="30" spans="1:4" ht="12.75" customHeight="1" thickBot="1" x14ac:dyDescent="0.4">
      <c r="A30" s="770"/>
      <c r="B30" s="771"/>
    </row>
    <row r="31" spans="1:4" x14ac:dyDescent="0.35">
      <c r="A31" s="254" t="s">
        <v>18</v>
      </c>
      <c r="B31" s="298" t="s">
        <v>4</v>
      </c>
    </row>
    <row r="32" spans="1:4" x14ac:dyDescent="0.35">
      <c r="A32" s="92" t="s">
        <v>12</v>
      </c>
      <c r="B32" s="250"/>
    </row>
    <row r="33" spans="1:2" x14ac:dyDescent="0.35">
      <c r="A33" s="92" t="s">
        <v>13</v>
      </c>
      <c r="B33" s="250"/>
    </row>
    <row r="34" spans="1:2" x14ac:dyDescent="0.35">
      <c r="A34" s="92" t="s">
        <v>14</v>
      </c>
      <c r="B34" s="250"/>
    </row>
    <row r="35" spans="1:2" ht="16" thickBot="1" x14ac:dyDescent="0.4">
      <c r="A35" s="309" t="s">
        <v>15</v>
      </c>
      <c r="B35" s="341"/>
    </row>
    <row r="36" spans="1:2" s="43" customFormat="1" ht="16" thickTop="1" thickBot="1" x14ac:dyDescent="0.35">
      <c r="A36" s="276" t="s">
        <v>7</v>
      </c>
      <c r="B36" s="302">
        <f>SUM(B31:B35)</f>
        <v>0</v>
      </c>
    </row>
    <row r="37" spans="1:2" ht="12.75" customHeight="1" thickBot="1" x14ac:dyDescent="0.4">
      <c r="A37" s="770"/>
      <c r="B37" s="771"/>
    </row>
    <row r="38" spans="1:2" x14ac:dyDescent="0.35">
      <c r="A38" s="254" t="s">
        <v>19</v>
      </c>
      <c r="B38" s="253"/>
    </row>
    <row r="39" spans="1:2" x14ac:dyDescent="0.35">
      <c r="A39" s="577" t="s">
        <v>114</v>
      </c>
      <c r="B39" s="79">
        <v>1960000</v>
      </c>
    </row>
    <row r="40" spans="1:2" x14ac:dyDescent="0.35">
      <c r="A40" s="577" t="s">
        <v>121</v>
      </c>
      <c r="B40" s="79">
        <v>1635000</v>
      </c>
    </row>
    <row r="41" spans="1:2" x14ac:dyDescent="0.35">
      <c r="A41" s="577" t="s">
        <v>132</v>
      </c>
      <c r="B41" s="79">
        <v>1685000</v>
      </c>
    </row>
    <row r="42" spans="1:2" x14ac:dyDescent="0.35">
      <c r="A42" s="577" t="s">
        <v>160</v>
      </c>
      <c r="B42" s="79">
        <v>1731350</v>
      </c>
    </row>
    <row r="43" spans="1:2" x14ac:dyDescent="0.35">
      <c r="A43" s="577" t="s">
        <v>489</v>
      </c>
      <c r="B43" s="79">
        <v>1779091</v>
      </c>
    </row>
    <row r="44" spans="1:2" x14ac:dyDescent="0.35">
      <c r="A44" s="577" t="s">
        <v>574</v>
      </c>
      <c r="B44" s="79">
        <v>1828263</v>
      </c>
    </row>
    <row r="45" spans="1:2" ht="16" thickBot="1" x14ac:dyDescent="0.4">
      <c r="A45" s="577" t="s">
        <v>665</v>
      </c>
      <c r="B45" s="310">
        <v>1878911</v>
      </c>
    </row>
    <row r="46" spans="1:2" ht="16.5" thickTop="1" thickBot="1" x14ac:dyDescent="0.4">
      <c r="A46" s="276" t="s">
        <v>11</v>
      </c>
      <c r="B46" s="82">
        <f>SUM(B39:B45)</f>
        <v>12497615</v>
      </c>
    </row>
  </sheetData>
  <mergeCells count="13">
    <mergeCell ref="A12:B12"/>
    <mergeCell ref="A30:B30"/>
    <mergeCell ref="A37:B37"/>
    <mergeCell ref="A11:B11"/>
    <mergeCell ref="A9:B9"/>
    <mergeCell ref="A3:B3"/>
    <mergeCell ref="A5:B5"/>
    <mergeCell ref="A10:B10"/>
    <mergeCell ref="A1:B1"/>
    <mergeCell ref="A2:B2"/>
    <mergeCell ref="A4:B4"/>
    <mergeCell ref="A6:B6"/>
    <mergeCell ref="A8:B8"/>
  </mergeCells>
  <printOptions horizontalCentered="1"/>
  <pageMargins left="0.2" right="0" top="0" bottom="0"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53" t="s">
        <v>0</v>
      </c>
      <c r="B1" s="754"/>
    </row>
    <row r="2" spans="1:2" x14ac:dyDescent="0.35">
      <c r="A2" s="776" t="s">
        <v>1</v>
      </c>
      <c r="B2" s="777"/>
    </row>
    <row r="3" spans="1:2" ht="12.75" customHeight="1" x14ac:dyDescent="0.35">
      <c r="A3" s="778"/>
      <c r="B3" s="779"/>
    </row>
    <row r="4" spans="1:2" s="35" customFormat="1" ht="17.25" customHeight="1" x14ac:dyDescent="0.35">
      <c r="A4" s="780" t="s">
        <v>73</v>
      </c>
      <c r="B4" s="760"/>
    </row>
    <row r="5" spans="1:2" ht="12.75" customHeight="1" x14ac:dyDescent="0.35">
      <c r="A5" s="781"/>
      <c r="B5" s="782"/>
    </row>
    <row r="6" spans="1:2" x14ac:dyDescent="0.35">
      <c r="A6" s="759" t="s">
        <v>547</v>
      </c>
      <c r="B6" s="760"/>
    </row>
    <row r="7" spans="1:2" x14ac:dyDescent="0.35">
      <c r="A7" s="356" t="s">
        <v>30</v>
      </c>
      <c r="B7" s="251"/>
    </row>
    <row r="8" spans="1:2" x14ac:dyDescent="0.35">
      <c r="A8" s="759" t="s">
        <v>70</v>
      </c>
      <c r="B8" s="760"/>
    </row>
    <row r="9" spans="1:2" x14ac:dyDescent="0.35">
      <c r="A9" s="759"/>
      <c r="B9" s="760"/>
    </row>
    <row r="10" spans="1:2" ht="12.75" customHeight="1" x14ac:dyDescent="0.35">
      <c r="A10" s="781"/>
      <c r="B10" s="782"/>
    </row>
    <row r="11" spans="1:2" x14ac:dyDescent="0.35">
      <c r="A11" s="774" t="s">
        <v>24</v>
      </c>
      <c r="B11" s="775"/>
    </row>
    <row r="12" spans="1:2" ht="12.75" customHeight="1" thickBot="1" x14ac:dyDescent="0.4">
      <c r="A12" s="786"/>
      <c r="B12" s="787"/>
    </row>
    <row r="13" spans="1:2" ht="16" thickBot="1" x14ac:dyDescent="0.4">
      <c r="A13" s="296" t="s">
        <v>16</v>
      </c>
      <c r="B13" s="297" t="s">
        <v>2</v>
      </c>
    </row>
    <row r="14" spans="1:2" x14ac:dyDescent="0.35">
      <c r="A14" s="252" t="s">
        <v>3</v>
      </c>
      <c r="B14" s="298">
        <v>50000</v>
      </c>
    </row>
    <row r="15" spans="1:2" x14ac:dyDescent="0.35">
      <c r="A15" s="92" t="s">
        <v>25</v>
      </c>
      <c r="B15" s="250">
        <v>15000</v>
      </c>
    </row>
    <row r="16" spans="1:2" x14ac:dyDescent="0.35">
      <c r="A16" s="92" t="s">
        <v>5</v>
      </c>
      <c r="B16" s="250">
        <v>535000</v>
      </c>
    </row>
    <row r="17" spans="1:4" ht="16" thickBot="1" x14ac:dyDescent="0.4">
      <c r="A17" s="139" t="s">
        <v>26</v>
      </c>
      <c r="B17" s="140"/>
    </row>
    <row r="18" spans="1:4" ht="16.5" thickTop="1" thickBot="1" x14ac:dyDescent="0.4">
      <c r="A18" s="303" t="s">
        <v>6</v>
      </c>
      <c r="B18" s="304"/>
      <c r="D18" s="35"/>
    </row>
    <row r="19" spans="1:4" s="43" customFormat="1" thickBot="1" x14ac:dyDescent="0.35">
      <c r="A19" s="276" t="s">
        <v>7</v>
      </c>
      <c r="B19" s="302">
        <f>SUM(B13:B17)-(B18)</f>
        <v>600000</v>
      </c>
    </row>
    <row r="20" spans="1:4" ht="12.75" customHeight="1" thickBot="1" x14ac:dyDescent="0.4">
      <c r="A20" s="784"/>
      <c r="B20" s="785"/>
    </row>
    <row r="21" spans="1:4" x14ac:dyDescent="0.35">
      <c r="A21" s="254" t="s">
        <v>34</v>
      </c>
      <c r="B21" s="298"/>
    </row>
    <row r="22" spans="1:4" x14ac:dyDescent="0.35">
      <c r="A22" s="92" t="s">
        <v>21</v>
      </c>
      <c r="B22" s="250"/>
    </row>
    <row r="23" spans="1:4" ht="16.5" customHeight="1" x14ac:dyDescent="0.35">
      <c r="A23" s="92" t="s">
        <v>22</v>
      </c>
      <c r="B23" s="250"/>
    </row>
    <row r="24" spans="1:4" x14ac:dyDescent="0.35">
      <c r="A24" s="92" t="s">
        <v>162</v>
      </c>
      <c r="B24" s="250"/>
    </row>
    <row r="25" spans="1:4" x14ac:dyDescent="0.35">
      <c r="A25" s="92" t="s">
        <v>8</v>
      </c>
      <c r="B25" s="250"/>
    </row>
    <row r="26" spans="1:4" x14ac:dyDescent="0.35">
      <c r="A26" s="92" t="s">
        <v>23</v>
      </c>
      <c r="B26" s="250">
        <v>600000</v>
      </c>
    </row>
    <row r="27" spans="1:4" x14ac:dyDescent="0.35">
      <c r="A27" s="92" t="s">
        <v>9</v>
      </c>
      <c r="B27" s="250"/>
    </row>
    <row r="28" spans="1:4" ht="16" thickBot="1" x14ac:dyDescent="0.4">
      <c r="A28" s="309" t="s">
        <v>10</v>
      </c>
      <c r="B28" s="341"/>
    </row>
    <row r="29" spans="1:4" s="43" customFormat="1" ht="16" thickTop="1" thickBot="1" x14ac:dyDescent="0.35">
      <c r="A29" s="276" t="s">
        <v>11</v>
      </c>
      <c r="B29" s="302">
        <f>SUM(B22:B28)</f>
        <v>600000</v>
      </c>
    </row>
    <row r="30" spans="1:4" ht="12.75" customHeight="1" thickBot="1" x14ac:dyDescent="0.4">
      <c r="A30" s="770"/>
      <c r="B30" s="783"/>
    </row>
    <row r="31" spans="1:4" x14ac:dyDescent="0.35">
      <c r="A31" s="254" t="s">
        <v>18</v>
      </c>
      <c r="B31" s="298" t="s">
        <v>4</v>
      </c>
    </row>
    <row r="32" spans="1:4" x14ac:dyDescent="0.35">
      <c r="A32" s="92" t="s">
        <v>12</v>
      </c>
      <c r="B32" s="250"/>
    </row>
    <row r="33" spans="1:3" x14ac:dyDescent="0.35">
      <c r="A33" s="92" t="s">
        <v>13</v>
      </c>
      <c r="B33" s="250"/>
    </row>
    <row r="34" spans="1:3" x14ac:dyDescent="0.35">
      <c r="A34" s="92" t="s">
        <v>14</v>
      </c>
      <c r="B34" s="250"/>
    </row>
    <row r="35" spans="1:3" ht="16" thickBot="1" x14ac:dyDescent="0.4">
      <c r="A35" s="309" t="s">
        <v>15</v>
      </c>
      <c r="B35" s="341"/>
    </row>
    <row r="36" spans="1:3" s="43" customFormat="1" ht="16" thickTop="1" thickBot="1" x14ac:dyDescent="0.35">
      <c r="A36" s="276" t="s">
        <v>7</v>
      </c>
      <c r="B36" s="302">
        <f>SUM(B31:B35)</f>
        <v>0</v>
      </c>
    </row>
    <row r="37" spans="1:3" ht="12.75" customHeight="1" thickBot="1" x14ac:dyDescent="0.4">
      <c r="A37" s="770"/>
      <c r="B37" s="783"/>
    </row>
    <row r="38" spans="1:3" x14ac:dyDescent="0.35">
      <c r="A38" s="254" t="s">
        <v>19</v>
      </c>
      <c r="B38" s="298"/>
    </row>
    <row r="39" spans="1:3" x14ac:dyDescent="0.35">
      <c r="A39" s="577" t="s">
        <v>114</v>
      </c>
      <c r="B39" s="250"/>
    </row>
    <row r="40" spans="1:3" x14ac:dyDescent="0.35">
      <c r="A40" s="577" t="s">
        <v>121</v>
      </c>
      <c r="B40" s="250"/>
    </row>
    <row r="41" spans="1:3" x14ac:dyDescent="0.35">
      <c r="A41" s="577" t="s">
        <v>132</v>
      </c>
      <c r="B41" s="250"/>
    </row>
    <row r="42" spans="1:3" x14ac:dyDescent="0.35">
      <c r="A42" s="577" t="s">
        <v>160</v>
      </c>
      <c r="B42" s="250">
        <v>300000</v>
      </c>
    </row>
    <row r="43" spans="1:3" x14ac:dyDescent="0.35">
      <c r="A43" s="577" t="s">
        <v>489</v>
      </c>
      <c r="B43" s="142"/>
      <c r="C43" s="68"/>
    </row>
    <row r="44" spans="1:3" x14ac:dyDescent="0.35">
      <c r="A44" s="577" t="s">
        <v>574</v>
      </c>
      <c r="B44" s="250">
        <v>300000</v>
      </c>
    </row>
    <row r="45" spans="1:3" ht="16" thickBot="1" x14ac:dyDescent="0.4">
      <c r="A45" s="577" t="s">
        <v>665</v>
      </c>
      <c r="B45" s="346"/>
    </row>
    <row r="46" spans="1:3" ht="16.5" thickTop="1" thickBot="1" x14ac:dyDescent="0.4">
      <c r="A46" s="276" t="s">
        <v>11</v>
      </c>
      <c r="B46" s="302">
        <f>SUM(B39:B45)</f>
        <v>600000</v>
      </c>
    </row>
  </sheetData>
  <mergeCells count="14">
    <mergeCell ref="A37:B37"/>
    <mergeCell ref="A30:B30"/>
    <mergeCell ref="A20:B20"/>
    <mergeCell ref="A12:B12"/>
    <mergeCell ref="A10:B10"/>
    <mergeCell ref="A11:B11"/>
    <mergeCell ref="A9:B9"/>
    <mergeCell ref="A5:B5"/>
    <mergeCell ref="A3:B3"/>
    <mergeCell ref="A1:B1"/>
    <mergeCell ref="A2:B2"/>
    <mergeCell ref="A4:B4"/>
    <mergeCell ref="A6:B6"/>
    <mergeCell ref="A8:B8"/>
  </mergeCells>
  <printOptions horizontalCentered="1"/>
  <pageMargins left="0.2" right="0" top="0" bottom="0"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0"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thickBot="1" x14ac:dyDescent="0.4">
      <c r="A3" s="256"/>
      <c r="B3" s="257"/>
    </row>
    <row r="4" spans="1:2" s="35" customFormat="1" ht="17.25" customHeight="1" x14ac:dyDescent="0.35">
      <c r="A4" s="765" t="s">
        <v>548</v>
      </c>
      <c r="B4" s="766"/>
    </row>
    <row r="5" spans="1:2" ht="12.75" customHeight="1" x14ac:dyDescent="0.35">
      <c r="A5" s="767"/>
      <c r="B5" s="768"/>
    </row>
    <row r="6" spans="1:2" x14ac:dyDescent="0.35">
      <c r="A6" s="759" t="s">
        <v>136</v>
      </c>
      <c r="B6" s="760"/>
    </row>
    <row r="7" spans="1:2" x14ac:dyDescent="0.35">
      <c r="A7" s="356" t="s">
        <v>30</v>
      </c>
      <c r="B7" s="251"/>
    </row>
    <row r="8" spans="1:2" x14ac:dyDescent="0.35">
      <c r="A8" s="759" t="s">
        <v>545</v>
      </c>
      <c r="B8" s="760"/>
    </row>
    <row r="9" spans="1:2" x14ac:dyDescent="0.35">
      <c r="A9" s="759"/>
      <c r="B9" s="760"/>
    </row>
    <row r="10" spans="1:2" ht="12.75" customHeight="1" x14ac:dyDescent="0.35">
      <c r="A10" s="770"/>
      <c r="B10" s="771"/>
    </row>
    <row r="11" spans="1:2" x14ac:dyDescent="0.35">
      <c r="A11" s="734" t="s">
        <v>24</v>
      </c>
      <c r="B11" s="735"/>
    </row>
    <row r="12" spans="1:2" ht="12.75" customHeight="1" thickBot="1" x14ac:dyDescent="0.4">
      <c r="A12" s="247"/>
      <c r="B12" s="248"/>
    </row>
    <row r="13" spans="1:2" x14ac:dyDescent="0.35">
      <c r="A13" s="254" t="s">
        <v>16</v>
      </c>
      <c r="B13" s="298" t="s">
        <v>2</v>
      </c>
    </row>
    <row r="14" spans="1:2" x14ac:dyDescent="0.35">
      <c r="A14" s="92" t="s">
        <v>3</v>
      </c>
      <c r="B14" s="250"/>
    </row>
    <row r="15" spans="1:2" x14ac:dyDescent="0.35">
      <c r="A15" s="92" t="s">
        <v>25</v>
      </c>
      <c r="B15" s="250" t="s">
        <v>2</v>
      </c>
    </row>
    <row r="16" spans="1:2" x14ac:dyDescent="0.35">
      <c r="A16" s="92" t="s">
        <v>5</v>
      </c>
      <c r="B16" s="250">
        <v>960000</v>
      </c>
    </row>
    <row r="17" spans="1:7" ht="16" thickBot="1" x14ac:dyDescent="0.4">
      <c r="A17" s="139" t="s">
        <v>26</v>
      </c>
      <c r="B17" s="140"/>
    </row>
    <row r="18" spans="1:7" ht="16.5" thickTop="1" thickBot="1" x14ac:dyDescent="0.4">
      <c r="A18" s="303" t="s">
        <v>6</v>
      </c>
      <c r="B18" s="300" t="s">
        <v>2</v>
      </c>
      <c r="D18" s="35"/>
    </row>
    <row r="19" spans="1:7" s="43" customFormat="1" ht="15" x14ac:dyDescent="0.3">
      <c r="A19" s="254" t="s">
        <v>7</v>
      </c>
      <c r="B19" s="299">
        <f>SUM(B14:B18)</f>
        <v>960000</v>
      </c>
    </row>
    <row r="20" spans="1:7" ht="12.75" customHeight="1" thickBot="1" x14ac:dyDescent="0.4">
      <c r="A20" s="763"/>
      <c r="B20" s="764"/>
    </row>
    <row r="21" spans="1:7" x14ac:dyDescent="0.35">
      <c r="A21" s="254" t="s">
        <v>34</v>
      </c>
      <c r="B21" s="298"/>
    </row>
    <row r="22" spans="1:7" x14ac:dyDescent="0.35">
      <c r="A22" s="92" t="s">
        <v>21</v>
      </c>
      <c r="B22" s="250"/>
    </row>
    <row r="23" spans="1:7" ht="16.5" customHeight="1" x14ac:dyDescent="0.35">
      <c r="A23" s="92" t="s">
        <v>22</v>
      </c>
      <c r="B23" s="250"/>
    </row>
    <row r="24" spans="1:7" x14ac:dyDescent="0.35">
      <c r="A24" s="92" t="s">
        <v>20</v>
      </c>
      <c r="B24" s="250"/>
    </row>
    <row r="25" spans="1:7" x14ac:dyDescent="0.35">
      <c r="A25" s="92" t="s">
        <v>8</v>
      </c>
      <c r="B25" s="250"/>
    </row>
    <row r="26" spans="1:7" x14ac:dyDescent="0.35">
      <c r="A26" s="92" t="s">
        <v>104</v>
      </c>
      <c r="B26" s="250">
        <v>960000</v>
      </c>
    </row>
    <row r="27" spans="1:7" x14ac:dyDescent="0.35">
      <c r="A27" s="92" t="s">
        <v>9</v>
      </c>
      <c r="B27" s="250"/>
      <c r="F27" s="68"/>
      <c r="G27" s="68"/>
    </row>
    <row r="28" spans="1:7" ht="16" thickBot="1" x14ac:dyDescent="0.4">
      <c r="A28" s="309" t="s">
        <v>10</v>
      </c>
      <c r="B28" s="341"/>
      <c r="F28" s="68"/>
      <c r="G28" s="68"/>
    </row>
    <row r="29" spans="1:7" s="43" customFormat="1" thickTop="1" x14ac:dyDescent="0.3">
      <c r="A29" s="347" t="s">
        <v>11</v>
      </c>
      <c r="B29" s="299">
        <f>SUM(B22:B28)</f>
        <v>960000</v>
      </c>
      <c r="F29" s="73"/>
      <c r="G29" s="73"/>
    </row>
    <row r="30" spans="1:7" ht="12.75" customHeight="1" thickBot="1" x14ac:dyDescent="0.4">
      <c r="A30" s="763"/>
      <c r="B30" s="764"/>
    </row>
    <row r="31" spans="1:7" x14ac:dyDescent="0.35">
      <c r="A31" s="254" t="s">
        <v>18</v>
      </c>
      <c r="B31" s="298" t="s">
        <v>4</v>
      </c>
    </row>
    <row r="32" spans="1:7" x14ac:dyDescent="0.35">
      <c r="A32" s="92" t="s">
        <v>12</v>
      </c>
      <c r="B32" s="250"/>
    </row>
    <row r="33" spans="1:3" x14ac:dyDescent="0.35">
      <c r="A33" s="92" t="s">
        <v>13</v>
      </c>
      <c r="B33" s="250"/>
    </row>
    <row r="34" spans="1:3" x14ac:dyDescent="0.35">
      <c r="A34" s="92" t="s">
        <v>14</v>
      </c>
      <c r="B34" s="250"/>
    </row>
    <row r="35" spans="1:3" ht="16" thickBot="1" x14ac:dyDescent="0.4">
      <c r="A35" s="309" t="s">
        <v>15</v>
      </c>
      <c r="B35" s="341"/>
    </row>
    <row r="36" spans="1:3" s="43" customFormat="1" thickTop="1" x14ac:dyDescent="0.3">
      <c r="A36" s="347" t="s">
        <v>7</v>
      </c>
      <c r="B36" s="299">
        <f>SUM(B31:B35)</f>
        <v>0</v>
      </c>
    </row>
    <row r="37" spans="1:3" ht="12.75" customHeight="1" thickBot="1" x14ac:dyDescent="0.4">
      <c r="A37" s="763"/>
      <c r="B37" s="764"/>
    </row>
    <row r="38" spans="1:3" x14ac:dyDescent="0.35">
      <c r="A38" s="254" t="s">
        <v>19</v>
      </c>
      <c r="B38" s="298"/>
    </row>
    <row r="39" spans="1:3" x14ac:dyDescent="0.35">
      <c r="A39" s="577" t="s">
        <v>114</v>
      </c>
      <c r="B39" s="250">
        <v>375000</v>
      </c>
    </row>
    <row r="40" spans="1:3" x14ac:dyDescent="0.35">
      <c r="A40" s="577" t="s">
        <v>121</v>
      </c>
      <c r="B40" s="250">
        <v>0</v>
      </c>
    </row>
    <row r="41" spans="1:3" x14ac:dyDescent="0.35">
      <c r="A41" s="577" t="s">
        <v>132</v>
      </c>
      <c r="B41" s="250">
        <v>0</v>
      </c>
    </row>
    <row r="42" spans="1:3" x14ac:dyDescent="0.35">
      <c r="A42" s="577" t="s">
        <v>160</v>
      </c>
      <c r="B42" s="250"/>
    </row>
    <row r="43" spans="1:3" x14ac:dyDescent="0.35">
      <c r="A43" s="577" t="s">
        <v>489</v>
      </c>
      <c r="B43" s="250">
        <v>585000</v>
      </c>
    </row>
    <row r="44" spans="1:3" x14ac:dyDescent="0.35">
      <c r="A44" s="577" t="s">
        <v>574</v>
      </c>
      <c r="B44" s="250">
        <v>0</v>
      </c>
      <c r="C44" s="68"/>
    </row>
    <row r="45" spans="1:3" ht="16" thickBot="1" x14ac:dyDescent="0.4">
      <c r="A45" s="577" t="s">
        <v>665</v>
      </c>
      <c r="B45" s="341">
        <v>0</v>
      </c>
    </row>
    <row r="46" spans="1:3" ht="16.5" thickTop="1" thickBot="1" x14ac:dyDescent="0.4">
      <c r="A46" s="267" t="s">
        <v>11</v>
      </c>
      <c r="B46" s="302">
        <f>SUM(B39:B45)</f>
        <v>960000</v>
      </c>
    </row>
  </sheetData>
  <mergeCells count="12">
    <mergeCell ref="A1:B1"/>
    <mergeCell ref="A2:B2"/>
    <mergeCell ref="A4:B4"/>
    <mergeCell ref="A6:B6"/>
    <mergeCell ref="A8:B8"/>
    <mergeCell ref="A20:B20"/>
    <mergeCell ref="A30:B30"/>
    <mergeCell ref="A37:B37"/>
    <mergeCell ref="A5:B5"/>
    <mergeCell ref="A10:B10"/>
    <mergeCell ref="A11:B11"/>
    <mergeCell ref="A9:B9"/>
  </mergeCells>
  <printOptions horizontalCentered="1"/>
  <pageMargins left="0.2" right="0" top="0" bottom="0"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88:P88"/>
  <sheetViews>
    <sheetView view="pageBreakPreview" topLeftCell="A31" zoomScale="60" zoomScaleNormal="100" workbookViewId="0">
      <selection activeCell="Y13" sqref="Y13"/>
    </sheetView>
  </sheetViews>
  <sheetFormatPr defaultColWidth="9.1796875" defaultRowHeight="12.5" x14ac:dyDescent="0.25"/>
  <cols>
    <col min="1" max="21" width="9.1796875" style="74"/>
    <col min="22" max="22" width="61" style="74" customWidth="1"/>
    <col min="23" max="277" width="9.1796875" style="74"/>
    <col min="278" max="278" width="61" style="74" customWidth="1"/>
    <col min="279" max="533" width="9.1796875" style="74"/>
    <col min="534" max="534" width="61" style="74" customWidth="1"/>
    <col min="535" max="789" width="9.1796875" style="74"/>
    <col min="790" max="790" width="61" style="74" customWidth="1"/>
    <col min="791" max="1045" width="9.1796875" style="74"/>
    <col min="1046" max="1046" width="61" style="74" customWidth="1"/>
    <col min="1047" max="1301" width="9.1796875" style="74"/>
    <col min="1302" max="1302" width="61" style="74" customWidth="1"/>
    <col min="1303" max="1557" width="9.1796875" style="74"/>
    <col min="1558" max="1558" width="61" style="74" customWidth="1"/>
    <col min="1559" max="1813" width="9.1796875" style="74"/>
    <col min="1814" max="1814" width="61" style="74" customWidth="1"/>
    <col min="1815" max="2069" width="9.1796875" style="74"/>
    <col min="2070" max="2070" width="61" style="74" customWidth="1"/>
    <col min="2071" max="2325" width="9.1796875" style="74"/>
    <col min="2326" max="2326" width="61" style="74" customWidth="1"/>
    <col min="2327" max="2581" width="9.1796875" style="74"/>
    <col min="2582" max="2582" width="61" style="74" customWidth="1"/>
    <col min="2583" max="2837" width="9.1796875" style="74"/>
    <col min="2838" max="2838" width="61" style="74" customWidth="1"/>
    <col min="2839" max="3093" width="9.1796875" style="74"/>
    <col min="3094" max="3094" width="61" style="74" customWidth="1"/>
    <col min="3095" max="3349" width="9.1796875" style="74"/>
    <col min="3350" max="3350" width="61" style="74" customWidth="1"/>
    <col min="3351" max="3605" width="9.1796875" style="74"/>
    <col min="3606" max="3606" width="61" style="74" customWidth="1"/>
    <col min="3607" max="3861" width="9.1796875" style="74"/>
    <col min="3862" max="3862" width="61" style="74" customWidth="1"/>
    <col min="3863" max="4117" width="9.1796875" style="74"/>
    <col min="4118" max="4118" width="61" style="74" customWidth="1"/>
    <col min="4119" max="4373" width="9.1796875" style="74"/>
    <col min="4374" max="4374" width="61" style="74" customWidth="1"/>
    <col min="4375" max="4629" width="9.1796875" style="74"/>
    <col min="4630" max="4630" width="61" style="74" customWidth="1"/>
    <col min="4631" max="4885" width="9.1796875" style="74"/>
    <col min="4886" max="4886" width="61" style="74" customWidth="1"/>
    <col min="4887" max="5141" width="9.1796875" style="74"/>
    <col min="5142" max="5142" width="61" style="74" customWidth="1"/>
    <col min="5143" max="5397" width="9.1796875" style="74"/>
    <col min="5398" max="5398" width="61" style="74" customWidth="1"/>
    <col min="5399" max="5653" width="9.1796875" style="74"/>
    <col min="5654" max="5654" width="61" style="74" customWidth="1"/>
    <col min="5655" max="5909" width="9.1796875" style="74"/>
    <col min="5910" max="5910" width="61" style="74" customWidth="1"/>
    <col min="5911" max="6165" width="9.1796875" style="74"/>
    <col min="6166" max="6166" width="61" style="74" customWidth="1"/>
    <col min="6167" max="6421" width="9.1796875" style="74"/>
    <col min="6422" max="6422" width="61" style="74" customWidth="1"/>
    <col min="6423" max="6677" width="9.1796875" style="74"/>
    <col min="6678" max="6678" width="61" style="74" customWidth="1"/>
    <col min="6679" max="6933" width="9.1796875" style="74"/>
    <col min="6934" max="6934" width="61" style="74" customWidth="1"/>
    <col min="6935" max="7189" width="9.1796875" style="74"/>
    <col min="7190" max="7190" width="61" style="74" customWidth="1"/>
    <col min="7191" max="7445" width="9.1796875" style="74"/>
    <col min="7446" max="7446" width="61" style="74" customWidth="1"/>
    <col min="7447" max="7701" width="9.1796875" style="74"/>
    <col min="7702" max="7702" width="61" style="74" customWidth="1"/>
    <col min="7703" max="7957" width="9.1796875" style="74"/>
    <col min="7958" max="7958" width="61" style="74" customWidth="1"/>
    <col min="7959" max="8213" width="9.1796875" style="74"/>
    <col min="8214" max="8214" width="61" style="74" customWidth="1"/>
    <col min="8215" max="8469" width="9.1796875" style="74"/>
    <col min="8470" max="8470" width="61" style="74" customWidth="1"/>
    <col min="8471" max="8725" width="9.1796875" style="74"/>
    <col min="8726" max="8726" width="61" style="74" customWidth="1"/>
    <col min="8727" max="8981" width="9.1796875" style="74"/>
    <col min="8982" max="8982" width="61" style="74" customWidth="1"/>
    <col min="8983" max="9237" width="9.1796875" style="74"/>
    <col min="9238" max="9238" width="61" style="74" customWidth="1"/>
    <col min="9239" max="9493" width="9.1796875" style="74"/>
    <col min="9494" max="9494" width="61" style="74" customWidth="1"/>
    <col min="9495" max="9749" width="9.1796875" style="74"/>
    <col min="9750" max="9750" width="61" style="74" customWidth="1"/>
    <col min="9751" max="10005" width="9.1796875" style="74"/>
    <col min="10006" max="10006" width="61" style="74" customWidth="1"/>
    <col min="10007" max="10261" width="9.1796875" style="74"/>
    <col min="10262" max="10262" width="61" style="74" customWidth="1"/>
    <col min="10263" max="10517" width="9.1796875" style="74"/>
    <col min="10518" max="10518" width="61" style="74" customWidth="1"/>
    <col min="10519" max="10773" width="9.1796875" style="74"/>
    <col min="10774" max="10774" width="61" style="74" customWidth="1"/>
    <col min="10775" max="11029" width="9.1796875" style="74"/>
    <col min="11030" max="11030" width="61" style="74" customWidth="1"/>
    <col min="11031" max="11285" width="9.1796875" style="74"/>
    <col min="11286" max="11286" width="61" style="74" customWidth="1"/>
    <col min="11287" max="11541" width="9.1796875" style="74"/>
    <col min="11542" max="11542" width="61" style="74" customWidth="1"/>
    <col min="11543" max="11797" width="9.1796875" style="74"/>
    <col min="11798" max="11798" width="61" style="74" customWidth="1"/>
    <col min="11799" max="12053" width="9.1796875" style="74"/>
    <col min="12054" max="12054" width="61" style="74" customWidth="1"/>
    <col min="12055" max="12309" width="9.1796875" style="74"/>
    <col min="12310" max="12310" width="61" style="74" customWidth="1"/>
    <col min="12311" max="12565" width="9.1796875" style="74"/>
    <col min="12566" max="12566" width="61" style="74" customWidth="1"/>
    <col min="12567" max="12821" width="9.1796875" style="74"/>
    <col min="12822" max="12822" width="61" style="74" customWidth="1"/>
    <col min="12823" max="13077" width="9.1796875" style="74"/>
    <col min="13078" max="13078" width="61" style="74" customWidth="1"/>
    <col min="13079" max="13333" width="9.1796875" style="74"/>
    <col min="13334" max="13334" width="61" style="74" customWidth="1"/>
    <col min="13335" max="13589" width="9.1796875" style="74"/>
    <col min="13590" max="13590" width="61" style="74" customWidth="1"/>
    <col min="13591" max="13845" width="9.1796875" style="74"/>
    <col min="13846" max="13846" width="61" style="74" customWidth="1"/>
    <col min="13847" max="14101" width="9.1796875" style="74"/>
    <col min="14102" max="14102" width="61" style="74" customWidth="1"/>
    <col min="14103" max="14357" width="9.1796875" style="74"/>
    <col min="14358" max="14358" width="61" style="74" customWidth="1"/>
    <col min="14359" max="14613" width="9.1796875" style="74"/>
    <col min="14614" max="14614" width="61" style="74" customWidth="1"/>
    <col min="14615" max="14869" width="9.1796875" style="74"/>
    <col min="14870" max="14870" width="61" style="74" customWidth="1"/>
    <col min="14871" max="15125" width="9.1796875" style="74"/>
    <col min="15126" max="15126" width="61" style="74" customWidth="1"/>
    <col min="15127" max="15381" width="9.1796875" style="74"/>
    <col min="15382" max="15382" width="61" style="74" customWidth="1"/>
    <col min="15383" max="15637" width="9.1796875" style="74"/>
    <col min="15638" max="15638" width="61" style="74" customWidth="1"/>
    <col min="15639" max="15893" width="9.1796875" style="74"/>
    <col min="15894" max="15894" width="61" style="74" customWidth="1"/>
    <col min="15895" max="16149" width="9.1796875" style="74"/>
    <col min="16150" max="16150" width="61" style="74" customWidth="1"/>
    <col min="16151" max="16384" width="9.1796875" style="74"/>
  </cols>
  <sheetData>
    <row r="88" spans="13:16" ht="30" x14ac:dyDescent="0.6">
      <c r="M88" s="647" t="s">
        <v>564</v>
      </c>
      <c r="N88" s="647"/>
      <c r="O88" s="647"/>
      <c r="P88" s="365"/>
    </row>
  </sheetData>
  <mergeCells count="1">
    <mergeCell ref="M88:O88"/>
  </mergeCells>
  <pageMargins left="0.7" right="0.7" top="0.75" bottom="0.75" header="0.3" footer="0.3"/>
  <pageSetup scale="45" firstPageNumber="2" orientation="landscape" useFirstPageNumber="1" r:id="rId1"/>
  <headerFooter>
    <oddFooter>&amp;C&amp;14&amp;P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6" zoomScale="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105</v>
      </c>
      <c r="B4" s="741"/>
    </row>
    <row r="5" spans="1:2" ht="12.75" customHeight="1" x14ac:dyDescent="0.35">
      <c r="A5" s="133"/>
      <c r="B5" s="258"/>
    </row>
    <row r="6" spans="1:2" x14ac:dyDescent="0.35">
      <c r="A6" s="742" t="s">
        <v>40</v>
      </c>
      <c r="B6" s="741"/>
    </row>
    <row r="7" spans="1:2" x14ac:dyDescent="0.35">
      <c r="A7" s="355" t="s">
        <v>30</v>
      </c>
      <c r="B7" s="121"/>
    </row>
    <row r="8" spans="1:2" x14ac:dyDescent="0.35">
      <c r="A8" s="742" t="s">
        <v>28</v>
      </c>
      <c r="B8" s="741"/>
    </row>
    <row r="9" spans="1:2" s="43" customFormat="1" ht="15" x14ac:dyDescent="0.3">
      <c r="A9" s="740" t="s">
        <v>33</v>
      </c>
      <c r="B9" s="743"/>
    </row>
    <row r="10" spans="1:2" ht="12.75" customHeight="1" x14ac:dyDescent="0.35">
      <c r="A10" s="135"/>
      <c r="B10" s="136"/>
    </row>
    <row r="11" spans="1:2" x14ac:dyDescent="0.35">
      <c r="A11" s="734" t="s">
        <v>24</v>
      </c>
      <c r="B11" s="735"/>
    </row>
    <row r="12" spans="1:2" ht="12.75" customHeight="1" thickBot="1" x14ac:dyDescent="0.4">
      <c r="A12" s="137"/>
      <c r="B12" s="138"/>
    </row>
    <row r="13" spans="1:2" x14ac:dyDescent="0.35">
      <c r="A13" s="259" t="s">
        <v>16</v>
      </c>
      <c r="B13" s="260" t="s">
        <v>2</v>
      </c>
    </row>
    <row r="14" spans="1:2" x14ac:dyDescent="0.35">
      <c r="A14" s="261" t="s">
        <v>3</v>
      </c>
      <c r="B14" s="260">
        <v>0</v>
      </c>
    </row>
    <row r="15" spans="1:2" x14ac:dyDescent="0.35">
      <c r="A15" s="261" t="s">
        <v>25</v>
      </c>
      <c r="B15" s="260">
        <v>80000</v>
      </c>
    </row>
    <row r="16" spans="1:2" x14ac:dyDescent="0.35">
      <c r="A16" s="261" t="s">
        <v>5</v>
      </c>
      <c r="B16" s="260">
        <v>320000</v>
      </c>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400000</v>
      </c>
    </row>
    <row r="20" spans="1:4" ht="12.75" customHeight="1" x14ac:dyDescent="0.35">
      <c r="A20" s="133"/>
      <c r="B20" s="134"/>
    </row>
    <row r="21" spans="1:4" x14ac:dyDescent="0.35">
      <c r="A21" s="259" t="s">
        <v>17</v>
      </c>
      <c r="B21" s="260"/>
    </row>
    <row r="22" spans="1:4" x14ac:dyDescent="0.35">
      <c r="A22" s="261" t="s">
        <v>21</v>
      </c>
      <c r="B22" s="260">
        <v>200000</v>
      </c>
    </row>
    <row r="23" spans="1:4" ht="16.5" customHeight="1" x14ac:dyDescent="0.35">
      <c r="A23" s="261" t="s">
        <v>22</v>
      </c>
      <c r="B23" s="260"/>
    </row>
    <row r="24" spans="1:4" x14ac:dyDescent="0.35">
      <c r="A24" s="261" t="s">
        <v>20</v>
      </c>
      <c r="B24" s="260"/>
    </row>
    <row r="25" spans="1:4" x14ac:dyDescent="0.35">
      <c r="A25" s="261" t="s">
        <v>8</v>
      </c>
      <c r="B25" s="260"/>
    </row>
    <row r="26" spans="1:4" x14ac:dyDescent="0.35">
      <c r="A26" s="261" t="s">
        <v>104</v>
      </c>
      <c r="B26" s="260">
        <v>200000</v>
      </c>
    </row>
    <row r="27" spans="1:4" x14ac:dyDescent="0.35">
      <c r="A27" s="261" t="s">
        <v>9</v>
      </c>
      <c r="B27" s="260"/>
    </row>
    <row r="28" spans="1:4" ht="16" thickBot="1" x14ac:dyDescent="0.4">
      <c r="A28" s="139" t="s">
        <v>10</v>
      </c>
      <c r="B28" s="91"/>
    </row>
    <row r="29" spans="1:4" s="43" customFormat="1" ht="16" thickTop="1" thickBot="1" x14ac:dyDescent="0.35">
      <c r="A29" s="141" t="s">
        <v>11</v>
      </c>
      <c r="B29" s="81">
        <f>SUM(B22:B28)</f>
        <v>400000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141" t="s">
        <v>7</v>
      </c>
      <c r="B36" s="81">
        <f>SUM(B31:B35)</f>
        <v>0</v>
      </c>
    </row>
    <row r="37" spans="1:2" ht="12.75" customHeight="1" x14ac:dyDescent="0.35">
      <c r="A37" s="558"/>
      <c r="B37" s="559"/>
    </row>
    <row r="38" spans="1:2" x14ac:dyDescent="0.35">
      <c r="A38" s="259" t="s">
        <v>19</v>
      </c>
      <c r="B38" s="260"/>
    </row>
    <row r="39" spans="1:2" x14ac:dyDescent="0.35">
      <c r="A39" s="92" t="s">
        <v>114</v>
      </c>
      <c r="B39" s="79"/>
    </row>
    <row r="40" spans="1:2" x14ac:dyDescent="0.35">
      <c r="A40" s="92" t="s">
        <v>121</v>
      </c>
      <c r="B40" s="79"/>
    </row>
    <row r="41" spans="1:2" x14ac:dyDescent="0.35">
      <c r="A41" s="92" t="s">
        <v>132</v>
      </c>
      <c r="B41" s="79"/>
    </row>
    <row r="42" spans="1:2" x14ac:dyDescent="0.35">
      <c r="A42" s="92" t="s">
        <v>160</v>
      </c>
      <c r="B42" s="79"/>
    </row>
    <row r="43" spans="1:2" x14ac:dyDescent="0.35">
      <c r="A43" s="92" t="s">
        <v>489</v>
      </c>
      <c r="B43" s="79"/>
    </row>
    <row r="44" spans="1:2" x14ac:dyDescent="0.35">
      <c r="A44" s="92" t="s">
        <v>574</v>
      </c>
      <c r="B44" s="79"/>
    </row>
    <row r="45" spans="1:2" ht="16" thickBot="1" x14ac:dyDescent="0.4">
      <c r="A45" s="92" t="s">
        <v>665</v>
      </c>
      <c r="B45" s="578">
        <v>400000</v>
      </c>
    </row>
    <row r="46" spans="1:2" ht="16.5" thickTop="1" thickBot="1" x14ac:dyDescent="0.4">
      <c r="A46" s="141" t="s">
        <v>11</v>
      </c>
      <c r="B46" s="383">
        <f>SUM(B39:B45)</f>
        <v>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 zoomScale="85"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485</v>
      </c>
      <c r="B4" s="741"/>
    </row>
    <row r="5" spans="1:2" ht="12.75" customHeight="1" x14ac:dyDescent="0.35">
      <c r="A5" s="133"/>
      <c r="B5" s="258"/>
    </row>
    <row r="6" spans="1:2" x14ac:dyDescent="0.35">
      <c r="A6" s="742" t="s">
        <v>40</v>
      </c>
      <c r="B6" s="741"/>
    </row>
    <row r="7" spans="1:2" x14ac:dyDescent="0.35">
      <c r="A7" s="355" t="s">
        <v>30</v>
      </c>
      <c r="B7" s="121"/>
    </row>
    <row r="8" spans="1:2" x14ac:dyDescent="0.35">
      <c r="A8" s="742" t="s">
        <v>550</v>
      </c>
      <c r="B8" s="741"/>
    </row>
    <row r="9" spans="1:2" s="43" customFormat="1" ht="15" x14ac:dyDescent="0.3">
      <c r="A9" s="740"/>
      <c r="B9" s="743"/>
    </row>
    <row r="10" spans="1:2" ht="12.75" customHeight="1" x14ac:dyDescent="0.35">
      <c r="A10" s="135"/>
      <c r="B10" s="136"/>
    </row>
    <row r="11" spans="1:2" x14ac:dyDescent="0.35">
      <c r="A11" s="734" t="s">
        <v>24</v>
      </c>
      <c r="B11" s="735"/>
    </row>
    <row r="12" spans="1:2" ht="12.75" customHeight="1" thickBot="1" x14ac:dyDescent="0.4">
      <c r="A12" s="137"/>
      <c r="B12" s="138"/>
    </row>
    <row r="13" spans="1:2" x14ac:dyDescent="0.35">
      <c r="A13" s="259" t="s">
        <v>16</v>
      </c>
      <c r="B13" s="260" t="s">
        <v>2</v>
      </c>
    </row>
    <row r="14" spans="1:2" x14ac:dyDescent="0.35">
      <c r="A14" s="261" t="s">
        <v>3</v>
      </c>
      <c r="B14" s="260"/>
    </row>
    <row r="15" spans="1:2" x14ac:dyDescent="0.35">
      <c r="A15" s="261" t="s">
        <v>25</v>
      </c>
      <c r="B15" s="260">
        <v>0</v>
      </c>
    </row>
    <row r="16" spans="1:2" x14ac:dyDescent="0.35">
      <c r="A16" s="261" t="s">
        <v>5</v>
      </c>
      <c r="B16" s="260">
        <v>75000</v>
      </c>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75000</v>
      </c>
    </row>
    <row r="20" spans="1:4" ht="12.75" customHeight="1" x14ac:dyDescent="0.35">
      <c r="A20" s="133"/>
      <c r="B20" s="134"/>
    </row>
    <row r="21" spans="1:4" x14ac:dyDescent="0.35">
      <c r="A21" s="259" t="s">
        <v>17</v>
      </c>
      <c r="B21" s="260"/>
    </row>
    <row r="22" spans="1:4" x14ac:dyDescent="0.35">
      <c r="A22" s="261" t="s">
        <v>21</v>
      </c>
      <c r="B22" s="260"/>
    </row>
    <row r="23" spans="1:4" ht="16.5" customHeight="1" x14ac:dyDescent="0.35">
      <c r="A23" s="261" t="s">
        <v>22</v>
      </c>
      <c r="B23" s="260"/>
    </row>
    <row r="24" spans="1:4" x14ac:dyDescent="0.35">
      <c r="A24" s="261" t="s">
        <v>20</v>
      </c>
      <c r="B24" s="260"/>
    </row>
    <row r="25" spans="1:4" x14ac:dyDescent="0.35">
      <c r="A25" s="261" t="s">
        <v>8</v>
      </c>
      <c r="B25" s="260"/>
    </row>
    <row r="26" spans="1:4" x14ac:dyDescent="0.35">
      <c r="A26" s="261" t="s">
        <v>104</v>
      </c>
      <c r="B26" s="260">
        <v>75000</v>
      </c>
    </row>
    <row r="27" spans="1:4" x14ac:dyDescent="0.35">
      <c r="A27" s="261" t="s">
        <v>9</v>
      </c>
      <c r="B27" s="260"/>
    </row>
    <row r="28" spans="1:4" ht="16" thickBot="1" x14ac:dyDescent="0.4">
      <c r="A28" s="139" t="s">
        <v>10</v>
      </c>
      <c r="B28" s="91"/>
    </row>
    <row r="29" spans="1:4" s="43" customFormat="1" ht="16" thickTop="1" thickBot="1" x14ac:dyDescent="0.35">
      <c r="A29" s="141" t="s">
        <v>11</v>
      </c>
      <c r="B29" s="81">
        <f>SUM(B22:B28)</f>
        <v>75000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141" t="s">
        <v>7</v>
      </c>
      <c r="B36" s="81">
        <f>SUM(B31:B35)</f>
        <v>0</v>
      </c>
    </row>
    <row r="37" spans="1:2" ht="12.75" customHeight="1" x14ac:dyDescent="0.35">
      <c r="A37" s="133"/>
      <c r="B37" s="134"/>
    </row>
    <row r="38" spans="1:2" x14ac:dyDescent="0.35">
      <c r="A38" s="259" t="s">
        <v>19</v>
      </c>
      <c r="B38" s="260"/>
    </row>
    <row r="39" spans="1:2" x14ac:dyDescent="0.35">
      <c r="A39" s="92" t="s">
        <v>114</v>
      </c>
      <c r="B39" s="79">
        <v>75000</v>
      </c>
    </row>
    <row r="40" spans="1:2" x14ac:dyDescent="0.35">
      <c r="A40" s="92" t="s">
        <v>121</v>
      </c>
      <c r="B40" s="79"/>
    </row>
    <row r="41" spans="1:2" x14ac:dyDescent="0.35">
      <c r="A41" s="92" t="s">
        <v>132</v>
      </c>
      <c r="B41" s="79"/>
    </row>
    <row r="42" spans="1:2" x14ac:dyDescent="0.35">
      <c r="A42" s="92" t="s">
        <v>160</v>
      </c>
      <c r="B42" s="79"/>
    </row>
    <row r="43" spans="1:2" x14ac:dyDescent="0.35">
      <c r="A43" s="92" t="s">
        <v>489</v>
      </c>
      <c r="B43" s="79"/>
    </row>
    <row r="44" spans="1:2" x14ac:dyDescent="0.35">
      <c r="A44" s="92" t="s">
        <v>574</v>
      </c>
      <c r="B44" s="79"/>
    </row>
    <row r="45" spans="1:2" ht="16" thickBot="1" x14ac:dyDescent="0.4">
      <c r="A45" s="92" t="s">
        <v>665</v>
      </c>
      <c r="B45" s="578"/>
    </row>
    <row r="46" spans="1:2" ht="16.5" thickTop="1" thickBot="1" x14ac:dyDescent="0.4">
      <c r="A46" s="141" t="s">
        <v>11</v>
      </c>
      <c r="B46" s="81">
        <f>SUM(B39:B45)</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4" zoomScaleNormal="100" workbookViewId="0">
      <selection activeCell="B42" sqref="B42"/>
    </sheetView>
  </sheetViews>
  <sheetFormatPr defaultColWidth="8.7265625" defaultRowHeight="12.5" x14ac:dyDescent="0.25"/>
  <cols>
    <col min="1" max="1" width="77" style="74" customWidth="1"/>
    <col min="2" max="2" width="10.1796875" style="74" bestFit="1" customWidth="1"/>
    <col min="3" max="16384" width="8.7265625" style="74"/>
  </cols>
  <sheetData>
    <row r="1" spans="1:2" ht="15" x14ac:dyDescent="0.3">
      <c r="A1" s="753" t="s">
        <v>0</v>
      </c>
      <c r="B1" s="754"/>
    </row>
    <row r="2" spans="1:2" ht="15" x14ac:dyDescent="0.3">
      <c r="A2" s="755" t="s">
        <v>1</v>
      </c>
      <c r="B2" s="756"/>
    </row>
    <row r="3" spans="1:2" ht="15.5" x14ac:dyDescent="0.35">
      <c r="A3" s="117"/>
      <c r="B3" s="118"/>
    </row>
    <row r="4" spans="1:2" ht="15" x14ac:dyDescent="0.3">
      <c r="A4" s="757" t="s">
        <v>493</v>
      </c>
      <c r="B4" s="758"/>
    </row>
    <row r="5" spans="1:2" ht="15.5" x14ac:dyDescent="0.35">
      <c r="A5" s="270"/>
      <c r="B5" s="271"/>
    </row>
    <row r="6" spans="1:2" ht="15.5" x14ac:dyDescent="0.35">
      <c r="A6" s="759" t="s">
        <v>689</v>
      </c>
      <c r="B6" s="760"/>
    </row>
    <row r="7" spans="1:2" ht="15.5" x14ac:dyDescent="0.35">
      <c r="A7" s="500" t="s">
        <v>30</v>
      </c>
      <c r="B7" s="251"/>
    </row>
    <row r="8" spans="1:2" ht="15.5" x14ac:dyDescent="0.35">
      <c r="A8" s="759" t="s">
        <v>690</v>
      </c>
      <c r="B8" s="760"/>
    </row>
    <row r="9" spans="1:2" ht="15.5" x14ac:dyDescent="0.35">
      <c r="A9" s="788" t="s">
        <v>691</v>
      </c>
      <c r="B9" s="789"/>
    </row>
    <row r="10" spans="1:2" ht="15.5" x14ac:dyDescent="0.35">
      <c r="A10" s="270"/>
      <c r="B10" s="272"/>
    </row>
    <row r="11" spans="1:2" ht="15" x14ac:dyDescent="0.3">
      <c r="A11" s="751" t="s">
        <v>101</v>
      </c>
      <c r="B11" s="752"/>
    </row>
    <row r="12" spans="1:2" ht="15.5" x14ac:dyDescent="0.35">
      <c r="A12" s="270"/>
      <c r="B12" s="272"/>
    </row>
    <row r="13" spans="1:2" ht="15.5" x14ac:dyDescent="0.35">
      <c r="A13" s="273" t="s">
        <v>16</v>
      </c>
      <c r="B13" s="266" t="s">
        <v>2</v>
      </c>
    </row>
    <row r="14" spans="1:2" ht="15.5" x14ac:dyDescent="0.35">
      <c r="A14" s="92" t="s">
        <v>3</v>
      </c>
      <c r="B14" s="504">
        <v>335171</v>
      </c>
    </row>
    <row r="15" spans="1:2" ht="15.5" x14ac:dyDescent="0.35">
      <c r="A15" s="92" t="s">
        <v>25</v>
      </c>
      <c r="B15" s="79">
        <v>278604</v>
      </c>
    </row>
    <row r="16" spans="1:2" ht="15.5" x14ac:dyDescent="0.35">
      <c r="A16" s="92" t="s">
        <v>5</v>
      </c>
      <c r="B16" s="79">
        <v>1605323</v>
      </c>
    </row>
    <row r="17" spans="1:2" ht="15.5" x14ac:dyDescent="0.35">
      <c r="A17" s="264" t="s">
        <v>26</v>
      </c>
      <c r="B17" s="275"/>
    </row>
    <row r="18" spans="1:2" ht="16" thickBot="1" x14ac:dyDescent="0.4">
      <c r="A18" s="309" t="s">
        <v>6</v>
      </c>
      <c r="B18" s="339"/>
    </row>
    <row r="19" spans="1:2" ht="16" thickTop="1" thickBot="1" x14ac:dyDescent="0.35">
      <c r="A19" s="276" t="s">
        <v>7</v>
      </c>
      <c r="B19" s="383">
        <f>SUM(B13:B17)-(B18)</f>
        <v>2219098</v>
      </c>
    </row>
    <row r="20" spans="1:2" ht="15.5" x14ac:dyDescent="0.35">
      <c r="A20" s="268"/>
      <c r="B20" s="134"/>
    </row>
    <row r="21" spans="1:2" ht="15.5" x14ac:dyDescent="0.35">
      <c r="A21" s="78" t="s">
        <v>17</v>
      </c>
      <c r="B21" s="79"/>
    </row>
    <row r="22" spans="1:2" ht="15.5" x14ac:dyDescent="0.35">
      <c r="A22" s="92" t="s">
        <v>96</v>
      </c>
      <c r="B22" s="79">
        <f>B19*0.8</f>
        <v>1775278.4000000001</v>
      </c>
    </row>
    <row r="23" spans="1:2" ht="15.5" x14ac:dyDescent="0.35">
      <c r="A23" s="92" t="s">
        <v>22</v>
      </c>
      <c r="B23" s="79"/>
    </row>
    <row r="24" spans="1:2" ht="15.5" x14ac:dyDescent="0.35">
      <c r="A24" s="92" t="s">
        <v>20</v>
      </c>
      <c r="B24" s="79"/>
    </row>
    <row r="25" spans="1:2" ht="15.5" x14ac:dyDescent="0.35">
      <c r="A25" s="92" t="s">
        <v>8</v>
      </c>
      <c r="B25" s="79"/>
    </row>
    <row r="26" spans="1:2" ht="15.5" x14ac:dyDescent="0.35">
      <c r="A26" s="92" t="s">
        <v>97</v>
      </c>
      <c r="B26" s="79">
        <f>B19*0.2</f>
        <v>443819.60000000003</v>
      </c>
    </row>
    <row r="27" spans="1:2" ht="15.5" x14ac:dyDescent="0.35">
      <c r="A27" s="92" t="s">
        <v>9</v>
      </c>
      <c r="B27" s="79"/>
    </row>
    <row r="28" spans="1:2" ht="16" thickBot="1" x14ac:dyDescent="0.4">
      <c r="A28" s="265" t="s">
        <v>10</v>
      </c>
      <c r="B28" s="91"/>
    </row>
    <row r="29" spans="1:2" ht="16" thickTop="1" thickBot="1" x14ac:dyDescent="0.35">
      <c r="A29" s="267" t="s">
        <v>11</v>
      </c>
      <c r="B29" s="81">
        <f>SUM(B22:B28)</f>
        <v>2219098</v>
      </c>
    </row>
    <row r="30" spans="1:2" ht="15.5" x14ac:dyDescent="0.35">
      <c r="A30" s="268"/>
      <c r="B30" s="134"/>
    </row>
    <row r="31" spans="1:2" ht="15.5" x14ac:dyDescent="0.35">
      <c r="A31" s="78" t="s">
        <v>18</v>
      </c>
      <c r="B31" s="79" t="s">
        <v>4</v>
      </c>
    </row>
    <row r="32" spans="1:2" ht="15.5" x14ac:dyDescent="0.35">
      <c r="A32" s="92" t="s">
        <v>12</v>
      </c>
      <c r="B32" s="79"/>
    </row>
    <row r="33" spans="1:2" ht="15.5" x14ac:dyDescent="0.35">
      <c r="A33" s="92" t="s">
        <v>13</v>
      </c>
      <c r="B33" s="79"/>
    </row>
    <row r="34" spans="1:2" ht="15.5" x14ac:dyDescent="0.35">
      <c r="A34" s="92" t="s">
        <v>14</v>
      </c>
      <c r="B34" s="79"/>
    </row>
    <row r="35" spans="1:2" ht="16" thickBot="1" x14ac:dyDescent="0.4">
      <c r="A35" s="265" t="s">
        <v>15</v>
      </c>
      <c r="B35" s="91"/>
    </row>
    <row r="36" spans="1:2" ht="16" thickTop="1" thickBot="1" x14ac:dyDescent="0.35">
      <c r="A36" s="277" t="s">
        <v>7</v>
      </c>
      <c r="B36" s="278">
        <f>SUM(B31:B35)</f>
        <v>0</v>
      </c>
    </row>
    <row r="37" spans="1:2" ht="15.5" x14ac:dyDescent="0.35">
      <c r="A37" s="76"/>
      <c r="B37" s="77"/>
    </row>
    <row r="38" spans="1:2" ht="15.5" x14ac:dyDescent="0.35">
      <c r="A38" s="78" t="s">
        <v>19</v>
      </c>
      <c r="B38" s="79"/>
    </row>
    <row r="39" spans="1:2" ht="15.5" x14ac:dyDescent="0.35">
      <c r="A39" s="92" t="s">
        <v>692</v>
      </c>
      <c r="B39" s="79">
        <v>1872338</v>
      </c>
    </row>
    <row r="40" spans="1:2" ht="15.5" x14ac:dyDescent="0.35">
      <c r="A40" s="92" t="s">
        <v>121</v>
      </c>
      <c r="B40" s="79"/>
    </row>
    <row r="41" spans="1:2" ht="15.5" x14ac:dyDescent="0.35">
      <c r="A41" s="92" t="s">
        <v>132</v>
      </c>
      <c r="B41" s="79"/>
    </row>
    <row r="42" spans="1:2" ht="15.5" x14ac:dyDescent="0.35">
      <c r="A42" s="92" t="s">
        <v>160</v>
      </c>
      <c r="B42" s="79"/>
    </row>
    <row r="43" spans="1:2" ht="15.5" x14ac:dyDescent="0.35">
      <c r="A43" s="92" t="s">
        <v>489</v>
      </c>
      <c r="B43" s="79"/>
    </row>
    <row r="44" spans="1:2" ht="15.5" x14ac:dyDescent="0.35">
      <c r="A44" s="92" t="s">
        <v>574</v>
      </c>
      <c r="B44" s="249"/>
    </row>
    <row r="45" spans="1:2" ht="16" thickBot="1" x14ac:dyDescent="0.4">
      <c r="A45" s="92" t="s">
        <v>665</v>
      </c>
      <c r="B45" s="341"/>
    </row>
    <row r="46" spans="1:2" ht="16" thickTop="1" thickBot="1" x14ac:dyDescent="0.35">
      <c r="A46" s="381" t="s">
        <v>11</v>
      </c>
      <c r="B46" s="383">
        <f>SUM(B39:B45)</f>
        <v>1872338</v>
      </c>
    </row>
    <row r="47" spans="1:2" x14ac:dyDescent="0.25">
      <c r="A47" s="74" t="s">
        <v>693</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B42" sqref="B42"/>
    </sheetView>
  </sheetViews>
  <sheetFormatPr defaultColWidth="8.7265625" defaultRowHeight="12.5" x14ac:dyDescent="0.25"/>
  <cols>
    <col min="1" max="1" width="77" style="74" customWidth="1"/>
    <col min="2" max="2" width="10.1796875" style="74" bestFit="1" customWidth="1"/>
    <col min="3" max="16384" width="8.7265625" style="74"/>
  </cols>
  <sheetData>
    <row r="1" spans="1:2" ht="15" x14ac:dyDescent="0.3">
      <c r="A1" s="753" t="s">
        <v>0</v>
      </c>
      <c r="B1" s="754"/>
    </row>
    <row r="2" spans="1:2" ht="15" x14ac:dyDescent="0.3">
      <c r="A2" s="755" t="s">
        <v>1</v>
      </c>
      <c r="B2" s="756"/>
    </row>
    <row r="3" spans="1:2" ht="15.5" x14ac:dyDescent="0.35">
      <c r="A3" s="117"/>
      <c r="B3" s="118"/>
    </row>
    <row r="4" spans="1:2" ht="15" x14ac:dyDescent="0.3">
      <c r="A4" s="757" t="s">
        <v>494</v>
      </c>
      <c r="B4" s="758"/>
    </row>
    <row r="5" spans="1:2" ht="15.5" x14ac:dyDescent="0.35">
      <c r="A5" s="270"/>
      <c r="B5" s="271"/>
    </row>
    <row r="6" spans="1:2" ht="15.5" x14ac:dyDescent="0.35">
      <c r="A6" s="759" t="s">
        <v>647</v>
      </c>
      <c r="B6" s="760"/>
    </row>
    <row r="7" spans="1:2" ht="15.5" x14ac:dyDescent="0.35">
      <c r="A7" s="356" t="s">
        <v>30</v>
      </c>
      <c r="B7" s="251"/>
    </row>
    <row r="8" spans="1:2" ht="15.5" x14ac:dyDescent="0.35">
      <c r="A8" s="759" t="s">
        <v>551</v>
      </c>
      <c r="B8" s="760"/>
    </row>
    <row r="9" spans="1:2" ht="15.5" x14ac:dyDescent="0.35">
      <c r="A9" s="788" t="s">
        <v>552</v>
      </c>
      <c r="B9" s="789"/>
    </row>
    <row r="10" spans="1:2" ht="15.5" x14ac:dyDescent="0.35">
      <c r="A10" s="270"/>
      <c r="B10" s="272"/>
    </row>
    <row r="11" spans="1:2" ht="15" x14ac:dyDescent="0.3">
      <c r="A11" s="751" t="s">
        <v>101</v>
      </c>
      <c r="B11" s="752"/>
    </row>
    <row r="12" spans="1:2" ht="15.5" x14ac:dyDescent="0.35">
      <c r="A12" s="270"/>
      <c r="B12" s="272"/>
    </row>
    <row r="13" spans="1:2" ht="15.5" x14ac:dyDescent="0.35">
      <c r="A13" s="273" t="s">
        <v>16</v>
      </c>
      <c r="B13" s="266" t="s">
        <v>2</v>
      </c>
    </row>
    <row r="14" spans="1:2" ht="15.5" x14ac:dyDescent="0.35">
      <c r="A14" s="92" t="s">
        <v>3</v>
      </c>
      <c r="B14" s="274"/>
    </row>
    <row r="15" spans="1:2" ht="15.5" x14ac:dyDescent="0.35">
      <c r="A15" s="92" t="s">
        <v>25</v>
      </c>
      <c r="B15" s="79">
        <f>59418+45812+48413+60902</f>
        <v>214545</v>
      </c>
    </row>
    <row r="16" spans="1:2" ht="15.5" x14ac:dyDescent="0.35">
      <c r="A16" s="92" t="s">
        <v>5</v>
      </c>
      <c r="B16" s="79">
        <v>1394495</v>
      </c>
    </row>
    <row r="17" spans="1:2" ht="15.5" x14ac:dyDescent="0.35">
      <c r="A17" s="264" t="s">
        <v>26</v>
      </c>
      <c r="B17" s="275"/>
    </row>
    <row r="18" spans="1:2" ht="15.5" x14ac:dyDescent="0.35">
      <c r="A18" s="92" t="s">
        <v>6</v>
      </c>
      <c r="B18" s="131"/>
    </row>
    <row r="19" spans="1:2" ht="15.5" thickBot="1" x14ac:dyDescent="0.35">
      <c r="A19" s="276" t="s">
        <v>7</v>
      </c>
      <c r="B19" s="82">
        <f>SUM(B13:B17)-(B18)</f>
        <v>1609040</v>
      </c>
    </row>
    <row r="20" spans="1:2" ht="15.5" x14ac:dyDescent="0.35">
      <c r="A20" s="268"/>
      <c r="B20" s="134"/>
    </row>
    <row r="21" spans="1:2" ht="15.5" x14ac:dyDescent="0.35">
      <c r="A21" s="78" t="s">
        <v>17</v>
      </c>
      <c r="B21" s="79"/>
    </row>
    <row r="22" spans="1:2" ht="15.5" x14ac:dyDescent="0.35">
      <c r="A22" s="92" t="s">
        <v>96</v>
      </c>
      <c r="B22" s="79">
        <f>B19*0.8</f>
        <v>1287232</v>
      </c>
    </row>
    <row r="23" spans="1:2" ht="15.5" x14ac:dyDescent="0.35">
      <c r="A23" s="92" t="s">
        <v>22</v>
      </c>
      <c r="B23" s="79"/>
    </row>
    <row r="24" spans="1:2" ht="15.5" x14ac:dyDescent="0.35">
      <c r="A24" s="92" t="s">
        <v>20</v>
      </c>
      <c r="B24" s="79"/>
    </row>
    <row r="25" spans="1:2" ht="15.5" x14ac:dyDescent="0.35">
      <c r="A25" s="92" t="s">
        <v>8</v>
      </c>
      <c r="B25" s="79"/>
    </row>
    <row r="26" spans="1:2" ht="15.5" x14ac:dyDescent="0.35">
      <c r="A26" s="92" t="s">
        <v>97</v>
      </c>
      <c r="B26" s="79">
        <f>B19*0.2</f>
        <v>321808</v>
      </c>
    </row>
    <row r="27" spans="1:2" ht="15.5" x14ac:dyDescent="0.35">
      <c r="A27" s="92" t="s">
        <v>9</v>
      </c>
      <c r="B27" s="79"/>
    </row>
    <row r="28" spans="1:2" ht="16" thickBot="1" x14ac:dyDescent="0.4">
      <c r="A28" s="265" t="s">
        <v>10</v>
      </c>
      <c r="B28" s="91"/>
    </row>
    <row r="29" spans="1:2" ht="16" thickTop="1" thickBot="1" x14ac:dyDescent="0.35">
      <c r="A29" s="267" t="s">
        <v>11</v>
      </c>
      <c r="B29" s="81">
        <f>SUM(B22:B28)</f>
        <v>1609040</v>
      </c>
    </row>
    <row r="30" spans="1:2" ht="15.5" x14ac:dyDescent="0.35">
      <c r="A30" s="268"/>
      <c r="B30" s="134"/>
    </row>
    <row r="31" spans="1:2" ht="15.5" x14ac:dyDescent="0.35">
      <c r="A31" s="78" t="s">
        <v>18</v>
      </c>
      <c r="B31" s="79" t="s">
        <v>4</v>
      </c>
    </row>
    <row r="32" spans="1:2" ht="15.5" x14ac:dyDescent="0.35">
      <c r="A32" s="92" t="s">
        <v>12</v>
      </c>
      <c r="B32" s="79"/>
    </row>
    <row r="33" spans="1:2" ht="15.5" x14ac:dyDescent="0.35">
      <c r="A33" s="92" t="s">
        <v>13</v>
      </c>
      <c r="B33" s="79"/>
    </row>
    <row r="34" spans="1:2" ht="15.5" x14ac:dyDescent="0.35">
      <c r="A34" s="92" t="s">
        <v>14</v>
      </c>
      <c r="B34" s="79"/>
    </row>
    <row r="35" spans="1:2" ht="16" thickBot="1" x14ac:dyDescent="0.4">
      <c r="A35" s="265" t="s">
        <v>15</v>
      </c>
      <c r="B35" s="91"/>
    </row>
    <row r="36" spans="1:2" ht="16" thickTop="1" thickBot="1" x14ac:dyDescent="0.35">
      <c r="A36" s="277" t="s">
        <v>7</v>
      </c>
      <c r="B36" s="278">
        <f>SUM(B31:B35)</f>
        <v>0</v>
      </c>
    </row>
    <row r="37" spans="1:2" ht="15.5" x14ac:dyDescent="0.35">
      <c r="A37" s="76"/>
      <c r="B37" s="77"/>
    </row>
    <row r="38" spans="1:2" ht="15.5" x14ac:dyDescent="0.35">
      <c r="A38" s="78" t="s">
        <v>19</v>
      </c>
      <c r="B38" s="79"/>
    </row>
    <row r="39" spans="1:2" ht="15.5" x14ac:dyDescent="0.35">
      <c r="A39" s="92" t="s">
        <v>114</v>
      </c>
      <c r="B39" s="79">
        <v>153643</v>
      </c>
    </row>
    <row r="40" spans="1:2" ht="15.5" x14ac:dyDescent="0.35">
      <c r="A40" s="92" t="s">
        <v>121</v>
      </c>
      <c r="B40" s="79"/>
    </row>
    <row r="41" spans="1:2" ht="15.5" x14ac:dyDescent="0.35">
      <c r="A41" s="92" t="s">
        <v>132</v>
      </c>
      <c r="B41" s="79"/>
    </row>
    <row r="42" spans="1:2" ht="15.5" x14ac:dyDescent="0.35">
      <c r="A42" s="92" t="s">
        <v>160</v>
      </c>
      <c r="B42" s="79"/>
    </row>
    <row r="43" spans="1:2" ht="15.5" x14ac:dyDescent="0.35">
      <c r="A43" s="92" t="s">
        <v>489</v>
      </c>
      <c r="B43" s="79"/>
    </row>
    <row r="44" spans="1:2" ht="15.5" x14ac:dyDescent="0.35">
      <c r="A44" s="92" t="s">
        <v>574</v>
      </c>
      <c r="B44" s="249"/>
    </row>
    <row r="45" spans="1:2" ht="16" thickBot="1" x14ac:dyDescent="0.4">
      <c r="A45" s="92" t="s">
        <v>665</v>
      </c>
      <c r="B45" s="341">
        <v>1455397</v>
      </c>
    </row>
    <row r="46" spans="1:2" ht="16" thickTop="1" thickBot="1" x14ac:dyDescent="0.35">
      <c r="A46" s="80" t="s">
        <v>11</v>
      </c>
      <c r="B46" s="82">
        <f>SUM(B39:B45)</f>
        <v>1609040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5" zoomScaleNormal="100" workbookViewId="0">
      <selection activeCell="A37" sqref="A37"/>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753" t="s">
        <v>0</v>
      </c>
      <c r="B1" s="754"/>
    </row>
    <row r="2" spans="1:2" x14ac:dyDescent="0.35">
      <c r="A2" s="755" t="s">
        <v>1</v>
      </c>
      <c r="B2" s="756"/>
    </row>
    <row r="3" spans="1:2" ht="12.75" customHeight="1" x14ac:dyDescent="0.35">
      <c r="A3" s="117"/>
      <c r="B3" s="118"/>
    </row>
    <row r="4" spans="1:2" s="35" customFormat="1" ht="17.25" customHeight="1" x14ac:dyDescent="0.35">
      <c r="A4" s="757" t="s">
        <v>495</v>
      </c>
      <c r="B4" s="758"/>
    </row>
    <row r="5" spans="1:2" ht="12.75" customHeight="1" x14ac:dyDescent="0.35">
      <c r="A5" s="270"/>
      <c r="B5" s="271"/>
    </row>
    <row r="6" spans="1:2" x14ac:dyDescent="0.35">
      <c r="A6" s="759" t="s">
        <v>40</v>
      </c>
      <c r="B6" s="760"/>
    </row>
    <row r="7" spans="1:2" x14ac:dyDescent="0.35">
      <c r="A7" s="356" t="s">
        <v>30</v>
      </c>
      <c r="B7" s="251"/>
    </row>
    <row r="8" spans="1:2" x14ac:dyDescent="0.35">
      <c r="A8" s="759" t="s">
        <v>553</v>
      </c>
      <c r="B8" s="760"/>
    </row>
    <row r="9" spans="1:2" s="43" customFormat="1" x14ac:dyDescent="0.35">
      <c r="A9" s="761" t="s">
        <v>33</v>
      </c>
      <c r="B9" s="762"/>
    </row>
    <row r="10" spans="1:2" ht="12.75" customHeight="1" x14ac:dyDescent="0.35">
      <c r="A10" s="270"/>
      <c r="B10" s="272"/>
    </row>
    <row r="11" spans="1:2" x14ac:dyDescent="0.35">
      <c r="A11" s="751" t="s">
        <v>24</v>
      </c>
      <c r="B11" s="752"/>
    </row>
    <row r="12" spans="1:2" ht="12.75" customHeight="1" x14ac:dyDescent="0.35">
      <c r="A12" s="270"/>
      <c r="B12" s="272"/>
    </row>
    <row r="13" spans="1:2" x14ac:dyDescent="0.35">
      <c r="A13" s="273" t="s">
        <v>16</v>
      </c>
      <c r="B13" s="266" t="s">
        <v>2</v>
      </c>
    </row>
    <row r="14" spans="1:2" x14ac:dyDescent="0.35">
      <c r="A14" s="92" t="s">
        <v>3</v>
      </c>
      <c r="B14" s="274"/>
    </row>
    <row r="15" spans="1:2" x14ac:dyDescent="0.35">
      <c r="A15" s="92" t="s">
        <v>25</v>
      </c>
      <c r="B15" s="79">
        <v>360000</v>
      </c>
    </row>
    <row r="16" spans="1:2" x14ac:dyDescent="0.35">
      <c r="A16" s="92" t="s">
        <v>5</v>
      </c>
      <c r="B16" s="79">
        <v>2000000</v>
      </c>
    </row>
    <row r="17" spans="1:4" x14ac:dyDescent="0.35">
      <c r="A17" s="261" t="s">
        <v>26</v>
      </c>
      <c r="B17" s="275"/>
    </row>
    <row r="18" spans="1:4" x14ac:dyDescent="0.35">
      <c r="A18" s="92" t="s">
        <v>6</v>
      </c>
      <c r="B18" s="131"/>
      <c r="D18" s="35"/>
    </row>
    <row r="19" spans="1:4" s="43" customFormat="1" thickBot="1" x14ac:dyDescent="0.35">
      <c r="A19" s="80" t="s">
        <v>7</v>
      </c>
      <c r="B19" s="82">
        <v>2360000</v>
      </c>
    </row>
    <row r="20" spans="1:4" ht="12.75" customHeight="1" x14ac:dyDescent="0.35">
      <c r="A20" s="133"/>
      <c r="B20" s="134"/>
    </row>
    <row r="21" spans="1:4" x14ac:dyDescent="0.35">
      <c r="A21" s="78" t="s">
        <v>17</v>
      </c>
      <c r="B21" s="79"/>
    </row>
    <row r="22" spans="1:4" x14ac:dyDescent="0.35">
      <c r="A22" s="92" t="s">
        <v>21</v>
      </c>
      <c r="B22" s="79" t="s">
        <v>2</v>
      </c>
    </row>
    <row r="23" spans="1:4" ht="16.5" customHeight="1" x14ac:dyDescent="0.35">
      <c r="A23" s="92" t="s">
        <v>22</v>
      </c>
      <c r="B23" s="79"/>
    </row>
    <row r="24" spans="1:4" x14ac:dyDescent="0.35">
      <c r="A24" s="92" t="s">
        <v>20</v>
      </c>
      <c r="B24" s="79"/>
    </row>
    <row r="25" spans="1:4" x14ac:dyDescent="0.35">
      <c r="A25" s="92" t="s">
        <v>8</v>
      </c>
      <c r="B25" s="79"/>
    </row>
    <row r="26" spans="1:4" x14ac:dyDescent="0.35">
      <c r="A26" s="92" t="s">
        <v>23</v>
      </c>
      <c r="B26" s="79"/>
    </row>
    <row r="27" spans="1:4" x14ac:dyDescent="0.35">
      <c r="A27" s="92" t="s">
        <v>9</v>
      </c>
      <c r="B27" s="79">
        <v>2360000</v>
      </c>
    </row>
    <row r="28" spans="1:4" ht="16" thickBot="1" x14ac:dyDescent="0.4">
      <c r="A28" s="139" t="s">
        <v>10</v>
      </c>
      <c r="B28" s="91"/>
    </row>
    <row r="29" spans="1:4" s="43" customFormat="1" ht="16" thickTop="1" thickBot="1" x14ac:dyDescent="0.35">
      <c r="A29" s="141" t="s">
        <v>11</v>
      </c>
      <c r="B29" s="81">
        <f>SUM(B22:B28)</f>
        <v>2360000</v>
      </c>
    </row>
    <row r="30" spans="1:4" ht="12.75" customHeight="1" x14ac:dyDescent="0.35">
      <c r="A30" s="133"/>
      <c r="B30" s="134"/>
    </row>
    <row r="31" spans="1:4" x14ac:dyDescent="0.35">
      <c r="A31" s="78" t="s">
        <v>18</v>
      </c>
      <c r="B31" s="79" t="s">
        <v>4</v>
      </c>
    </row>
    <row r="32" spans="1:4" x14ac:dyDescent="0.35">
      <c r="A32" s="92" t="s">
        <v>12</v>
      </c>
      <c r="B32" s="79"/>
    </row>
    <row r="33" spans="1:2" x14ac:dyDescent="0.35">
      <c r="A33" s="92" t="s">
        <v>13</v>
      </c>
      <c r="B33" s="79"/>
    </row>
    <row r="34" spans="1:2" x14ac:dyDescent="0.35">
      <c r="A34" s="92" t="s">
        <v>14</v>
      </c>
      <c r="B34" s="79"/>
    </row>
    <row r="35" spans="1:2" ht="16" thickBot="1" x14ac:dyDescent="0.4">
      <c r="A35" s="139" t="s">
        <v>15</v>
      </c>
      <c r="B35" s="91"/>
    </row>
    <row r="36" spans="1:2" s="43" customFormat="1" ht="16" thickTop="1" thickBot="1" x14ac:dyDescent="0.35">
      <c r="A36" s="279" t="s">
        <v>7</v>
      </c>
      <c r="B36" s="280">
        <f>SUM(B31:B35)</f>
        <v>0</v>
      </c>
    </row>
    <row r="37" spans="1:2" ht="12.75" customHeight="1" thickTop="1" x14ac:dyDescent="0.35">
      <c r="A37" s="281"/>
      <c r="B37" s="282"/>
    </row>
    <row r="38" spans="1:2" x14ac:dyDescent="0.35">
      <c r="A38" s="78" t="s">
        <v>19</v>
      </c>
      <c r="B38" s="283"/>
    </row>
    <row r="39" spans="1:2" x14ac:dyDescent="0.35">
      <c r="A39" s="92" t="s">
        <v>114</v>
      </c>
      <c r="B39" s="79"/>
    </row>
    <row r="40" spans="1:2" x14ac:dyDescent="0.35">
      <c r="A40" s="92" t="s">
        <v>121</v>
      </c>
      <c r="B40" s="79"/>
    </row>
    <row r="41" spans="1:2" x14ac:dyDescent="0.35">
      <c r="A41" s="92" t="s">
        <v>132</v>
      </c>
      <c r="B41" s="79"/>
    </row>
    <row r="42" spans="1:2" x14ac:dyDescent="0.35">
      <c r="A42" s="92" t="s">
        <v>160</v>
      </c>
      <c r="B42" s="79">
        <v>2360000</v>
      </c>
    </row>
    <row r="43" spans="1:2" x14ac:dyDescent="0.35">
      <c r="A43" s="92" t="s">
        <v>489</v>
      </c>
      <c r="B43" s="79"/>
    </row>
    <row r="44" spans="1:2" x14ac:dyDescent="0.35">
      <c r="A44" s="92" t="s">
        <v>574</v>
      </c>
      <c r="B44" s="79"/>
    </row>
    <row r="45" spans="1:2" ht="16" thickBot="1" x14ac:dyDescent="0.4">
      <c r="A45" s="303" t="s">
        <v>665</v>
      </c>
      <c r="B45" s="310"/>
    </row>
    <row r="46" spans="1:2" ht="16" thickBot="1" x14ac:dyDescent="0.4">
      <c r="A46" s="80" t="s">
        <v>11</v>
      </c>
      <c r="B46" s="82">
        <f>SUM(B39:B45)</f>
        <v>2360000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10"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12" x14ac:dyDescent="0.35">
      <c r="A1" s="736" t="s">
        <v>0</v>
      </c>
      <c r="B1" s="737"/>
    </row>
    <row r="2" spans="1:12" x14ac:dyDescent="0.35">
      <c r="A2" s="738" t="s">
        <v>1</v>
      </c>
      <c r="B2" s="739"/>
    </row>
    <row r="3" spans="1:12" x14ac:dyDescent="0.35">
      <c r="A3" s="256"/>
      <c r="B3" s="257"/>
    </row>
    <row r="4" spans="1:12" s="35" customFormat="1" x14ac:dyDescent="0.35">
      <c r="A4" s="740" t="s">
        <v>476</v>
      </c>
      <c r="B4" s="741"/>
    </row>
    <row r="5" spans="1:12" x14ac:dyDescent="0.35">
      <c r="A5" s="133"/>
      <c r="B5" s="258"/>
    </row>
    <row r="6" spans="1:12" x14ac:dyDescent="0.35">
      <c r="A6" s="742" t="s">
        <v>124</v>
      </c>
      <c r="B6" s="741"/>
    </row>
    <row r="7" spans="1:12" x14ac:dyDescent="0.35">
      <c r="A7" s="355" t="s">
        <v>30</v>
      </c>
      <c r="B7" s="121"/>
    </row>
    <row r="8" spans="1:12" x14ac:dyDescent="0.35">
      <c r="A8" s="742" t="s">
        <v>648</v>
      </c>
      <c r="B8" s="741"/>
    </row>
    <row r="9" spans="1:12" x14ac:dyDescent="0.35">
      <c r="A9" s="740" t="s">
        <v>555</v>
      </c>
      <c r="B9" s="743"/>
    </row>
    <row r="10" spans="1:12" x14ac:dyDescent="0.35">
      <c r="A10" s="135"/>
      <c r="B10" s="136"/>
    </row>
    <row r="11" spans="1:12" x14ac:dyDescent="0.35">
      <c r="A11" s="790" t="s">
        <v>477</v>
      </c>
      <c r="B11" s="735"/>
    </row>
    <row r="12" spans="1:12" ht="16" thickBot="1" x14ac:dyDescent="0.4">
      <c r="A12" s="137"/>
      <c r="B12" s="138"/>
    </row>
    <row r="13" spans="1:12" x14ac:dyDescent="0.35">
      <c r="A13" s="259" t="s">
        <v>16</v>
      </c>
      <c r="B13" s="260" t="s">
        <v>2</v>
      </c>
    </row>
    <row r="14" spans="1:12" x14ac:dyDescent="0.35">
      <c r="A14" s="261" t="s">
        <v>3</v>
      </c>
      <c r="B14" s="260">
        <v>291828</v>
      </c>
    </row>
    <row r="15" spans="1:12" x14ac:dyDescent="0.35">
      <c r="A15" s="261" t="s">
        <v>25</v>
      </c>
      <c r="B15" s="260">
        <v>6000</v>
      </c>
      <c r="L15" s="54"/>
    </row>
    <row r="16" spans="1:12" x14ac:dyDescent="0.35">
      <c r="A16" s="261" t="s">
        <v>478</v>
      </c>
      <c r="B16" s="260">
        <v>880000</v>
      </c>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1177828</v>
      </c>
    </row>
    <row r="20" spans="1:4" x14ac:dyDescent="0.35">
      <c r="A20" s="133"/>
      <c r="B20" s="134"/>
    </row>
    <row r="21" spans="1:4" x14ac:dyDescent="0.35">
      <c r="A21" s="259" t="s">
        <v>17</v>
      </c>
      <c r="B21" s="260"/>
    </row>
    <row r="22" spans="1:4" x14ac:dyDescent="0.35">
      <c r="A22" s="261" t="s">
        <v>113</v>
      </c>
      <c r="B22" s="260">
        <f>B19*0.8</f>
        <v>942262.4</v>
      </c>
    </row>
    <row r="23" spans="1:4" x14ac:dyDescent="0.35">
      <c r="A23" s="261" t="s">
        <v>22</v>
      </c>
      <c r="B23" s="260"/>
    </row>
    <row r="24" spans="1:4" x14ac:dyDescent="0.35">
      <c r="A24" s="261" t="s">
        <v>20</v>
      </c>
      <c r="B24" s="260"/>
    </row>
    <row r="25" spans="1:4" x14ac:dyDescent="0.35">
      <c r="A25" s="261" t="s">
        <v>8</v>
      </c>
      <c r="B25" s="260"/>
    </row>
    <row r="26" spans="1:4" x14ac:dyDescent="0.35">
      <c r="A26" s="261" t="s">
        <v>103</v>
      </c>
      <c r="B26" s="260">
        <f>B19*0.2</f>
        <v>235565.6</v>
      </c>
    </row>
    <row r="27" spans="1:4" x14ac:dyDescent="0.35">
      <c r="A27" s="261" t="s">
        <v>9</v>
      </c>
      <c r="B27" s="260"/>
    </row>
    <row r="28" spans="1:4" ht="16" thickBot="1" x14ac:dyDescent="0.4">
      <c r="A28" s="139" t="s">
        <v>10</v>
      </c>
      <c r="B28" s="91"/>
    </row>
    <row r="29" spans="1:4" s="43" customFormat="1" ht="16" thickTop="1" thickBot="1" x14ac:dyDescent="0.35">
      <c r="A29" s="141" t="s">
        <v>11</v>
      </c>
      <c r="B29" s="81">
        <f>SUM(B22:B28)</f>
        <v>1177828</v>
      </c>
    </row>
    <row r="30" spans="1:4"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141" t="s">
        <v>7</v>
      </c>
      <c r="B36" s="81">
        <f>SUM(B31:B35)</f>
        <v>0</v>
      </c>
    </row>
    <row r="37" spans="1:2" x14ac:dyDescent="0.35">
      <c r="A37" s="133"/>
      <c r="B37" s="134"/>
    </row>
    <row r="38" spans="1:2" x14ac:dyDescent="0.35">
      <c r="A38" s="259" t="s">
        <v>19</v>
      </c>
      <c r="B38" s="260"/>
    </row>
    <row r="39" spans="1:2" x14ac:dyDescent="0.35">
      <c r="A39" s="577" t="s">
        <v>114</v>
      </c>
      <c r="B39" s="79"/>
    </row>
    <row r="40" spans="1:2" x14ac:dyDescent="0.35">
      <c r="A40" s="577" t="s">
        <v>121</v>
      </c>
      <c r="B40" s="79"/>
    </row>
    <row r="41" spans="1:2" x14ac:dyDescent="0.35">
      <c r="A41" s="577" t="s">
        <v>132</v>
      </c>
      <c r="B41" s="79">
        <v>291828</v>
      </c>
    </row>
    <row r="42" spans="1:2" x14ac:dyDescent="0.35">
      <c r="A42" s="577" t="s">
        <v>160</v>
      </c>
      <c r="B42" s="79"/>
    </row>
    <row r="43" spans="1:2" x14ac:dyDescent="0.35">
      <c r="A43" s="577" t="s">
        <v>489</v>
      </c>
      <c r="B43" s="79"/>
    </row>
    <row r="44" spans="1:2" x14ac:dyDescent="0.35">
      <c r="A44" s="577" t="s">
        <v>574</v>
      </c>
      <c r="B44" s="79"/>
    </row>
    <row r="45" spans="1:2" ht="16" thickBot="1" x14ac:dyDescent="0.4">
      <c r="A45" s="579" t="s">
        <v>666</v>
      </c>
      <c r="B45" s="578">
        <v>886000</v>
      </c>
    </row>
    <row r="46" spans="1:2" ht="16" thickBot="1" x14ac:dyDescent="0.4">
      <c r="A46" s="80" t="s">
        <v>11</v>
      </c>
      <c r="B46" s="383">
        <f>SUM(B39:B45)</f>
        <v>1177828</v>
      </c>
    </row>
  </sheetData>
  <mergeCells count="7">
    <mergeCell ref="A11:B11"/>
    <mergeCell ref="A1:B1"/>
    <mergeCell ref="A2:B2"/>
    <mergeCell ref="A4:B4"/>
    <mergeCell ref="A6:B6"/>
    <mergeCell ref="A8:B8"/>
    <mergeCell ref="A9:B9"/>
  </mergeCells>
  <pageMargins left="0.7" right="0.7" top="0.75" bottom="0.75" header="0.3" footer="0.3"/>
  <pageSetup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60" zoomScaleNormal="100" workbookViewId="0">
      <selection activeCell="B42" sqref="B42"/>
    </sheetView>
  </sheetViews>
  <sheetFormatPr defaultColWidth="9.26953125" defaultRowHeight="15.5" x14ac:dyDescent="0.35"/>
  <cols>
    <col min="1" max="1" width="78.453125" style="32" customWidth="1"/>
    <col min="2" max="2" width="13.7265625" style="55" customWidth="1"/>
    <col min="3" max="16384" width="9.26953125" style="32"/>
  </cols>
  <sheetData>
    <row r="1" spans="1:12" x14ac:dyDescent="0.35">
      <c r="A1" s="736" t="s">
        <v>0</v>
      </c>
      <c r="B1" s="737"/>
    </row>
    <row r="2" spans="1:12" x14ac:dyDescent="0.35">
      <c r="A2" s="738" t="s">
        <v>1</v>
      </c>
      <c r="B2" s="739"/>
    </row>
    <row r="3" spans="1:12" ht="12.75" customHeight="1" x14ac:dyDescent="0.35">
      <c r="A3" s="256"/>
      <c r="B3" s="257"/>
    </row>
    <row r="4" spans="1:12" s="35" customFormat="1" ht="17.25" customHeight="1" x14ac:dyDescent="0.35">
      <c r="A4" s="740" t="s">
        <v>496</v>
      </c>
      <c r="B4" s="741"/>
    </row>
    <row r="5" spans="1:12" ht="12.75" customHeight="1" x14ac:dyDescent="0.35">
      <c r="A5" s="133"/>
      <c r="B5" s="258"/>
    </row>
    <row r="6" spans="1:12" x14ac:dyDescent="0.35">
      <c r="A6" s="742" t="s">
        <v>102</v>
      </c>
      <c r="B6" s="741"/>
    </row>
    <row r="7" spans="1:12" x14ac:dyDescent="0.35">
      <c r="A7" s="355" t="s">
        <v>30</v>
      </c>
      <c r="B7" s="121"/>
    </row>
    <row r="8" spans="1:12" x14ac:dyDescent="0.35">
      <c r="A8" s="742" t="s">
        <v>497</v>
      </c>
      <c r="B8" s="741"/>
    </row>
    <row r="9" spans="1:12" x14ac:dyDescent="0.35">
      <c r="A9" s="740" t="s">
        <v>41</v>
      </c>
      <c r="B9" s="743"/>
    </row>
    <row r="10" spans="1:12" ht="12.75" customHeight="1" x14ac:dyDescent="0.35">
      <c r="A10" s="135"/>
      <c r="B10" s="136"/>
    </row>
    <row r="11" spans="1:12" x14ac:dyDescent="0.35">
      <c r="A11" s="734" t="s">
        <v>24</v>
      </c>
      <c r="B11" s="735"/>
    </row>
    <row r="12" spans="1:12" ht="12.75" customHeight="1" thickBot="1" x14ac:dyDescent="0.4">
      <c r="A12" s="137"/>
      <c r="B12" s="138"/>
    </row>
    <row r="13" spans="1:12" x14ac:dyDescent="0.35">
      <c r="A13" s="259" t="s">
        <v>16</v>
      </c>
      <c r="B13" s="260" t="s">
        <v>2</v>
      </c>
    </row>
    <row r="14" spans="1:12" x14ac:dyDescent="0.35">
      <c r="A14" s="261" t="s">
        <v>3</v>
      </c>
      <c r="B14" s="260" t="s">
        <v>2</v>
      </c>
    </row>
    <row r="15" spans="1:12" x14ac:dyDescent="0.35">
      <c r="A15" s="261" t="s">
        <v>25</v>
      </c>
      <c r="B15" s="260">
        <v>100000</v>
      </c>
      <c r="L15" s="54"/>
    </row>
    <row r="16" spans="1:12" x14ac:dyDescent="0.35">
      <c r="A16" s="261" t="s">
        <v>5</v>
      </c>
      <c r="B16" s="260">
        <v>1300000</v>
      </c>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1400000</v>
      </c>
    </row>
    <row r="20" spans="1:4" ht="12.75" customHeight="1" x14ac:dyDescent="0.35">
      <c r="A20" s="133"/>
      <c r="B20" s="134"/>
    </row>
    <row r="21" spans="1:4" x14ac:dyDescent="0.35">
      <c r="A21" s="259" t="s">
        <v>17</v>
      </c>
      <c r="B21" s="260"/>
    </row>
    <row r="22" spans="1:4" x14ac:dyDescent="0.35">
      <c r="A22" s="261" t="s">
        <v>113</v>
      </c>
      <c r="B22" s="260"/>
    </row>
    <row r="23" spans="1:4" ht="16.5" customHeight="1" x14ac:dyDescent="0.35">
      <c r="A23" s="261" t="s">
        <v>22</v>
      </c>
      <c r="B23" s="260"/>
    </row>
    <row r="24" spans="1:4" x14ac:dyDescent="0.35">
      <c r="A24" s="261" t="s">
        <v>20</v>
      </c>
      <c r="B24" s="260"/>
    </row>
    <row r="25" spans="1:4" x14ac:dyDescent="0.35">
      <c r="A25" s="261" t="s">
        <v>8</v>
      </c>
      <c r="B25" s="260"/>
    </row>
    <row r="26" spans="1:4" x14ac:dyDescent="0.35">
      <c r="A26" s="261" t="s">
        <v>103</v>
      </c>
      <c r="B26" s="260"/>
    </row>
    <row r="27" spans="1:4" x14ac:dyDescent="0.35">
      <c r="A27" s="261" t="s">
        <v>9</v>
      </c>
      <c r="B27" s="260"/>
    </row>
    <row r="28" spans="1:4" ht="16" thickBot="1" x14ac:dyDescent="0.4">
      <c r="A28" s="139" t="s">
        <v>10</v>
      </c>
      <c r="B28" s="91">
        <v>1400000</v>
      </c>
    </row>
    <row r="29" spans="1:4" s="43" customFormat="1" ht="16" thickTop="1" thickBot="1" x14ac:dyDescent="0.35">
      <c r="A29" s="141" t="s">
        <v>11</v>
      </c>
      <c r="B29" s="81">
        <f>SUM(B22:B28)</f>
        <v>1400000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141" t="s">
        <v>7</v>
      </c>
      <c r="B36" s="81">
        <f>SUM(B31:B35)</f>
        <v>0</v>
      </c>
    </row>
    <row r="37" spans="1:2" ht="12.75" customHeight="1" x14ac:dyDescent="0.35">
      <c r="A37" s="133"/>
      <c r="B37" s="134"/>
    </row>
    <row r="38" spans="1:2" x14ac:dyDescent="0.35">
      <c r="A38" s="259" t="s">
        <v>19</v>
      </c>
      <c r="B38" s="260"/>
    </row>
    <row r="39" spans="1:2" x14ac:dyDescent="0.35">
      <c r="A39" s="92" t="s">
        <v>114</v>
      </c>
      <c r="B39" s="79">
        <v>1400000</v>
      </c>
    </row>
    <row r="40" spans="1:2" x14ac:dyDescent="0.35">
      <c r="A40" s="92" t="s">
        <v>121</v>
      </c>
      <c r="B40" s="79"/>
    </row>
    <row r="41" spans="1:2" x14ac:dyDescent="0.35">
      <c r="A41" s="92" t="s">
        <v>132</v>
      </c>
      <c r="B41" s="79"/>
    </row>
    <row r="42" spans="1:2" x14ac:dyDescent="0.35">
      <c r="A42" s="92" t="s">
        <v>160</v>
      </c>
      <c r="B42" s="79"/>
    </row>
    <row r="43" spans="1:2" x14ac:dyDescent="0.35">
      <c r="A43" s="92" t="s">
        <v>489</v>
      </c>
      <c r="B43" s="79"/>
    </row>
    <row r="44" spans="1:2" x14ac:dyDescent="0.35">
      <c r="A44" s="92" t="s">
        <v>574</v>
      </c>
      <c r="B44" s="79"/>
    </row>
    <row r="45" spans="1:2" ht="16" thickBot="1" x14ac:dyDescent="0.4">
      <c r="A45" s="303" t="s">
        <v>665</v>
      </c>
      <c r="B45" s="578"/>
    </row>
    <row r="46" spans="1:2" ht="16.5" thickTop="1" thickBot="1" x14ac:dyDescent="0.4">
      <c r="A46" s="141" t="s">
        <v>11</v>
      </c>
      <c r="B46" s="81">
        <f>SUM(B39:B45)</f>
        <v>1400000</v>
      </c>
    </row>
  </sheetData>
  <mergeCells count="7">
    <mergeCell ref="A11:B11"/>
    <mergeCell ref="A1:B1"/>
    <mergeCell ref="A2:B2"/>
    <mergeCell ref="A4:B4"/>
    <mergeCell ref="A6:B6"/>
    <mergeCell ref="A8:B8"/>
    <mergeCell ref="A9:B9"/>
  </mergeCells>
  <pageMargins left="0.7" right="0.7" top="0.75" bottom="0.75" header="0.3" footer="0.3"/>
  <pageSetup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2"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593</v>
      </c>
      <c r="B4" s="741"/>
    </row>
    <row r="5" spans="1:2" ht="12.75" customHeight="1" x14ac:dyDescent="0.35">
      <c r="A5" s="133"/>
      <c r="B5" s="258"/>
    </row>
    <row r="6" spans="1:2" x14ac:dyDescent="0.35">
      <c r="A6" s="742" t="s">
        <v>136</v>
      </c>
      <c r="B6" s="741"/>
    </row>
    <row r="7" spans="1:2" x14ac:dyDescent="0.35">
      <c r="A7" s="371" t="s">
        <v>30</v>
      </c>
      <c r="B7" s="121"/>
    </row>
    <row r="8" spans="1:2" x14ac:dyDescent="0.35">
      <c r="A8" s="742" t="s">
        <v>71</v>
      </c>
      <c r="B8" s="741"/>
    </row>
    <row r="9" spans="1:2" x14ac:dyDescent="0.35">
      <c r="A9" s="742"/>
      <c r="B9" s="741"/>
    </row>
    <row r="10" spans="1:2" ht="12.75" customHeight="1" x14ac:dyDescent="0.35">
      <c r="A10" s="135"/>
      <c r="B10" s="136"/>
    </row>
    <row r="11" spans="1:2" x14ac:dyDescent="0.35">
      <c r="A11" s="734" t="s">
        <v>594</v>
      </c>
      <c r="B11" s="735"/>
    </row>
    <row r="12" spans="1:2" x14ac:dyDescent="0.35">
      <c r="A12" s="124" t="s">
        <v>595</v>
      </c>
      <c r="B12" s="370"/>
    </row>
    <row r="13" spans="1:2" x14ac:dyDescent="0.35">
      <c r="A13" s="124" t="s">
        <v>596</v>
      </c>
      <c r="B13" s="370"/>
    </row>
    <row r="14" spans="1:2" x14ac:dyDescent="0.35">
      <c r="A14" s="124" t="s">
        <v>597</v>
      </c>
      <c r="B14" s="370"/>
    </row>
    <row r="15" spans="1:2" x14ac:dyDescent="0.35">
      <c r="A15" s="124" t="s">
        <v>2</v>
      </c>
      <c r="B15" s="370"/>
    </row>
    <row r="16" spans="1:2" ht="12.75" customHeight="1" thickBot="1" x14ac:dyDescent="0.4">
      <c r="A16" s="399"/>
      <c r="B16" s="400"/>
    </row>
    <row r="17" spans="1:4" x14ac:dyDescent="0.35">
      <c r="A17" s="259" t="s">
        <v>16</v>
      </c>
      <c r="B17" s="260" t="s">
        <v>2</v>
      </c>
    </row>
    <row r="18" spans="1:4" x14ac:dyDescent="0.35">
      <c r="A18" s="261" t="s">
        <v>598</v>
      </c>
      <c r="B18" s="260">
        <v>20000</v>
      </c>
    </row>
    <row r="19" spans="1:4" x14ac:dyDescent="0.35">
      <c r="A19" s="261" t="s">
        <v>599</v>
      </c>
      <c r="B19" s="260">
        <v>68000</v>
      </c>
    </row>
    <row r="20" spans="1:4" x14ac:dyDescent="0.35">
      <c r="A20" s="261" t="s">
        <v>600</v>
      </c>
      <c r="B20" s="260">
        <v>200000</v>
      </c>
    </row>
    <row r="21" spans="1:4" ht="16" thickBot="1" x14ac:dyDescent="0.4">
      <c r="A21" s="139" t="s">
        <v>26</v>
      </c>
      <c r="B21" s="140"/>
    </row>
    <row r="22" spans="1:4" ht="16" thickTop="1" x14ac:dyDescent="0.35">
      <c r="A22" s="261" t="s">
        <v>6</v>
      </c>
      <c r="B22" s="262"/>
      <c r="D22" s="35"/>
    </row>
    <row r="23" spans="1:4" s="43" customFormat="1" thickBot="1" x14ac:dyDescent="0.35">
      <c r="A23" s="381" t="s">
        <v>7</v>
      </c>
      <c r="B23" s="383">
        <f>SUM(B17:B21)-(B22)</f>
        <v>288000</v>
      </c>
    </row>
    <row r="24" spans="1:4" ht="12.75" customHeight="1" x14ac:dyDescent="0.35">
      <c r="A24" s="133"/>
      <c r="B24" s="134"/>
    </row>
    <row r="25" spans="1:4" x14ac:dyDescent="0.35">
      <c r="A25" s="259" t="s">
        <v>17</v>
      </c>
      <c r="B25" s="260"/>
    </row>
    <row r="26" spans="1:4" x14ac:dyDescent="0.35">
      <c r="A26" s="261" t="s">
        <v>96</v>
      </c>
      <c r="B26" s="260"/>
    </row>
    <row r="27" spans="1:4" ht="16.5" customHeight="1" x14ac:dyDescent="0.35">
      <c r="A27" s="261" t="s">
        <v>22</v>
      </c>
      <c r="B27" s="260"/>
    </row>
    <row r="28" spans="1:4" x14ac:dyDescent="0.35">
      <c r="A28" s="261" t="s">
        <v>20</v>
      </c>
      <c r="B28" s="260"/>
    </row>
    <row r="29" spans="1:4" x14ac:dyDescent="0.35">
      <c r="A29" s="261" t="s">
        <v>8</v>
      </c>
      <c r="B29" s="260"/>
    </row>
    <row r="30" spans="1:4" x14ac:dyDescent="0.35">
      <c r="A30" s="261" t="s">
        <v>97</v>
      </c>
      <c r="B30" s="260">
        <v>288000</v>
      </c>
    </row>
    <row r="31" spans="1:4" x14ac:dyDescent="0.35">
      <c r="A31" s="261" t="s">
        <v>9</v>
      </c>
      <c r="B31" s="260"/>
    </row>
    <row r="32" spans="1:4" ht="16" thickBot="1" x14ac:dyDescent="0.4">
      <c r="A32" s="139" t="s">
        <v>10</v>
      </c>
      <c r="B32" s="91"/>
    </row>
    <row r="33" spans="1:2" s="43" customFormat="1" ht="16" thickTop="1" thickBot="1" x14ac:dyDescent="0.35">
      <c r="A33" s="141" t="s">
        <v>11</v>
      </c>
      <c r="B33" s="81">
        <f>SUM(B26:B32)</f>
        <v>288000</v>
      </c>
    </row>
    <row r="34" spans="1:2" ht="12.75" customHeight="1" x14ac:dyDescent="0.35">
      <c r="A34" s="133"/>
      <c r="B34" s="134"/>
    </row>
    <row r="35" spans="1:2" x14ac:dyDescent="0.35">
      <c r="A35" s="259" t="s">
        <v>18</v>
      </c>
      <c r="B35" s="260" t="s">
        <v>4</v>
      </c>
    </row>
    <row r="36" spans="1:2" x14ac:dyDescent="0.35">
      <c r="A36" s="261" t="s">
        <v>12</v>
      </c>
      <c r="B36" s="260"/>
    </row>
    <row r="37" spans="1:2" x14ac:dyDescent="0.35">
      <c r="A37" s="261" t="s">
        <v>13</v>
      </c>
      <c r="B37" s="260"/>
    </row>
    <row r="38" spans="1:2" x14ac:dyDescent="0.35">
      <c r="A38" s="261" t="s">
        <v>14</v>
      </c>
      <c r="B38" s="260"/>
    </row>
    <row r="39" spans="1:2" ht="16" thickBot="1" x14ac:dyDescent="0.4">
      <c r="A39" s="139" t="s">
        <v>15</v>
      </c>
      <c r="B39" s="91"/>
    </row>
    <row r="40" spans="1:2" s="43" customFormat="1" ht="16" thickTop="1" thickBot="1" x14ac:dyDescent="0.35">
      <c r="A40" s="141" t="s">
        <v>7</v>
      </c>
      <c r="B40" s="81">
        <f>SUM(B35:B39)</f>
        <v>0</v>
      </c>
    </row>
    <row r="41" spans="1:2" ht="12.75" customHeight="1" x14ac:dyDescent="0.35">
      <c r="A41" s="133"/>
      <c r="B41" s="134"/>
    </row>
    <row r="42" spans="1:2" ht="15" customHeight="1" x14ac:dyDescent="0.35">
      <c r="A42" s="78" t="s">
        <v>19</v>
      </c>
      <c r="B42" s="79"/>
    </row>
    <row r="43" spans="1:2" x14ac:dyDescent="0.35">
      <c r="A43" s="92" t="s">
        <v>114</v>
      </c>
      <c r="B43" s="79">
        <v>88000</v>
      </c>
    </row>
    <row r="44" spans="1:2" x14ac:dyDescent="0.35">
      <c r="A44" s="92" t="s">
        <v>121</v>
      </c>
      <c r="B44" s="79">
        <v>200000</v>
      </c>
    </row>
    <row r="45" spans="1:2" x14ac:dyDescent="0.35">
      <c r="A45" s="92" t="s">
        <v>132</v>
      </c>
      <c r="B45" s="79"/>
    </row>
    <row r="46" spans="1:2" x14ac:dyDescent="0.35">
      <c r="A46" s="92" t="s">
        <v>160</v>
      </c>
      <c r="B46" s="79"/>
    </row>
    <row r="47" spans="1:2" x14ac:dyDescent="0.35">
      <c r="A47" s="92" t="s">
        <v>489</v>
      </c>
      <c r="B47" s="79"/>
    </row>
    <row r="48" spans="1:2" x14ac:dyDescent="0.35">
      <c r="A48" s="92" t="s">
        <v>574</v>
      </c>
      <c r="B48" s="283"/>
    </row>
    <row r="49" spans="1:2" ht="16" thickBot="1" x14ac:dyDescent="0.4">
      <c r="A49" s="303" t="s">
        <v>665</v>
      </c>
      <c r="B49" s="310"/>
    </row>
    <row r="50" spans="1:2" ht="16" thickBot="1" x14ac:dyDescent="0.4">
      <c r="A50" s="381" t="s">
        <v>11</v>
      </c>
      <c r="B50" s="383">
        <f>SUM(B43:B49)</f>
        <v>288000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2"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331</v>
      </c>
      <c r="B4" s="741"/>
    </row>
    <row r="5" spans="1:2" ht="12.75" customHeight="1" x14ac:dyDescent="0.35">
      <c r="A5" s="133"/>
      <c r="B5" s="258"/>
    </row>
    <row r="6" spans="1:2" x14ac:dyDescent="0.35">
      <c r="A6" s="742" t="s">
        <v>126</v>
      </c>
      <c r="B6" s="741"/>
    </row>
    <row r="7" spans="1:2" x14ac:dyDescent="0.35">
      <c r="A7" s="371" t="s">
        <v>30</v>
      </c>
      <c r="B7" s="121"/>
    </row>
    <row r="8" spans="1:2" x14ac:dyDescent="0.35">
      <c r="A8" s="742" t="s">
        <v>71</v>
      </c>
      <c r="B8" s="741"/>
    </row>
    <row r="9" spans="1:2" x14ac:dyDescent="0.35">
      <c r="A9" s="742"/>
      <c r="B9" s="741"/>
    </row>
    <row r="10" spans="1:2" ht="12.75" customHeight="1" x14ac:dyDescent="0.35">
      <c r="A10" s="135"/>
      <c r="B10" s="136"/>
    </row>
    <row r="11" spans="1:2" x14ac:dyDescent="0.35">
      <c r="A11" s="734" t="s">
        <v>332</v>
      </c>
      <c r="B11" s="735"/>
    </row>
    <row r="12" spans="1:2" x14ac:dyDescent="0.35">
      <c r="A12" s="124" t="s">
        <v>2</v>
      </c>
      <c r="B12" s="370"/>
    </row>
    <row r="13" spans="1:2" x14ac:dyDescent="0.35">
      <c r="A13" s="124" t="s">
        <v>2</v>
      </c>
      <c r="B13" s="370"/>
    </row>
    <row r="14" spans="1:2" x14ac:dyDescent="0.35">
      <c r="A14" s="124" t="s">
        <v>2</v>
      </c>
      <c r="B14" s="370"/>
    </row>
    <row r="15" spans="1:2" x14ac:dyDescent="0.35">
      <c r="A15" s="124"/>
      <c r="B15" s="370"/>
    </row>
    <row r="16" spans="1:2" ht="12.75" customHeight="1" thickBot="1" x14ac:dyDescent="0.4">
      <c r="A16" s="399"/>
      <c r="B16" s="400"/>
    </row>
    <row r="17" spans="1:4" x14ac:dyDescent="0.35">
      <c r="A17" s="259" t="s">
        <v>16</v>
      </c>
      <c r="B17" s="260" t="s">
        <v>2</v>
      </c>
    </row>
    <row r="18" spans="1:4" x14ac:dyDescent="0.35">
      <c r="A18" s="261" t="s">
        <v>3</v>
      </c>
      <c r="B18" s="260" t="s">
        <v>2</v>
      </c>
    </row>
    <row r="19" spans="1:4" x14ac:dyDescent="0.35">
      <c r="A19" s="261"/>
      <c r="B19" s="260"/>
    </row>
    <row r="20" spans="1:4" x14ac:dyDescent="0.35">
      <c r="A20" s="261" t="s">
        <v>5</v>
      </c>
      <c r="B20" s="260"/>
    </row>
    <row r="21" spans="1:4" ht="16" thickBot="1" x14ac:dyDescent="0.4">
      <c r="A21" s="139" t="s">
        <v>26</v>
      </c>
      <c r="B21" s="140"/>
    </row>
    <row r="22" spans="1:4" ht="16" thickTop="1" x14ac:dyDescent="0.35">
      <c r="A22" s="261" t="s">
        <v>6</v>
      </c>
      <c r="B22" s="262"/>
      <c r="D22" s="35"/>
    </row>
    <row r="23" spans="1:4" s="43" customFormat="1" thickBot="1" x14ac:dyDescent="0.35">
      <c r="A23" s="381" t="s">
        <v>7</v>
      </c>
      <c r="B23" s="383">
        <f>SUM(B17:B21)-(B22)</f>
        <v>0</v>
      </c>
    </row>
    <row r="24" spans="1:4" ht="12.75" customHeight="1" x14ac:dyDescent="0.35">
      <c r="A24" s="133"/>
      <c r="B24" s="134"/>
    </row>
    <row r="25" spans="1:4" x14ac:dyDescent="0.35">
      <c r="A25" s="259" t="s">
        <v>17</v>
      </c>
      <c r="B25" s="260"/>
    </row>
    <row r="26" spans="1:4" x14ac:dyDescent="0.35">
      <c r="A26" s="261" t="s">
        <v>96</v>
      </c>
      <c r="B26" s="260"/>
    </row>
    <row r="27" spans="1:4" ht="16.5" customHeight="1" x14ac:dyDescent="0.35">
      <c r="A27" s="261" t="s">
        <v>22</v>
      </c>
      <c r="B27" s="260"/>
    </row>
    <row r="28" spans="1:4" x14ac:dyDescent="0.35">
      <c r="A28" s="261" t="s">
        <v>20</v>
      </c>
      <c r="B28" s="260"/>
    </row>
    <row r="29" spans="1:4" x14ac:dyDescent="0.35">
      <c r="A29" s="261" t="s">
        <v>8</v>
      </c>
      <c r="B29" s="260"/>
    </row>
    <row r="30" spans="1:4" x14ac:dyDescent="0.35">
      <c r="A30" s="261" t="s">
        <v>97</v>
      </c>
      <c r="B30" s="260">
        <v>100000</v>
      </c>
    </row>
    <row r="31" spans="1:4" x14ac:dyDescent="0.35">
      <c r="A31" s="261" t="s">
        <v>9</v>
      </c>
      <c r="B31" s="260"/>
    </row>
    <row r="32" spans="1:4" ht="16" thickBot="1" x14ac:dyDescent="0.4">
      <c r="A32" s="139" t="s">
        <v>10</v>
      </c>
      <c r="B32" s="91"/>
    </row>
    <row r="33" spans="1:2" s="43" customFormat="1" ht="16" thickTop="1" thickBot="1" x14ac:dyDescent="0.35">
      <c r="A33" s="141" t="s">
        <v>11</v>
      </c>
      <c r="B33" s="81">
        <f>SUM(B26:B32)</f>
        <v>100000</v>
      </c>
    </row>
    <row r="34" spans="1:2" ht="12.75" customHeight="1" x14ac:dyDescent="0.35">
      <c r="A34" s="133"/>
      <c r="B34" s="134"/>
    </row>
    <row r="35" spans="1:2" x14ac:dyDescent="0.35">
      <c r="A35" s="259" t="s">
        <v>18</v>
      </c>
      <c r="B35" s="260" t="s">
        <v>4</v>
      </c>
    </row>
    <row r="36" spans="1:2" x14ac:dyDescent="0.35">
      <c r="A36" s="261" t="s">
        <v>12</v>
      </c>
      <c r="B36" s="260"/>
    </row>
    <row r="37" spans="1:2" x14ac:dyDescent="0.35">
      <c r="A37" s="261" t="s">
        <v>13</v>
      </c>
      <c r="B37" s="260"/>
    </row>
    <row r="38" spans="1:2" x14ac:dyDescent="0.35">
      <c r="A38" s="261" t="s">
        <v>14</v>
      </c>
      <c r="B38" s="260"/>
    </row>
    <row r="39" spans="1:2" ht="16" thickBot="1" x14ac:dyDescent="0.4">
      <c r="A39" s="139" t="s">
        <v>15</v>
      </c>
      <c r="B39" s="91"/>
    </row>
    <row r="40" spans="1:2" s="43" customFormat="1" ht="16" thickTop="1" thickBot="1" x14ac:dyDescent="0.35">
      <c r="A40" s="141" t="s">
        <v>7</v>
      </c>
      <c r="B40" s="81">
        <f>SUM(B35:B39)</f>
        <v>0</v>
      </c>
    </row>
    <row r="41" spans="1:2" ht="12.75" customHeight="1" x14ac:dyDescent="0.35">
      <c r="A41" s="133"/>
      <c r="B41" s="134"/>
    </row>
    <row r="42" spans="1:2" ht="15" customHeight="1" x14ac:dyDescent="0.35">
      <c r="A42" s="78" t="s">
        <v>19</v>
      </c>
      <c r="B42" s="79"/>
    </row>
    <row r="43" spans="1:2" x14ac:dyDescent="0.35">
      <c r="A43" s="92" t="s">
        <v>114</v>
      </c>
      <c r="B43" s="79">
        <v>100000</v>
      </c>
    </row>
    <row r="44" spans="1:2" x14ac:dyDescent="0.35">
      <c r="A44" s="92" t="s">
        <v>121</v>
      </c>
      <c r="B44" s="79"/>
    </row>
    <row r="45" spans="1:2" x14ac:dyDescent="0.35">
      <c r="A45" s="92" t="s">
        <v>132</v>
      </c>
      <c r="B45" s="79"/>
    </row>
    <row r="46" spans="1:2" x14ac:dyDescent="0.35">
      <c r="A46" s="92" t="s">
        <v>160</v>
      </c>
      <c r="B46" s="79" t="s">
        <v>2</v>
      </c>
    </row>
    <row r="47" spans="1:2" x14ac:dyDescent="0.35">
      <c r="A47" s="92" t="s">
        <v>489</v>
      </c>
      <c r="B47" s="79" t="s">
        <v>2</v>
      </c>
    </row>
    <row r="48" spans="1:2" x14ac:dyDescent="0.35">
      <c r="A48" s="92" t="s">
        <v>574</v>
      </c>
      <c r="B48" s="283"/>
    </row>
    <row r="49" spans="1:2" ht="16" thickBot="1" x14ac:dyDescent="0.4">
      <c r="A49" s="303" t="s">
        <v>665</v>
      </c>
      <c r="B49" s="310">
        <v>0</v>
      </c>
    </row>
    <row r="50" spans="1:2" ht="16" thickBot="1" x14ac:dyDescent="0.4">
      <c r="A50" s="381" t="s">
        <v>11</v>
      </c>
      <c r="B50" s="383">
        <f>SUM(B43:B49)</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601</v>
      </c>
      <c r="B4" s="741"/>
    </row>
    <row r="5" spans="1:2" ht="12.75" customHeight="1" x14ac:dyDescent="0.35">
      <c r="A5" s="133"/>
      <c r="B5" s="258"/>
    </row>
    <row r="6" spans="1:2" x14ac:dyDescent="0.35">
      <c r="A6" s="742" t="s">
        <v>118</v>
      </c>
      <c r="B6" s="741"/>
    </row>
    <row r="7" spans="1:2" x14ac:dyDescent="0.35">
      <c r="A7" s="460" t="s">
        <v>30</v>
      </c>
      <c r="B7" s="121"/>
    </row>
    <row r="8" spans="1:2" x14ac:dyDescent="0.35">
      <c r="A8" s="742" t="s">
        <v>71</v>
      </c>
      <c r="B8" s="741"/>
    </row>
    <row r="9" spans="1:2" x14ac:dyDescent="0.35">
      <c r="A9" s="135"/>
      <c r="B9" s="136"/>
    </row>
    <row r="10" spans="1:2" ht="12.75" customHeight="1" x14ac:dyDescent="0.35">
      <c r="A10" s="734" t="s">
        <v>602</v>
      </c>
      <c r="B10" s="735"/>
    </row>
    <row r="11" spans="1:2" x14ac:dyDescent="0.35">
      <c r="A11" s="124" t="s">
        <v>603</v>
      </c>
      <c r="B11" s="459"/>
    </row>
    <row r="12" spans="1:2" x14ac:dyDescent="0.35">
      <c r="A12" s="124" t="s">
        <v>604</v>
      </c>
      <c r="B12" s="459"/>
    </row>
    <row r="13" spans="1:2" x14ac:dyDescent="0.35">
      <c r="A13" s="124" t="s">
        <v>605</v>
      </c>
      <c r="B13" s="459"/>
    </row>
    <row r="14" spans="1:2" x14ac:dyDescent="0.35">
      <c r="A14" s="124" t="s">
        <v>606</v>
      </c>
      <c r="B14" s="459"/>
    </row>
    <row r="15" spans="1:2" x14ac:dyDescent="0.35">
      <c r="A15" s="124" t="s">
        <v>2</v>
      </c>
      <c r="B15" s="459"/>
    </row>
    <row r="16" spans="1:2" ht="12.75" customHeight="1" thickBot="1" x14ac:dyDescent="0.4">
      <c r="A16" s="399"/>
      <c r="B16" s="400"/>
    </row>
    <row r="17" spans="1:4" x14ac:dyDescent="0.35">
      <c r="A17" s="259" t="s">
        <v>607</v>
      </c>
      <c r="B17" s="260" t="s">
        <v>2</v>
      </c>
    </row>
    <row r="18" spans="1:4" x14ac:dyDescent="0.35">
      <c r="A18" s="261" t="s">
        <v>608</v>
      </c>
      <c r="B18" s="260" t="s">
        <v>2</v>
      </c>
    </row>
    <row r="19" spans="1:4" x14ac:dyDescent="0.35">
      <c r="A19" s="261"/>
      <c r="B19" s="260"/>
    </row>
    <row r="20" spans="1:4" x14ac:dyDescent="0.35">
      <c r="A20" s="261" t="s">
        <v>5</v>
      </c>
      <c r="B20" s="260">
        <v>200000</v>
      </c>
    </row>
    <row r="21" spans="1:4" ht="16" thickBot="1" x14ac:dyDescent="0.4">
      <c r="A21" s="139" t="s">
        <v>26</v>
      </c>
      <c r="B21" s="140"/>
    </row>
    <row r="22" spans="1:4" ht="16" thickTop="1" x14ac:dyDescent="0.35">
      <c r="A22" s="261" t="s">
        <v>6</v>
      </c>
      <c r="B22" s="262"/>
      <c r="D22" s="35"/>
    </row>
    <row r="23" spans="1:4" s="43" customFormat="1" thickBot="1" x14ac:dyDescent="0.35">
      <c r="A23" s="381" t="s">
        <v>609</v>
      </c>
      <c r="B23" s="383">
        <v>50000</v>
      </c>
    </row>
    <row r="24" spans="1:4" ht="12.75" customHeight="1" x14ac:dyDescent="0.35">
      <c r="A24" s="133"/>
      <c r="B24" s="134"/>
    </row>
    <row r="25" spans="1:4" x14ac:dyDescent="0.35">
      <c r="A25" s="259" t="s">
        <v>661</v>
      </c>
      <c r="B25" s="260">
        <v>200000</v>
      </c>
    </row>
    <row r="26" spans="1:4" x14ac:dyDescent="0.35">
      <c r="A26" s="261" t="s">
        <v>96</v>
      </c>
      <c r="B26" s="260"/>
    </row>
    <row r="27" spans="1:4" ht="16.5" customHeight="1" x14ac:dyDescent="0.35">
      <c r="A27" s="261" t="s">
        <v>22</v>
      </c>
      <c r="B27" s="260"/>
    </row>
    <row r="28" spans="1:4" x14ac:dyDescent="0.35">
      <c r="A28" s="261" t="s">
        <v>20</v>
      </c>
      <c r="B28" s="260"/>
    </row>
    <row r="29" spans="1:4" x14ac:dyDescent="0.35">
      <c r="A29" s="261" t="s">
        <v>8</v>
      </c>
      <c r="B29" s="260"/>
    </row>
    <row r="30" spans="1:4" x14ac:dyDescent="0.35">
      <c r="A30" s="261" t="s">
        <v>97</v>
      </c>
      <c r="B30" s="260" t="s">
        <v>2</v>
      </c>
    </row>
    <row r="31" spans="1:4" x14ac:dyDescent="0.35">
      <c r="A31" s="261" t="s">
        <v>9</v>
      </c>
      <c r="B31" s="260"/>
    </row>
    <row r="32" spans="1:4" ht="16" thickBot="1" x14ac:dyDescent="0.4">
      <c r="A32" s="139" t="s">
        <v>10</v>
      </c>
      <c r="B32" s="91"/>
    </row>
    <row r="33" spans="1:2" s="43" customFormat="1" ht="16" thickTop="1" thickBot="1" x14ac:dyDescent="0.35">
      <c r="A33" s="141" t="s">
        <v>11</v>
      </c>
      <c r="B33" s="81" t="s">
        <v>2</v>
      </c>
    </row>
    <row r="34" spans="1:2" ht="12.75" customHeight="1" x14ac:dyDescent="0.35">
      <c r="A34" s="133"/>
      <c r="B34" s="134"/>
    </row>
    <row r="35" spans="1:2" x14ac:dyDescent="0.35">
      <c r="A35" s="259" t="s">
        <v>18</v>
      </c>
      <c r="B35" s="260" t="s">
        <v>4</v>
      </c>
    </row>
    <row r="36" spans="1:2" x14ac:dyDescent="0.35">
      <c r="A36" s="261" t="s">
        <v>12</v>
      </c>
      <c r="B36" s="260"/>
    </row>
    <row r="37" spans="1:2" x14ac:dyDescent="0.35">
      <c r="A37" s="261" t="s">
        <v>13</v>
      </c>
      <c r="B37" s="260"/>
    </row>
    <row r="38" spans="1:2" x14ac:dyDescent="0.35">
      <c r="A38" s="261" t="s">
        <v>14</v>
      </c>
      <c r="B38" s="260"/>
    </row>
    <row r="39" spans="1:2" ht="16" thickBot="1" x14ac:dyDescent="0.4">
      <c r="A39" s="139" t="s">
        <v>15</v>
      </c>
      <c r="B39" s="91"/>
    </row>
    <row r="40" spans="1:2" s="43" customFormat="1" ht="16" thickTop="1" thickBot="1" x14ac:dyDescent="0.35">
      <c r="A40" s="141" t="s">
        <v>7</v>
      </c>
      <c r="B40" s="81">
        <f>SUM(B35:B39)</f>
        <v>0</v>
      </c>
    </row>
    <row r="41" spans="1:2" ht="12.75" customHeight="1" x14ac:dyDescent="0.35">
      <c r="A41" s="133"/>
      <c r="B41" s="134"/>
    </row>
    <row r="42" spans="1:2" ht="15" customHeight="1" x14ac:dyDescent="0.35">
      <c r="A42" s="78" t="s">
        <v>19</v>
      </c>
      <c r="B42" s="79"/>
    </row>
    <row r="43" spans="1:2" x14ac:dyDescent="0.35">
      <c r="A43" s="580" t="s">
        <v>667</v>
      </c>
      <c r="B43" s="79">
        <v>200000</v>
      </c>
    </row>
    <row r="44" spans="1:2" x14ac:dyDescent="0.35">
      <c r="A44" s="577" t="s">
        <v>121</v>
      </c>
      <c r="B44" s="79" t="s">
        <v>2</v>
      </c>
    </row>
    <row r="45" spans="1:2" x14ac:dyDescent="0.35">
      <c r="A45" s="577" t="s">
        <v>132</v>
      </c>
      <c r="B45" s="79"/>
    </row>
    <row r="46" spans="1:2" x14ac:dyDescent="0.35">
      <c r="A46" s="577" t="s">
        <v>160</v>
      </c>
      <c r="B46" s="79"/>
    </row>
    <row r="47" spans="1:2" x14ac:dyDescent="0.35">
      <c r="A47" s="577" t="s">
        <v>489</v>
      </c>
      <c r="B47" s="79" t="s">
        <v>2</v>
      </c>
    </row>
    <row r="48" spans="1:2" x14ac:dyDescent="0.35">
      <c r="A48" s="577" t="s">
        <v>574</v>
      </c>
      <c r="B48" s="283"/>
    </row>
    <row r="49" spans="1:2" ht="16" thickBot="1" x14ac:dyDescent="0.4">
      <c r="A49" s="67" t="s">
        <v>665</v>
      </c>
      <c r="B49" s="310">
        <v>0</v>
      </c>
    </row>
    <row r="50" spans="1:2" ht="16.5" thickTop="1" thickBot="1" x14ac:dyDescent="0.4">
      <c r="A50" s="381" t="s">
        <v>11</v>
      </c>
      <c r="B50" s="383">
        <f>SUM(B43:B49)</f>
        <v>200000</v>
      </c>
    </row>
  </sheetData>
  <mergeCells count="6">
    <mergeCell ref="A10:B10"/>
    <mergeCell ref="A1:B1"/>
    <mergeCell ref="A2:B2"/>
    <mergeCell ref="A4:B4"/>
    <mergeCell ref="A6:B6"/>
    <mergeCell ref="A8:B8"/>
  </mergeCells>
  <printOptions horizontalCentered="1" verticalCentered="1" gridLines="1"/>
  <pageMargins left="0.66" right="0.67" top="0.31" bottom="0.21" header="0.26" footer="0.17"/>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87"/>
  <sheetViews>
    <sheetView tabSelected="1" zoomScaleNormal="100" workbookViewId="0">
      <selection activeCell="C7" sqref="C7:C11"/>
    </sheetView>
  </sheetViews>
  <sheetFormatPr defaultColWidth="16.7265625" defaultRowHeight="13" x14ac:dyDescent="0.3"/>
  <cols>
    <col min="1" max="1" width="7.453125" style="13" customWidth="1"/>
    <col min="2" max="2" width="27.1796875" style="2" customWidth="1"/>
    <col min="3" max="3" width="67.7265625" style="2" bestFit="1" customWidth="1"/>
    <col min="4" max="4" width="4.7265625" style="20" customWidth="1"/>
    <col min="5" max="5" width="31.453125" style="1" customWidth="1"/>
    <col min="6" max="6" width="11.7265625" style="1" customWidth="1"/>
    <col min="7" max="7" width="11.26953125" style="1" customWidth="1"/>
    <col min="8" max="8" width="12" style="1" customWidth="1"/>
    <col min="9" max="9" width="11.26953125" style="1" customWidth="1"/>
    <col min="10" max="10" width="11.7265625" style="1" customWidth="1"/>
    <col min="11" max="12" width="12.453125" style="1" bestFit="1" customWidth="1"/>
    <col min="13" max="13" width="0" style="1" hidden="1" customWidth="1"/>
    <col min="14" max="16384" width="16.7265625" style="1"/>
  </cols>
  <sheetData>
    <row r="1" spans="1:14" ht="13.5" x14ac:dyDescent="0.35">
      <c r="A1" s="699" t="s">
        <v>42</v>
      </c>
      <c r="B1" s="699"/>
      <c r="C1" s="699"/>
      <c r="D1" s="699"/>
      <c r="E1" s="699"/>
      <c r="F1" s="699"/>
      <c r="G1" s="699"/>
      <c r="H1" s="699"/>
      <c r="I1" s="699"/>
      <c r="J1" s="699"/>
      <c r="K1" s="699"/>
      <c r="L1" s="306"/>
    </row>
    <row r="2" spans="1:14" x14ac:dyDescent="0.3">
      <c r="A2" s="700" t="s">
        <v>43</v>
      </c>
      <c r="B2" s="700"/>
      <c r="C2" s="700"/>
      <c r="D2" s="700"/>
      <c r="E2" s="700"/>
      <c r="F2" s="700"/>
      <c r="G2" s="700"/>
      <c r="H2" s="700"/>
      <c r="I2" s="700"/>
      <c r="J2" s="700"/>
      <c r="K2" s="700"/>
      <c r="L2" s="307"/>
    </row>
    <row r="3" spans="1:14" x14ac:dyDescent="0.3">
      <c r="A3" s="700" t="s">
        <v>44</v>
      </c>
      <c r="B3" s="700"/>
      <c r="C3" s="700"/>
      <c r="D3" s="700"/>
      <c r="E3" s="700"/>
      <c r="F3" s="700"/>
      <c r="G3" s="700"/>
      <c r="H3" s="700"/>
      <c r="I3" s="700"/>
      <c r="J3" s="700"/>
      <c r="K3" s="700"/>
      <c r="L3" s="307"/>
    </row>
    <row r="4" spans="1:14" x14ac:dyDescent="0.3">
      <c r="A4" s="700" t="s">
        <v>2</v>
      </c>
      <c r="B4" s="700"/>
      <c r="C4" s="700"/>
      <c r="D4" s="700"/>
      <c r="E4" s="700"/>
      <c r="F4" s="700"/>
      <c r="G4" s="700"/>
      <c r="H4" s="700"/>
      <c r="I4" s="700"/>
      <c r="J4" s="700"/>
      <c r="K4" s="700"/>
      <c r="L4" s="307"/>
    </row>
    <row r="5" spans="1:14" ht="13.5" thickBot="1" x14ac:dyDescent="0.35">
      <c r="A5" s="700" t="s">
        <v>2</v>
      </c>
      <c r="B5" s="700"/>
      <c r="C5" s="700"/>
      <c r="D5" s="700"/>
      <c r="E5" s="700"/>
      <c r="F5" s="700"/>
      <c r="G5" s="700"/>
      <c r="H5" s="700"/>
      <c r="I5" s="700"/>
      <c r="J5" s="700"/>
      <c r="K5" s="700"/>
      <c r="L5" s="307"/>
    </row>
    <row r="6" spans="1:14" ht="26.5" thickBot="1" x14ac:dyDescent="0.35">
      <c r="A6" s="3" t="s">
        <v>45</v>
      </c>
      <c r="B6" s="4" t="s">
        <v>46</v>
      </c>
      <c r="C6" s="4" t="s">
        <v>47</v>
      </c>
      <c r="D6" s="5"/>
      <c r="E6" s="1" t="s">
        <v>48</v>
      </c>
      <c r="F6" s="380" t="s">
        <v>663</v>
      </c>
      <c r="G6" s="6" t="s">
        <v>120</v>
      </c>
      <c r="H6" s="6" t="s">
        <v>131</v>
      </c>
      <c r="I6" s="6" t="s">
        <v>159</v>
      </c>
      <c r="J6" s="6" t="s">
        <v>488</v>
      </c>
      <c r="K6" s="6" t="s">
        <v>573</v>
      </c>
      <c r="L6" s="6" t="s">
        <v>664</v>
      </c>
      <c r="M6" s="285" t="s">
        <v>480</v>
      </c>
      <c r="N6" s="87" t="s">
        <v>479</v>
      </c>
    </row>
    <row r="7" spans="1:14" x14ac:dyDescent="0.3">
      <c r="A7" s="707">
        <v>1</v>
      </c>
      <c r="B7" s="710" t="s">
        <v>152</v>
      </c>
      <c r="C7" s="711" t="s">
        <v>696</v>
      </c>
      <c r="D7" s="691" t="s">
        <v>50</v>
      </c>
      <c r="E7" s="29" t="s">
        <v>158</v>
      </c>
      <c r="F7" s="7">
        <v>0</v>
      </c>
      <c r="G7" s="7">
        <v>450000</v>
      </c>
      <c r="H7" s="7">
        <v>0</v>
      </c>
      <c r="I7" s="7">
        <v>0</v>
      </c>
      <c r="J7" s="7">
        <v>0</v>
      </c>
      <c r="K7" s="7"/>
      <c r="L7" s="464"/>
      <c r="M7" s="653">
        <v>9</v>
      </c>
      <c r="N7" s="672" t="s">
        <v>571</v>
      </c>
    </row>
    <row r="8" spans="1:14" x14ac:dyDescent="0.3">
      <c r="A8" s="708"/>
      <c r="B8" s="705"/>
      <c r="C8" s="703"/>
      <c r="D8" s="663"/>
      <c r="E8" s="86" t="s">
        <v>157</v>
      </c>
      <c r="F8" s="85">
        <v>0</v>
      </c>
      <c r="G8" s="85">
        <v>2500000</v>
      </c>
      <c r="H8" s="85">
        <v>0</v>
      </c>
      <c r="I8" s="85">
        <v>0</v>
      </c>
      <c r="J8" s="85">
        <v>0</v>
      </c>
      <c r="K8" s="85"/>
      <c r="L8" s="465"/>
      <c r="M8" s="651"/>
      <c r="N8" s="667"/>
    </row>
    <row r="9" spans="1:14" x14ac:dyDescent="0.3">
      <c r="A9" s="708"/>
      <c r="B9" s="705"/>
      <c r="C9" s="703"/>
      <c r="D9" s="663"/>
      <c r="E9" s="507" t="s">
        <v>697</v>
      </c>
      <c r="F9" s="9">
        <v>0</v>
      </c>
      <c r="G9" s="9">
        <v>24450000</v>
      </c>
      <c r="H9" s="9">
        <v>0</v>
      </c>
      <c r="I9" s="9">
        <v>0</v>
      </c>
      <c r="J9" s="9">
        <v>0</v>
      </c>
      <c r="K9" s="9"/>
      <c r="L9" s="466"/>
      <c r="M9" s="651"/>
      <c r="N9" s="667"/>
    </row>
    <row r="10" spans="1:14" x14ac:dyDescent="0.3">
      <c r="A10" s="708"/>
      <c r="B10" s="705"/>
      <c r="C10" s="703"/>
      <c r="D10" s="663"/>
      <c r="E10" s="502" t="s">
        <v>681</v>
      </c>
      <c r="F10" s="501"/>
      <c r="G10" s="501">
        <v>1500000</v>
      </c>
      <c r="H10" s="9"/>
      <c r="I10" s="9"/>
      <c r="J10" s="9"/>
      <c r="K10" s="9"/>
      <c r="L10" s="466"/>
      <c r="M10" s="651"/>
      <c r="N10" s="667"/>
    </row>
    <row r="11" spans="1:14" ht="13.5" thickBot="1" x14ac:dyDescent="0.35">
      <c r="A11" s="709"/>
      <c r="B11" s="706"/>
      <c r="C11" s="704"/>
      <c r="D11" s="701"/>
      <c r="E11" s="30" t="s">
        <v>53</v>
      </c>
      <c r="F11" s="359">
        <v>0</v>
      </c>
      <c r="G11" s="359">
        <v>1100000</v>
      </c>
      <c r="H11" s="289">
        <v>0</v>
      </c>
      <c r="I11" s="289">
        <v>0</v>
      </c>
      <c r="J11" s="289">
        <v>0</v>
      </c>
      <c r="K11" s="289"/>
      <c r="L11" s="467"/>
      <c r="M11" s="652"/>
      <c r="N11" s="668"/>
    </row>
    <row r="12" spans="1:14" x14ac:dyDescent="0.3">
      <c r="A12" s="707">
        <f>+A7+1</f>
        <v>2</v>
      </c>
      <c r="B12" s="705" t="s">
        <v>49</v>
      </c>
      <c r="C12" s="703" t="s">
        <v>695</v>
      </c>
      <c r="D12" s="245"/>
      <c r="E12" s="286" t="s">
        <v>51</v>
      </c>
      <c r="F12" s="287">
        <v>0</v>
      </c>
      <c r="G12" s="287">
        <v>280000</v>
      </c>
      <c r="H12" s="287">
        <v>0</v>
      </c>
      <c r="I12" s="287">
        <v>0</v>
      </c>
      <c r="J12" s="162">
        <v>0</v>
      </c>
      <c r="K12" s="162"/>
      <c r="L12" s="288"/>
      <c r="M12" s="653">
        <v>10</v>
      </c>
      <c r="N12" s="672" t="s">
        <v>799</v>
      </c>
    </row>
    <row r="13" spans="1:14" ht="13.5" thickBot="1" x14ac:dyDescent="0.35">
      <c r="A13" s="709"/>
      <c r="B13" s="706"/>
      <c r="C13" s="704"/>
      <c r="D13" s="243" t="s">
        <v>50</v>
      </c>
      <c r="E13" s="30" t="s">
        <v>53</v>
      </c>
      <c r="F13" s="317">
        <v>0</v>
      </c>
      <c r="G13" s="317">
        <v>650000</v>
      </c>
      <c r="H13" s="28">
        <v>0</v>
      </c>
      <c r="I13" s="28">
        <v>0</v>
      </c>
      <c r="J13" s="28">
        <v>0</v>
      </c>
      <c r="K13" s="376"/>
      <c r="L13" s="468"/>
      <c r="M13" s="652"/>
      <c r="N13" s="668"/>
    </row>
    <row r="14" spans="1:14" ht="13.15" customHeight="1" x14ac:dyDescent="0.3">
      <c r="A14" s="707">
        <f>+A12+1</f>
        <v>3</v>
      </c>
      <c r="B14" s="671" t="s">
        <v>490</v>
      </c>
      <c r="C14" s="702" t="s">
        <v>673</v>
      </c>
      <c r="D14" s="672" t="s">
        <v>50</v>
      </c>
      <c r="E14" s="71" t="s">
        <v>55</v>
      </c>
      <c r="F14" s="7"/>
      <c r="G14" s="316">
        <f>1316006.6-G15</f>
        <v>702750.60000000009</v>
      </c>
      <c r="H14" s="492"/>
      <c r="I14" s="7">
        <v>0</v>
      </c>
      <c r="J14" s="492"/>
      <c r="K14" s="492"/>
      <c r="L14" s="493"/>
      <c r="M14" s="650" t="s">
        <v>782</v>
      </c>
      <c r="N14" s="878" t="s">
        <v>571</v>
      </c>
    </row>
    <row r="15" spans="1:14" ht="13.15" customHeight="1" x14ac:dyDescent="0.3">
      <c r="A15" s="708"/>
      <c r="B15" s="659"/>
      <c r="C15" s="665"/>
      <c r="D15" s="667"/>
      <c r="E15" s="461" t="s">
        <v>658</v>
      </c>
      <c r="F15" s="462"/>
      <c r="G15" s="462">
        <v>613256</v>
      </c>
      <c r="H15" s="462"/>
      <c r="I15" s="62"/>
      <c r="J15" s="316"/>
      <c r="K15" s="316"/>
      <c r="L15" s="469"/>
      <c r="M15" s="651"/>
      <c r="N15" s="879"/>
    </row>
    <row r="16" spans="1:14" x14ac:dyDescent="0.3">
      <c r="A16" s="708"/>
      <c r="B16" s="659"/>
      <c r="C16" s="665"/>
      <c r="D16" s="667"/>
      <c r="E16" s="497" t="s">
        <v>100</v>
      </c>
      <c r="F16" s="16"/>
      <c r="G16" s="576">
        <v>5264025</v>
      </c>
      <c r="H16" s="462"/>
      <c r="I16" s="62"/>
      <c r="J16" s="462"/>
      <c r="K16" s="462"/>
      <c r="L16" s="491"/>
      <c r="M16" s="651"/>
      <c r="N16" s="879"/>
    </row>
    <row r="17" spans="1:14" x14ac:dyDescent="0.3">
      <c r="A17" s="708"/>
      <c r="B17" s="659"/>
      <c r="C17" s="665"/>
      <c r="D17" s="667"/>
      <c r="E17" s="494" t="s">
        <v>671</v>
      </c>
      <c r="F17" s="316">
        <v>21353.4</v>
      </c>
      <c r="G17" s="316">
        <v>201521.6</v>
      </c>
      <c r="H17" s="462"/>
      <c r="I17" s="62"/>
      <c r="J17" s="462"/>
      <c r="K17" s="462"/>
      <c r="L17" s="491"/>
      <c r="M17" s="651"/>
      <c r="N17" s="879"/>
    </row>
    <row r="18" spans="1:14" ht="13.5" thickBot="1" x14ac:dyDescent="0.35">
      <c r="A18" s="709"/>
      <c r="B18" s="660"/>
      <c r="C18" s="666"/>
      <c r="D18" s="668"/>
      <c r="E18" s="418" t="s">
        <v>672</v>
      </c>
      <c r="F18" s="375">
        <v>85413.6</v>
      </c>
      <c r="G18" s="375">
        <v>806086.4</v>
      </c>
      <c r="H18" s="377"/>
      <c r="I18" s="417"/>
      <c r="J18" s="377"/>
      <c r="K18" s="377"/>
      <c r="L18" s="403"/>
      <c r="M18" s="652"/>
      <c r="N18" s="880"/>
    </row>
    <row r="19" spans="1:14" ht="13.5" customHeight="1" x14ac:dyDescent="0.3">
      <c r="A19" s="667">
        <f>+A14+1</f>
        <v>4</v>
      </c>
      <c r="B19" s="694" t="s">
        <v>490</v>
      </c>
      <c r="C19" s="665" t="s">
        <v>674</v>
      </c>
      <c r="D19" s="663" t="s">
        <v>50</v>
      </c>
      <c r="E19" s="61" t="s">
        <v>55</v>
      </c>
      <c r="F19" s="62">
        <v>0</v>
      </c>
      <c r="G19" s="62"/>
      <c r="H19" s="62">
        <v>0</v>
      </c>
      <c r="I19" s="62">
        <v>0</v>
      </c>
      <c r="J19" s="62"/>
      <c r="K19" s="62">
        <v>0</v>
      </c>
      <c r="L19" s="470">
        <v>1200000</v>
      </c>
      <c r="M19" s="653" t="s">
        <v>774</v>
      </c>
      <c r="N19" s="878" t="s">
        <v>799</v>
      </c>
    </row>
    <row r="20" spans="1:14" ht="18.75" customHeight="1" thickBot="1" x14ac:dyDescent="0.35">
      <c r="A20" s="668"/>
      <c r="B20" s="695"/>
      <c r="C20" s="666"/>
      <c r="D20" s="713"/>
      <c r="E20" s="454" t="s">
        <v>652</v>
      </c>
      <c r="F20" s="377">
        <v>0</v>
      </c>
      <c r="G20" s="377">
        <v>0</v>
      </c>
      <c r="H20" s="377">
        <v>0</v>
      </c>
      <c r="I20" s="377">
        <v>0</v>
      </c>
      <c r="J20" s="377">
        <v>0</v>
      </c>
      <c r="K20" s="377">
        <v>0</v>
      </c>
      <c r="L20" s="403">
        <v>4800000</v>
      </c>
      <c r="M20" s="652"/>
      <c r="N20" s="880"/>
    </row>
    <row r="21" spans="1:14" ht="18.75" customHeight="1" thickBot="1" x14ac:dyDescent="0.35">
      <c r="A21" s="488">
        <f>+A19+1</f>
        <v>5</v>
      </c>
      <c r="B21" s="486" t="s">
        <v>60</v>
      </c>
      <c r="C21" s="489" t="s">
        <v>675</v>
      </c>
      <c r="D21" s="495" t="s">
        <v>50</v>
      </c>
      <c r="E21" s="406" t="s">
        <v>55</v>
      </c>
      <c r="F21" s="377"/>
      <c r="G21" s="377"/>
      <c r="H21" s="455"/>
      <c r="I21" s="455"/>
      <c r="J21" s="455"/>
      <c r="K21" s="496">
        <v>350000</v>
      </c>
      <c r="L21" s="403"/>
      <c r="M21" s="618" t="s">
        <v>775</v>
      </c>
      <c r="N21" s="881" t="s">
        <v>571</v>
      </c>
    </row>
    <row r="22" spans="1:14" ht="13.5" customHeight="1" thickBot="1" x14ac:dyDescent="0.35">
      <c r="A22" s="672">
        <f>+A21+1</f>
        <v>6</v>
      </c>
      <c r="B22" s="404" t="s">
        <v>60</v>
      </c>
      <c r="C22" s="367" t="s">
        <v>633</v>
      </c>
      <c r="D22" s="405" t="s">
        <v>50</v>
      </c>
      <c r="E22" s="406" t="s">
        <v>55</v>
      </c>
      <c r="F22" s="407">
        <v>325000</v>
      </c>
      <c r="G22" s="407">
        <v>250000</v>
      </c>
      <c r="H22" s="407">
        <v>125000</v>
      </c>
      <c r="I22" s="407">
        <v>350000</v>
      </c>
      <c r="J22" s="407">
        <v>125000</v>
      </c>
      <c r="K22" s="471">
        <v>400000</v>
      </c>
      <c r="L22" s="471">
        <v>233000</v>
      </c>
      <c r="M22" s="619" t="s">
        <v>776</v>
      </c>
      <c r="N22" s="881" t="s">
        <v>571</v>
      </c>
    </row>
    <row r="23" spans="1:14" ht="13.5" customHeight="1" thickBot="1" x14ac:dyDescent="0.35">
      <c r="A23" s="668"/>
      <c r="B23" s="404" t="s">
        <v>60</v>
      </c>
      <c r="C23" s="367" t="s">
        <v>634</v>
      </c>
      <c r="D23" s="405" t="s">
        <v>50</v>
      </c>
      <c r="E23" s="406" t="s">
        <v>55</v>
      </c>
      <c r="F23" s="407"/>
      <c r="G23" s="407">
        <v>75000</v>
      </c>
      <c r="H23" s="407">
        <v>200000</v>
      </c>
      <c r="I23" s="407"/>
      <c r="J23" s="407">
        <v>200000</v>
      </c>
      <c r="K23" s="407"/>
      <c r="L23" s="471">
        <v>167000</v>
      </c>
      <c r="M23" s="618" t="s">
        <v>777</v>
      </c>
      <c r="N23" s="881" t="s">
        <v>571</v>
      </c>
    </row>
    <row r="24" spans="1:14" ht="22.5" customHeight="1" thickBot="1" x14ac:dyDescent="0.35">
      <c r="A24" s="488">
        <f>+A22+1</f>
        <v>7</v>
      </c>
      <c r="B24" s="404" t="s">
        <v>60</v>
      </c>
      <c r="C24" s="487" t="s">
        <v>676</v>
      </c>
      <c r="D24" s="405" t="s">
        <v>50</v>
      </c>
      <c r="E24" s="406" t="s">
        <v>55</v>
      </c>
      <c r="F24" s="409"/>
      <c r="G24" s="410"/>
      <c r="H24" s="413"/>
      <c r="I24" s="407"/>
      <c r="J24" s="407">
        <v>100000</v>
      </c>
      <c r="K24" s="407"/>
      <c r="L24" s="471"/>
      <c r="M24" s="619" t="s">
        <v>783</v>
      </c>
      <c r="N24" s="881" t="s">
        <v>571</v>
      </c>
    </row>
    <row r="25" spans="1:14" ht="13.5" thickBot="1" x14ac:dyDescent="0.35">
      <c r="A25" s="450">
        <f>1+A24</f>
        <v>8</v>
      </c>
      <c r="B25" s="404" t="s">
        <v>60</v>
      </c>
      <c r="C25" s="367" t="s">
        <v>635</v>
      </c>
      <c r="D25" s="405" t="s">
        <v>50</v>
      </c>
      <c r="E25" s="483" t="s">
        <v>55</v>
      </c>
      <c r="F25" s="407">
        <v>50000</v>
      </c>
      <c r="G25" s="407"/>
      <c r="H25" s="407"/>
      <c r="I25" s="407">
        <v>100000</v>
      </c>
      <c r="J25" s="407"/>
      <c r="K25" s="407"/>
      <c r="L25" s="471"/>
      <c r="M25" s="620" t="s">
        <v>778</v>
      </c>
      <c r="N25" s="881" t="s">
        <v>571</v>
      </c>
    </row>
    <row r="26" spans="1:14" x14ac:dyDescent="0.3">
      <c r="A26" s="672">
        <f>1+A25</f>
        <v>9</v>
      </c>
      <c r="B26" s="659" t="s">
        <v>60</v>
      </c>
      <c r="C26" s="661" t="s">
        <v>538</v>
      </c>
      <c r="D26" s="663" t="s">
        <v>50</v>
      </c>
      <c r="E26" s="61" t="s">
        <v>55</v>
      </c>
      <c r="F26" s="290">
        <v>375000</v>
      </c>
      <c r="G26" s="290">
        <v>375000</v>
      </c>
      <c r="H26" s="290">
        <v>375000</v>
      </c>
      <c r="I26" s="290">
        <v>375000</v>
      </c>
      <c r="J26" s="290">
        <v>375000</v>
      </c>
      <c r="K26" s="290">
        <v>375000</v>
      </c>
      <c r="L26" s="470">
        <v>375000</v>
      </c>
      <c r="M26" s="653" t="s">
        <v>784</v>
      </c>
      <c r="N26" s="878" t="s">
        <v>571</v>
      </c>
    </row>
    <row r="27" spans="1:14" ht="12.75" customHeight="1" thickBot="1" x14ac:dyDescent="0.35">
      <c r="A27" s="668"/>
      <c r="B27" s="660"/>
      <c r="C27" s="662"/>
      <c r="D27" s="664"/>
      <c r="E27" s="411"/>
      <c r="F27" s="413"/>
      <c r="G27" s="412"/>
      <c r="H27" s="379"/>
      <c r="I27" s="379"/>
      <c r="J27" s="379"/>
      <c r="K27" s="379"/>
      <c r="L27" s="471"/>
      <c r="M27" s="652"/>
      <c r="N27" s="880"/>
    </row>
    <row r="28" spans="1:14" ht="13.5" thickBot="1" x14ac:dyDescent="0.35">
      <c r="A28" s="450">
        <f>1+A26</f>
        <v>10</v>
      </c>
      <c r="B28" s="404" t="s">
        <v>60</v>
      </c>
      <c r="C28" s="367" t="s">
        <v>636</v>
      </c>
      <c r="D28" s="405" t="s">
        <v>50</v>
      </c>
      <c r="E28" s="483" t="s">
        <v>55</v>
      </c>
      <c r="F28" s="409"/>
      <c r="G28" s="410"/>
      <c r="H28" s="407"/>
      <c r="I28" s="407"/>
      <c r="J28" s="407"/>
      <c r="K28" s="407"/>
      <c r="L28" s="471">
        <v>490000</v>
      </c>
      <c r="M28" s="620" t="s">
        <v>795</v>
      </c>
      <c r="N28" s="882" t="s">
        <v>572</v>
      </c>
    </row>
    <row r="29" spans="1:14" x14ac:dyDescent="0.3">
      <c r="A29" s="672">
        <f>1+A28</f>
        <v>11</v>
      </c>
      <c r="B29" s="694" t="s">
        <v>60</v>
      </c>
      <c r="C29" s="696" t="s">
        <v>32</v>
      </c>
      <c r="D29" s="663" t="s">
        <v>50</v>
      </c>
      <c r="E29" s="64" t="s">
        <v>58</v>
      </c>
      <c r="F29" s="63">
        <v>135000</v>
      </c>
      <c r="G29" s="63">
        <v>135000</v>
      </c>
      <c r="H29" s="63">
        <v>140000</v>
      </c>
      <c r="I29" s="63">
        <v>140000</v>
      </c>
      <c r="J29" s="63">
        <v>140000</v>
      </c>
      <c r="K29" s="63">
        <v>140000</v>
      </c>
      <c r="L29" s="63">
        <v>140000</v>
      </c>
      <c r="M29" s="653" t="s">
        <v>785</v>
      </c>
      <c r="N29" s="878" t="s">
        <v>571</v>
      </c>
    </row>
    <row r="30" spans="1:14" ht="13.5" thickBot="1" x14ac:dyDescent="0.35">
      <c r="A30" s="668"/>
      <c r="B30" s="695"/>
      <c r="C30" s="697"/>
      <c r="D30" s="664"/>
      <c r="E30" s="408" t="s">
        <v>59</v>
      </c>
      <c r="F30" s="409">
        <v>1825000</v>
      </c>
      <c r="G30" s="409">
        <v>1500000</v>
      </c>
      <c r="H30" s="409">
        <f>+G30*1.03</f>
        <v>1545000</v>
      </c>
      <c r="I30" s="409">
        <f>+H30*1.03</f>
        <v>1591350</v>
      </c>
      <c r="J30" s="409">
        <f>+I30*1.03</f>
        <v>1639090.5</v>
      </c>
      <c r="K30" s="409">
        <f>+J30*1.03</f>
        <v>1688263.2150000001</v>
      </c>
      <c r="L30" s="409">
        <f>+K30*1.03</f>
        <v>1738911.1114500002</v>
      </c>
      <c r="M30" s="652"/>
      <c r="N30" s="880"/>
    </row>
    <row r="31" spans="1:14" ht="14" thickBot="1" x14ac:dyDescent="0.4">
      <c r="A31" s="450">
        <f>1+A29</f>
        <v>12</v>
      </c>
      <c r="B31" s="404" t="s">
        <v>60</v>
      </c>
      <c r="C31" s="414" t="s">
        <v>637</v>
      </c>
      <c r="D31" s="405" t="s">
        <v>50</v>
      </c>
      <c r="E31" s="406" t="s">
        <v>55</v>
      </c>
      <c r="F31" s="415">
        <v>0</v>
      </c>
      <c r="G31" s="415">
        <v>0</v>
      </c>
      <c r="H31" s="416">
        <v>0</v>
      </c>
      <c r="I31" s="416">
        <v>300000</v>
      </c>
      <c r="J31" s="417">
        <v>0</v>
      </c>
      <c r="K31" s="417">
        <v>300000</v>
      </c>
      <c r="L31" s="472">
        <v>0</v>
      </c>
      <c r="M31" s="618" t="s">
        <v>779</v>
      </c>
      <c r="N31" s="882" t="s">
        <v>572</v>
      </c>
    </row>
    <row r="32" spans="1:14" x14ac:dyDescent="0.3">
      <c r="A32" s="672">
        <f>1+A31</f>
        <v>13</v>
      </c>
      <c r="B32" s="671" t="s">
        <v>60</v>
      </c>
      <c r="C32" s="369" t="s">
        <v>638</v>
      </c>
      <c r="D32" s="366" t="s">
        <v>50</v>
      </c>
      <c r="E32" s="71" t="s">
        <v>57</v>
      </c>
      <c r="F32" s="7"/>
      <c r="G32" s="7"/>
      <c r="H32" s="7">
        <v>0</v>
      </c>
      <c r="I32" s="7">
        <v>0</v>
      </c>
      <c r="J32" s="7">
        <v>585000</v>
      </c>
      <c r="K32" s="7">
        <v>0</v>
      </c>
      <c r="L32" s="464">
        <v>0</v>
      </c>
      <c r="M32" s="653" t="s">
        <v>780</v>
      </c>
      <c r="N32" s="878" t="s">
        <v>571</v>
      </c>
    </row>
    <row r="33" spans="1:14" ht="13.5" thickBot="1" x14ac:dyDescent="0.35">
      <c r="A33" s="668"/>
      <c r="B33" s="660"/>
      <c r="C33" s="367" t="s">
        <v>688</v>
      </c>
      <c r="D33" s="405" t="s">
        <v>50</v>
      </c>
      <c r="E33" s="406" t="s">
        <v>57</v>
      </c>
      <c r="F33" s="417">
        <v>375000</v>
      </c>
      <c r="G33" s="417"/>
      <c r="H33" s="417">
        <v>0</v>
      </c>
      <c r="I33" s="417"/>
      <c r="J33" s="417">
        <v>0</v>
      </c>
      <c r="K33" s="417">
        <v>0</v>
      </c>
      <c r="L33" s="472">
        <v>0</v>
      </c>
      <c r="M33" s="651"/>
      <c r="N33" s="880"/>
    </row>
    <row r="34" spans="1:14" x14ac:dyDescent="0.3">
      <c r="A34" s="672">
        <f>1+A32</f>
        <v>14</v>
      </c>
      <c r="B34" s="687" t="s">
        <v>60</v>
      </c>
      <c r="C34" s="689" t="s">
        <v>491</v>
      </c>
      <c r="D34" s="691" t="s">
        <v>50</v>
      </c>
      <c r="E34" s="71" t="s">
        <v>55</v>
      </c>
      <c r="F34" s="7"/>
      <c r="G34" s="72">
        <v>0</v>
      </c>
      <c r="H34" s="72">
        <v>0</v>
      </c>
      <c r="I34" s="72">
        <v>0</v>
      </c>
      <c r="J34" s="162">
        <v>0</v>
      </c>
      <c r="K34" s="162"/>
      <c r="L34" s="474">
        <v>400000</v>
      </c>
      <c r="M34" s="653" t="s">
        <v>796</v>
      </c>
      <c r="N34" s="672" t="s">
        <v>572</v>
      </c>
    </row>
    <row r="35" spans="1:14" ht="13.5" thickBot="1" x14ac:dyDescent="0.35">
      <c r="A35" s="668"/>
      <c r="B35" s="688"/>
      <c r="C35" s="690"/>
      <c r="D35" s="698"/>
      <c r="E35" s="418" t="s">
        <v>639</v>
      </c>
      <c r="F35" s="419"/>
      <c r="G35" s="402">
        <v>0</v>
      </c>
      <c r="H35" s="402">
        <v>0</v>
      </c>
      <c r="I35" s="402">
        <v>0</v>
      </c>
      <c r="J35" s="376">
        <v>0</v>
      </c>
      <c r="K35" s="375"/>
      <c r="L35" s="475"/>
      <c r="M35" s="652"/>
      <c r="N35" s="668"/>
    </row>
    <row r="36" spans="1:14" ht="13.5" customHeight="1" thickBot="1" x14ac:dyDescent="0.35">
      <c r="A36" s="361">
        <f>1+A34</f>
        <v>15</v>
      </c>
      <c r="B36" s="404" t="s">
        <v>60</v>
      </c>
      <c r="C36" s="414" t="s">
        <v>539</v>
      </c>
      <c r="D36" s="405" t="s">
        <v>50</v>
      </c>
      <c r="E36" s="406" t="s">
        <v>55</v>
      </c>
      <c r="F36" s="417">
        <v>75000</v>
      </c>
      <c r="G36" s="417"/>
      <c r="H36" s="402">
        <v>0</v>
      </c>
      <c r="I36" s="402">
        <v>0</v>
      </c>
      <c r="J36" s="402"/>
      <c r="K36" s="402"/>
      <c r="L36" s="476"/>
      <c r="M36" s="618" t="s">
        <v>781</v>
      </c>
      <c r="N36" s="883" t="s">
        <v>536</v>
      </c>
    </row>
    <row r="37" spans="1:14" x14ac:dyDescent="0.3">
      <c r="A37" s="672">
        <f>1+A36</f>
        <v>16</v>
      </c>
      <c r="B37" s="692" t="s">
        <v>640</v>
      </c>
      <c r="C37" s="693" t="s">
        <v>641</v>
      </c>
      <c r="D37" s="663" t="s">
        <v>50</v>
      </c>
      <c r="E37" s="61" t="s">
        <v>55</v>
      </c>
      <c r="F37" s="12">
        <v>374467.62</v>
      </c>
      <c r="G37" s="12"/>
      <c r="H37" s="287"/>
      <c r="I37" s="287"/>
      <c r="J37" s="162">
        <v>0</v>
      </c>
      <c r="K37" s="287"/>
      <c r="L37" s="473"/>
      <c r="M37" s="653" t="s">
        <v>786</v>
      </c>
      <c r="N37" s="672" t="s">
        <v>536</v>
      </c>
    </row>
    <row r="38" spans="1:14" ht="13.5" customHeight="1" thickBot="1" x14ac:dyDescent="0.35">
      <c r="A38" s="668"/>
      <c r="B38" s="692"/>
      <c r="C38" s="686"/>
      <c r="D38" s="664"/>
      <c r="E38" s="418" t="s">
        <v>100</v>
      </c>
      <c r="F38" s="375">
        <v>1497870</v>
      </c>
      <c r="G38" s="375"/>
      <c r="H38" s="374"/>
      <c r="I38" s="374"/>
      <c r="J38" s="376">
        <v>0</v>
      </c>
      <c r="K38" s="374"/>
      <c r="L38" s="471"/>
      <c r="M38" s="651"/>
      <c r="N38" s="668"/>
    </row>
    <row r="39" spans="1:14" ht="12.75" customHeight="1" x14ac:dyDescent="0.3">
      <c r="A39" s="691">
        <f>+A37+1</f>
        <v>17</v>
      </c>
      <c r="B39" s="684" t="s">
        <v>640</v>
      </c>
      <c r="C39" s="685" t="s">
        <v>642</v>
      </c>
      <c r="D39" s="672" t="s">
        <v>50</v>
      </c>
      <c r="E39" s="61" t="s">
        <v>55</v>
      </c>
      <c r="F39" s="12">
        <f>(59418+45812+48413)*0.2</f>
        <v>30728.600000000002</v>
      </c>
      <c r="G39" s="12"/>
      <c r="H39" s="287"/>
      <c r="I39" s="287"/>
      <c r="J39" s="162">
        <v>0</v>
      </c>
      <c r="K39" s="162">
        <v>0</v>
      </c>
      <c r="L39" s="288">
        <f>(60902+1394495)*0.2</f>
        <v>291079.40000000002</v>
      </c>
      <c r="M39" s="653" t="s">
        <v>787</v>
      </c>
      <c r="N39" s="672" t="s">
        <v>572</v>
      </c>
    </row>
    <row r="40" spans="1:14" ht="13.5" thickBot="1" x14ac:dyDescent="0.35">
      <c r="A40" s="664"/>
      <c r="B40" s="684"/>
      <c r="C40" s="686"/>
      <c r="D40" s="668"/>
      <c r="E40" s="418" t="s">
        <v>100</v>
      </c>
      <c r="F40" s="375">
        <f>(59418+45812+48413)*0.8</f>
        <v>122914.40000000001</v>
      </c>
      <c r="G40" s="375"/>
      <c r="H40" s="374"/>
      <c r="I40" s="374"/>
      <c r="J40" s="376">
        <v>0</v>
      </c>
      <c r="K40" s="376">
        <v>0</v>
      </c>
      <c r="L40" s="475">
        <f>(60902+1394495)*0.8</f>
        <v>1164317.6000000001</v>
      </c>
      <c r="M40" s="652"/>
      <c r="N40" s="668"/>
    </row>
    <row r="41" spans="1:14" ht="13.5" thickBot="1" x14ac:dyDescent="0.35">
      <c r="A41" s="450">
        <f>+A39+1</f>
        <v>18</v>
      </c>
      <c r="B41" s="404" t="s">
        <v>60</v>
      </c>
      <c r="C41" s="401" t="s">
        <v>540</v>
      </c>
      <c r="D41" s="405" t="s">
        <v>50</v>
      </c>
      <c r="E41" s="411" t="s">
        <v>52</v>
      </c>
      <c r="F41" s="420"/>
      <c r="G41" s="420"/>
      <c r="H41" s="420">
        <v>0</v>
      </c>
      <c r="I41" s="420">
        <v>2360000</v>
      </c>
      <c r="J41" s="420"/>
      <c r="K41" s="420"/>
      <c r="L41" s="505"/>
      <c r="M41" s="620" t="s">
        <v>797</v>
      </c>
      <c r="N41" s="881" t="s">
        <v>571</v>
      </c>
    </row>
    <row r="42" spans="1:14" ht="13.5" customHeight="1" x14ac:dyDescent="0.3">
      <c r="A42" s="672">
        <f>+A41+1</f>
        <v>19</v>
      </c>
      <c r="B42" s="714" t="s">
        <v>640</v>
      </c>
      <c r="C42" s="665" t="s">
        <v>541</v>
      </c>
      <c r="D42" s="667" t="s">
        <v>50</v>
      </c>
      <c r="E42" s="71" t="s">
        <v>55</v>
      </c>
      <c r="F42" s="72">
        <v>0</v>
      </c>
      <c r="G42" s="72">
        <v>0</v>
      </c>
      <c r="H42" s="7">
        <f>291828*0.2</f>
        <v>58365.600000000006</v>
      </c>
      <c r="I42" s="72">
        <v>0</v>
      </c>
      <c r="J42" s="7"/>
      <c r="K42" s="7"/>
      <c r="L42" s="464">
        <f>(6000+880000)*0.2</f>
        <v>177200</v>
      </c>
      <c r="M42" s="653" t="s">
        <v>788</v>
      </c>
      <c r="N42" s="878" t="s">
        <v>571</v>
      </c>
    </row>
    <row r="43" spans="1:14" ht="13.5" customHeight="1" thickBot="1" x14ac:dyDescent="0.35">
      <c r="A43" s="668"/>
      <c r="B43" s="715"/>
      <c r="C43" s="666"/>
      <c r="D43" s="716"/>
      <c r="E43" s="454" t="s">
        <v>56</v>
      </c>
      <c r="F43" s="377">
        <v>0</v>
      </c>
      <c r="G43" s="377">
        <v>0</v>
      </c>
      <c r="H43" s="377">
        <f>291828*0.8</f>
        <v>233462.40000000002</v>
      </c>
      <c r="I43" s="377">
        <v>0</v>
      </c>
      <c r="J43" s="377"/>
      <c r="K43" s="377"/>
      <c r="L43" s="403">
        <f>(6000+880000)*0.8</f>
        <v>708800</v>
      </c>
      <c r="M43" s="652"/>
      <c r="N43" s="880"/>
    </row>
    <row r="44" spans="1:14" ht="13.5" customHeight="1" thickBot="1" x14ac:dyDescent="0.35">
      <c r="A44" s="451">
        <f>+A42+1</f>
        <v>20</v>
      </c>
      <c r="B44" s="421" t="s">
        <v>209</v>
      </c>
      <c r="C44" s="318" t="s">
        <v>492</v>
      </c>
      <c r="D44" s="422"/>
      <c r="E44" s="423" t="s">
        <v>59</v>
      </c>
      <c r="F44" s="425">
        <v>1400000</v>
      </c>
      <c r="G44" s="425"/>
      <c r="H44" s="425"/>
      <c r="I44" s="424"/>
      <c r="J44" s="424"/>
      <c r="K44" s="378"/>
      <c r="L44" s="477"/>
      <c r="M44" s="620" t="s">
        <v>789</v>
      </c>
      <c r="N44" s="883" t="s">
        <v>536</v>
      </c>
    </row>
    <row r="45" spans="1:14" ht="13.5" thickBot="1" x14ac:dyDescent="0.35">
      <c r="A45" s="490">
        <f t="shared" ref="A45:A50" si="0">+A44+1</f>
        <v>21</v>
      </c>
      <c r="B45" s="314" t="s">
        <v>62</v>
      </c>
      <c r="C45" s="312" t="s">
        <v>122</v>
      </c>
      <c r="D45" s="313" t="s">
        <v>50</v>
      </c>
      <c r="E45" s="31" t="s">
        <v>93</v>
      </c>
      <c r="F45" s="28">
        <v>88000</v>
      </c>
      <c r="G45" s="28">
        <v>200000</v>
      </c>
      <c r="H45" s="28"/>
      <c r="I45" s="28"/>
      <c r="J45" s="163"/>
      <c r="K45" s="376"/>
      <c r="L45" s="468"/>
      <c r="M45" s="620">
        <v>50</v>
      </c>
      <c r="N45" s="881" t="s">
        <v>571</v>
      </c>
    </row>
    <row r="46" spans="1:14" ht="13.5" thickBot="1" x14ac:dyDescent="0.35">
      <c r="A46" s="490">
        <f t="shared" si="0"/>
        <v>22</v>
      </c>
      <c r="B46" s="314" t="s">
        <v>62</v>
      </c>
      <c r="C46" s="312" t="s">
        <v>123</v>
      </c>
      <c r="D46" s="313" t="s">
        <v>50</v>
      </c>
      <c r="E46" s="31" t="s">
        <v>93</v>
      </c>
      <c r="F46" s="28">
        <v>100000</v>
      </c>
      <c r="G46" s="28"/>
      <c r="H46" s="28">
        <v>0</v>
      </c>
      <c r="I46" s="28">
        <v>0</v>
      </c>
      <c r="J46" s="28"/>
      <c r="K46" s="28"/>
      <c r="L46" s="468"/>
      <c r="M46" s="620">
        <v>51</v>
      </c>
      <c r="N46" s="881" t="s">
        <v>571</v>
      </c>
    </row>
    <row r="47" spans="1:14" ht="13.5" thickBot="1" x14ac:dyDescent="0.35">
      <c r="A47" s="490">
        <f t="shared" si="0"/>
        <v>23</v>
      </c>
      <c r="B47" s="242" t="s">
        <v>62</v>
      </c>
      <c r="C47" s="244" t="s">
        <v>112</v>
      </c>
      <c r="D47" s="243" t="s">
        <v>50</v>
      </c>
      <c r="E47" s="481" t="s">
        <v>662</v>
      </c>
      <c r="F47" s="482">
        <v>200000</v>
      </c>
      <c r="G47" s="28"/>
      <c r="H47" s="482"/>
      <c r="I47" s="482"/>
      <c r="J47" s="28"/>
      <c r="K47" s="28"/>
      <c r="L47" s="468"/>
      <c r="M47" s="620">
        <v>52</v>
      </c>
      <c r="N47" s="881" t="s">
        <v>571</v>
      </c>
    </row>
    <row r="48" spans="1:14" ht="13.5" thickBot="1" x14ac:dyDescent="0.35">
      <c r="A48" s="490">
        <f t="shared" si="0"/>
        <v>24</v>
      </c>
      <c r="B48" s="291" t="s">
        <v>62</v>
      </c>
      <c r="C48" s="292" t="s">
        <v>91</v>
      </c>
      <c r="D48" s="84" t="s">
        <v>50</v>
      </c>
      <c r="E48" s="75" t="s">
        <v>52</v>
      </c>
      <c r="F48" s="83">
        <v>0</v>
      </c>
      <c r="G48" s="83">
        <v>0</v>
      </c>
      <c r="H48" s="83">
        <v>0</v>
      </c>
      <c r="I48" s="83">
        <v>0</v>
      </c>
      <c r="J48" s="83"/>
      <c r="K48" s="83">
        <v>0</v>
      </c>
      <c r="L48" s="505">
        <v>6000000</v>
      </c>
      <c r="M48" s="620">
        <v>53</v>
      </c>
      <c r="N48" s="881" t="s">
        <v>571</v>
      </c>
    </row>
    <row r="49" spans="1:14" ht="13.5" thickBot="1" x14ac:dyDescent="0.35">
      <c r="A49" s="490">
        <f t="shared" si="0"/>
        <v>25</v>
      </c>
      <c r="B49" s="394" t="s">
        <v>98</v>
      </c>
      <c r="C49" s="362" t="s">
        <v>128</v>
      </c>
      <c r="D49" s="395" t="s">
        <v>50</v>
      </c>
      <c r="E49" s="396" t="s">
        <v>59</v>
      </c>
      <c r="F49" s="397">
        <v>0</v>
      </c>
      <c r="G49" s="397">
        <v>200000</v>
      </c>
      <c r="H49" s="397">
        <v>0</v>
      </c>
      <c r="I49" s="397">
        <v>0</v>
      </c>
      <c r="J49" s="397">
        <v>0</v>
      </c>
      <c r="K49" s="397"/>
      <c r="L49" s="478"/>
      <c r="M49" s="618">
        <v>54</v>
      </c>
      <c r="N49" s="881" t="s">
        <v>571</v>
      </c>
    </row>
    <row r="50" spans="1:14" ht="16.5" thickBot="1" x14ac:dyDescent="0.65">
      <c r="A50" s="490">
        <f t="shared" si="0"/>
        <v>26</v>
      </c>
      <c r="B50" s="389" t="s">
        <v>61</v>
      </c>
      <c r="C50" s="388" t="s">
        <v>92</v>
      </c>
      <c r="D50" s="390" t="s">
        <v>54</v>
      </c>
      <c r="E50" s="391" t="s">
        <v>52</v>
      </c>
      <c r="F50" s="392">
        <v>0</v>
      </c>
      <c r="G50" s="393">
        <v>0</v>
      </c>
      <c r="H50" s="393">
        <v>0</v>
      </c>
      <c r="I50" s="393">
        <v>810000</v>
      </c>
      <c r="J50" s="393">
        <v>0</v>
      </c>
      <c r="K50" s="393">
        <v>0</v>
      </c>
      <c r="L50" s="506">
        <v>0</v>
      </c>
      <c r="M50" s="617" t="s">
        <v>565</v>
      </c>
      <c r="N50" s="882" t="s">
        <v>572</v>
      </c>
    </row>
    <row r="51" spans="1:14" ht="16.5" hidden="1" thickBot="1" x14ac:dyDescent="0.65">
      <c r="A51" s="292"/>
      <c r="B51" s="386"/>
      <c r="C51" s="292"/>
      <c r="D51" s="387"/>
      <c r="E51" s="65"/>
      <c r="F51" s="66"/>
      <c r="G51" s="66"/>
      <c r="H51" s="66"/>
      <c r="I51" s="293"/>
      <c r="J51" s="293"/>
      <c r="K51" s="293"/>
      <c r="L51" s="479"/>
      <c r="M51" s="621"/>
      <c r="N51" s="610"/>
    </row>
    <row r="52" spans="1:14" ht="15" x14ac:dyDescent="0.3">
      <c r="B52" s="14" t="s">
        <v>63</v>
      </c>
      <c r="C52" s="1"/>
      <c r="D52" s="8"/>
      <c r="E52" s="15"/>
      <c r="F52" s="16">
        <f t="shared" ref="F52:L52" si="1">SUM(F7:F51)</f>
        <v>7080747.6200000001</v>
      </c>
      <c r="G52" s="16">
        <f t="shared" si="1"/>
        <v>41252639.600000001</v>
      </c>
      <c r="H52" s="16">
        <f t="shared" si="1"/>
        <v>2676828</v>
      </c>
      <c r="I52" s="16">
        <f t="shared" si="1"/>
        <v>6026350</v>
      </c>
      <c r="J52" s="16">
        <f t="shared" si="1"/>
        <v>3164090.5</v>
      </c>
      <c r="K52" s="16">
        <f t="shared" si="1"/>
        <v>3253263.2149999999</v>
      </c>
      <c r="L52" s="16">
        <f t="shared" si="1"/>
        <v>17885308.111450002</v>
      </c>
      <c r="M52" s="611"/>
    </row>
    <row r="53" spans="1:14" ht="13.5" thickBot="1" x14ac:dyDescent="0.35">
      <c r="A53" s="712" t="s">
        <v>108</v>
      </c>
      <c r="B53" s="712"/>
      <c r="C53" s="712"/>
      <c r="D53" s="8"/>
      <c r="E53" s="15"/>
      <c r="F53" s="90"/>
      <c r="G53" s="90"/>
      <c r="H53" s="90"/>
      <c r="I53" s="90"/>
      <c r="J53" s="90"/>
      <c r="K53" s="90"/>
      <c r="L53" s="90"/>
    </row>
    <row r="54" spans="1:14" ht="30.75" customHeight="1" thickBot="1" x14ac:dyDescent="0.35">
      <c r="A54" s="3" t="s">
        <v>45</v>
      </c>
      <c r="B54" s="311" t="s">
        <v>46</v>
      </c>
      <c r="C54" s="311" t="s">
        <v>47</v>
      </c>
      <c r="D54" s="5"/>
      <c r="E54" s="1" t="s">
        <v>48</v>
      </c>
      <c r="F54" s="380" t="s">
        <v>663</v>
      </c>
      <c r="G54" s="6" t="s">
        <v>120</v>
      </c>
      <c r="H54" s="6" t="s">
        <v>131</v>
      </c>
      <c r="I54" s="6" t="s">
        <v>159</v>
      </c>
      <c r="J54" s="6" t="s">
        <v>488</v>
      </c>
      <c r="K54" s="6" t="s">
        <v>573</v>
      </c>
      <c r="L54" s="6" t="s">
        <v>664</v>
      </c>
      <c r="M54" s="285" t="s">
        <v>480</v>
      </c>
      <c r="N54" s="87" t="s">
        <v>479</v>
      </c>
    </row>
    <row r="55" spans="1:14" ht="13.9" customHeight="1" thickBot="1" x14ac:dyDescent="0.35">
      <c r="A55" s="319">
        <v>1</v>
      </c>
      <c r="B55" s="320" t="s">
        <v>64</v>
      </c>
      <c r="C55" s="321" t="s">
        <v>110</v>
      </c>
      <c r="D55" s="322" t="s">
        <v>50</v>
      </c>
      <c r="E55" s="323" t="s">
        <v>111</v>
      </c>
      <c r="F55" s="605"/>
      <c r="G55" s="463">
        <v>500000</v>
      </c>
      <c r="H55" s="324"/>
      <c r="I55" s="325"/>
      <c r="J55" s="325"/>
      <c r="K55" s="325"/>
      <c r="L55" s="325"/>
      <c r="M55" s="617" t="s">
        <v>566</v>
      </c>
      <c r="N55" s="881" t="s">
        <v>571</v>
      </c>
    </row>
    <row r="56" spans="1:14" ht="13.9" customHeight="1" thickBot="1" x14ac:dyDescent="0.35">
      <c r="A56" s="509">
        <v>2</v>
      </c>
      <c r="B56" s="320" t="s">
        <v>64</v>
      </c>
      <c r="C56" s="337" t="s">
        <v>764</v>
      </c>
      <c r="D56" s="508"/>
      <c r="E56" s="323" t="s">
        <v>111</v>
      </c>
      <c r="F56" s="606"/>
      <c r="G56" s="510"/>
      <c r="H56" s="511"/>
      <c r="I56" s="573">
        <v>250000</v>
      </c>
      <c r="J56" s="510"/>
      <c r="K56" s="510"/>
      <c r="L56" s="510"/>
      <c r="M56" s="616" t="s">
        <v>567</v>
      </c>
      <c r="N56" s="882" t="s">
        <v>572</v>
      </c>
    </row>
    <row r="57" spans="1:14" ht="13.9" customHeight="1" x14ac:dyDescent="0.3">
      <c r="A57" s="683">
        <v>3</v>
      </c>
      <c r="B57" s="681" t="s">
        <v>64</v>
      </c>
      <c r="C57" s="717" t="s">
        <v>146</v>
      </c>
      <c r="D57" s="719" t="s">
        <v>50</v>
      </c>
      <c r="E57" s="326"/>
      <c r="F57" s="607"/>
      <c r="G57" s="328">
        <v>0</v>
      </c>
      <c r="H57" s="327"/>
      <c r="I57" s="328">
        <v>0</v>
      </c>
      <c r="J57" s="328"/>
      <c r="K57" s="328"/>
      <c r="L57" s="328"/>
      <c r="M57" s="654" t="s">
        <v>568</v>
      </c>
      <c r="N57" s="878" t="s">
        <v>571</v>
      </c>
    </row>
    <row r="58" spans="1:14" ht="13.9" customHeight="1" thickBot="1" x14ac:dyDescent="0.35">
      <c r="A58" s="683"/>
      <c r="B58" s="682"/>
      <c r="C58" s="718"/>
      <c r="D58" s="720"/>
      <c r="E58" s="329" t="s">
        <v>111</v>
      </c>
      <c r="F58" s="330">
        <v>50000</v>
      </c>
      <c r="G58" s="330"/>
      <c r="H58" s="330">
        <v>750000</v>
      </c>
      <c r="I58" s="330">
        <v>250000</v>
      </c>
      <c r="J58" s="330">
        <v>500000</v>
      </c>
      <c r="K58" s="328"/>
      <c r="L58" s="328"/>
      <c r="M58" s="655"/>
      <c r="N58" s="880"/>
    </row>
    <row r="59" spans="1:14" ht="13.9" customHeight="1" x14ac:dyDescent="0.3">
      <c r="A59" s="669">
        <f>A57+1</f>
        <v>4</v>
      </c>
      <c r="B59" s="675" t="s">
        <v>64</v>
      </c>
      <c r="C59" s="677" t="s">
        <v>643</v>
      </c>
      <c r="D59" s="679" t="s">
        <v>50</v>
      </c>
      <c r="E59" s="522"/>
      <c r="F59" s="570">
        <v>0</v>
      </c>
      <c r="G59" s="572"/>
      <c r="H59" s="572"/>
      <c r="I59" s="332">
        <v>0</v>
      </c>
      <c r="J59" s="332"/>
      <c r="K59" s="332"/>
      <c r="L59" s="332"/>
      <c r="M59" s="656" t="s">
        <v>790</v>
      </c>
      <c r="N59" s="878" t="s">
        <v>571</v>
      </c>
    </row>
    <row r="60" spans="1:14" ht="13.9" customHeight="1" thickBot="1" x14ac:dyDescent="0.35">
      <c r="A60" s="670"/>
      <c r="B60" s="676"/>
      <c r="C60" s="678"/>
      <c r="D60" s="680"/>
      <c r="E60" s="329" t="s">
        <v>111</v>
      </c>
      <c r="F60" s="571"/>
      <c r="G60" s="561">
        <v>100000</v>
      </c>
      <c r="H60" s="373">
        <v>0</v>
      </c>
      <c r="I60" s="335">
        <v>0</v>
      </c>
      <c r="J60" s="335"/>
      <c r="K60" s="335"/>
      <c r="L60" s="335"/>
      <c r="M60" s="657"/>
      <c r="N60" s="880"/>
    </row>
    <row r="61" spans="1:14" ht="13.9" customHeight="1" x14ac:dyDescent="0.3">
      <c r="A61" s="669">
        <f>A59+1</f>
        <v>5</v>
      </c>
      <c r="B61" s="675" t="s">
        <v>64</v>
      </c>
      <c r="C61" s="677" t="s">
        <v>147</v>
      </c>
      <c r="D61" s="679" t="s">
        <v>50</v>
      </c>
      <c r="E61" s="331" t="s">
        <v>111</v>
      </c>
      <c r="F61" s="572"/>
      <c r="G61" s="572"/>
      <c r="H61" s="333">
        <v>0</v>
      </c>
      <c r="I61" s="332">
        <v>0</v>
      </c>
      <c r="J61" s="572">
        <v>25000</v>
      </c>
      <c r="K61" s="332"/>
      <c r="L61" s="332"/>
      <c r="M61" s="648" t="s">
        <v>793</v>
      </c>
      <c r="N61" s="672" t="s">
        <v>572</v>
      </c>
    </row>
    <row r="62" spans="1:14" ht="13.9" customHeight="1" thickBot="1" x14ac:dyDescent="0.35">
      <c r="A62" s="670"/>
      <c r="B62" s="676"/>
      <c r="C62" s="678"/>
      <c r="D62" s="680"/>
      <c r="E62" s="334" t="s">
        <v>150</v>
      </c>
      <c r="F62" s="336"/>
      <c r="G62" s="336"/>
      <c r="H62" s="373">
        <v>0</v>
      </c>
      <c r="I62" s="335">
        <v>0</v>
      </c>
      <c r="J62" s="336">
        <v>225000</v>
      </c>
      <c r="K62" s="335"/>
      <c r="L62" s="335"/>
      <c r="M62" s="649"/>
      <c r="N62" s="668"/>
    </row>
    <row r="63" spans="1:14" ht="13.9" customHeight="1" x14ac:dyDescent="0.3">
      <c r="A63" s="669">
        <f>A61+1</f>
        <v>6</v>
      </c>
      <c r="B63" s="681" t="s">
        <v>64</v>
      </c>
      <c r="C63" s="717" t="s">
        <v>161</v>
      </c>
      <c r="D63" s="723" t="s">
        <v>50</v>
      </c>
      <c r="E63" s="331" t="s">
        <v>111</v>
      </c>
      <c r="F63" s="330"/>
      <c r="G63" s="429">
        <f>+'Burt St PS'!B40</f>
        <v>500000</v>
      </c>
      <c r="H63" s="570"/>
      <c r="I63" s="570"/>
      <c r="J63" s="673"/>
      <c r="K63" s="673"/>
      <c r="L63" s="673"/>
      <c r="M63" s="648" t="s">
        <v>569</v>
      </c>
      <c r="N63" s="878" t="s">
        <v>571</v>
      </c>
    </row>
    <row r="64" spans="1:14" ht="13.9" customHeight="1" thickBot="1" x14ac:dyDescent="0.35">
      <c r="A64" s="670"/>
      <c r="B64" s="682"/>
      <c r="C64" s="718"/>
      <c r="D64" s="720"/>
      <c r="E64" s="426" t="s">
        <v>138</v>
      </c>
      <c r="F64" s="571"/>
      <c r="G64" s="336"/>
      <c r="H64" s="571"/>
      <c r="I64" s="571"/>
      <c r="J64" s="674"/>
      <c r="K64" s="674"/>
      <c r="L64" s="674"/>
      <c r="M64" s="649"/>
      <c r="N64" s="880"/>
    </row>
    <row r="65" spans="1:14" ht="13.9" customHeight="1" thickBot="1" x14ac:dyDescent="0.35">
      <c r="A65" s="319">
        <f>+A63+1</f>
        <v>7</v>
      </c>
      <c r="B65" s="320" t="s">
        <v>64</v>
      </c>
      <c r="C65" s="337" t="s">
        <v>148</v>
      </c>
      <c r="D65" s="322" t="s">
        <v>50</v>
      </c>
      <c r="E65" s="323" t="s">
        <v>111</v>
      </c>
      <c r="F65" s="608">
        <v>0</v>
      </c>
      <c r="G65" s="338"/>
      <c r="H65" s="427"/>
      <c r="I65" s="427">
        <f>+'Heron Cove PS'!B41</f>
        <v>200000</v>
      </c>
      <c r="J65" s="338"/>
      <c r="K65" s="338"/>
      <c r="L65" s="338"/>
      <c r="M65" s="614" t="s">
        <v>570</v>
      </c>
      <c r="N65" s="881" t="s">
        <v>571</v>
      </c>
    </row>
    <row r="66" spans="1:14" ht="13.9" customHeight="1" x14ac:dyDescent="0.3">
      <c r="A66" s="669">
        <f>+A65+1</f>
        <v>8</v>
      </c>
      <c r="B66" s="675" t="s">
        <v>64</v>
      </c>
      <c r="C66" s="677" t="s">
        <v>698</v>
      </c>
      <c r="D66" s="723" t="s">
        <v>50</v>
      </c>
      <c r="E66" s="724" t="s">
        <v>699</v>
      </c>
      <c r="F66" s="726">
        <f>+'WWTF Telemetry'!B38</f>
        <v>50000</v>
      </c>
      <c r="G66" s="430"/>
      <c r="H66" s="570"/>
      <c r="I66" s="570"/>
      <c r="J66" s="726">
        <f>+'WWTF Telemetry'!B42</f>
        <v>35000</v>
      </c>
      <c r="K66" s="673"/>
      <c r="L66" s="673"/>
      <c r="M66" s="658" t="s">
        <v>791</v>
      </c>
      <c r="N66" s="878" t="s">
        <v>571</v>
      </c>
    </row>
    <row r="67" spans="1:14" ht="13.9" customHeight="1" thickBot="1" x14ac:dyDescent="0.35">
      <c r="A67" s="670"/>
      <c r="B67" s="721"/>
      <c r="C67" s="722"/>
      <c r="D67" s="720"/>
      <c r="E67" s="725"/>
      <c r="F67" s="727"/>
      <c r="G67" s="336"/>
      <c r="H67" s="571"/>
      <c r="I67" s="571"/>
      <c r="J67" s="727"/>
      <c r="K67" s="674"/>
      <c r="L67" s="674"/>
      <c r="M67" s="657"/>
      <c r="N67" s="880"/>
    </row>
    <row r="68" spans="1:14" ht="13.9" customHeight="1" thickBot="1" x14ac:dyDescent="0.35">
      <c r="A68" s="319">
        <f>+A66+1</f>
        <v>9</v>
      </c>
      <c r="B68" s="320" t="s">
        <v>64</v>
      </c>
      <c r="C68" s="362" t="s">
        <v>701</v>
      </c>
      <c r="D68" s="516"/>
      <c r="E68" s="517" t="s">
        <v>111</v>
      </c>
      <c r="F68" s="518"/>
      <c r="G68" s="519">
        <f>+'PLC Cabinet Upgrades'!B37</f>
        <v>0</v>
      </c>
      <c r="H68" s="520"/>
      <c r="I68" s="521"/>
      <c r="J68" s="521"/>
      <c r="K68" s="521"/>
      <c r="L68" s="521"/>
      <c r="M68" s="614">
        <v>73</v>
      </c>
      <c r="N68" s="882" t="s">
        <v>572</v>
      </c>
    </row>
    <row r="69" spans="1:14" ht="13.9" customHeight="1" thickBot="1" x14ac:dyDescent="0.35">
      <c r="A69" s="319">
        <v>10</v>
      </c>
      <c r="B69" s="320" t="s">
        <v>64</v>
      </c>
      <c r="C69" s="337" t="s">
        <v>700</v>
      </c>
      <c r="D69" s="512"/>
      <c r="E69" s="358" t="s">
        <v>111</v>
      </c>
      <c r="F69" s="323">
        <f>+'Agitator PLC Upgrade'!B39</f>
        <v>0</v>
      </c>
      <c r="G69" s="513"/>
      <c r="H69" s="514"/>
      <c r="I69" s="515"/>
      <c r="J69" s="515"/>
      <c r="K69" s="515"/>
      <c r="L69" s="515"/>
      <c r="M69" s="614" t="s">
        <v>792</v>
      </c>
      <c r="N69" s="882" t="s">
        <v>572</v>
      </c>
    </row>
    <row r="70" spans="1:14" ht="13.5" thickBot="1" x14ac:dyDescent="0.35">
      <c r="A70" s="319">
        <v>11</v>
      </c>
      <c r="B70" s="320" t="s">
        <v>64</v>
      </c>
      <c r="C70" s="567" t="s">
        <v>149</v>
      </c>
      <c r="D70" s="322" t="s">
        <v>50</v>
      </c>
      <c r="E70" s="358" t="s">
        <v>111</v>
      </c>
      <c r="F70" s="608">
        <v>0</v>
      </c>
      <c r="G70" s="325">
        <v>0</v>
      </c>
      <c r="H70" s="568">
        <v>0</v>
      </c>
      <c r="I70" s="427">
        <f>+'WWTF Nutrient Removal'!B42</f>
        <v>250000</v>
      </c>
      <c r="J70" s="612"/>
      <c r="K70" s="612"/>
      <c r="L70" s="612"/>
      <c r="M70" s="614" t="s">
        <v>794</v>
      </c>
      <c r="N70" s="882" t="s">
        <v>572</v>
      </c>
    </row>
    <row r="71" spans="1:14" ht="13.5" thickBot="1" x14ac:dyDescent="0.35">
      <c r="A71" s="528">
        <v>12</v>
      </c>
      <c r="B71" s="320" t="s">
        <v>64</v>
      </c>
      <c r="C71" s="567" t="s">
        <v>742</v>
      </c>
      <c r="D71" s="529" t="s">
        <v>54</v>
      </c>
      <c r="E71" s="358" t="s">
        <v>743</v>
      </c>
      <c r="F71" s="608">
        <v>0</v>
      </c>
      <c r="G71" s="325">
        <v>0</v>
      </c>
      <c r="H71" s="569">
        <v>0</v>
      </c>
      <c r="I71" s="324">
        <v>0</v>
      </c>
      <c r="J71" s="325">
        <v>0</v>
      </c>
      <c r="K71" s="428">
        <v>0</v>
      </c>
      <c r="L71" s="428">
        <v>10000000</v>
      </c>
      <c r="M71" s="648" t="s">
        <v>798</v>
      </c>
      <c r="N71" s="672" t="s">
        <v>572</v>
      </c>
    </row>
    <row r="72" spans="1:14" ht="13.5" thickBot="1" x14ac:dyDescent="0.35">
      <c r="A72" s="319">
        <v>13</v>
      </c>
      <c r="B72" s="320" t="s">
        <v>64</v>
      </c>
      <c r="C72" s="567" t="s">
        <v>759</v>
      </c>
      <c r="D72" s="529" t="s">
        <v>54</v>
      </c>
      <c r="E72" s="358" t="s">
        <v>743</v>
      </c>
      <c r="F72" s="608">
        <v>0</v>
      </c>
      <c r="G72" s="325">
        <v>0</v>
      </c>
      <c r="H72" s="569">
        <v>0</v>
      </c>
      <c r="I72" s="324">
        <v>0</v>
      </c>
      <c r="J72" s="571">
        <v>0</v>
      </c>
      <c r="K72" s="623">
        <v>0</v>
      </c>
      <c r="L72" s="622">
        <v>5000000</v>
      </c>
      <c r="M72" s="649"/>
      <c r="N72" s="668"/>
    </row>
    <row r="73" spans="1:14" ht="15" x14ac:dyDescent="0.3">
      <c r="A73" s="18"/>
      <c r="B73" s="19" t="s">
        <v>65</v>
      </c>
      <c r="F73" s="527">
        <f t="shared" ref="F73:L73" si="2">SUM(F55:F72)</f>
        <v>100000</v>
      </c>
      <c r="G73" s="527">
        <f t="shared" si="2"/>
        <v>1100000</v>
      </c>
      <c r="H73" s="527">
        <f t="shared" si="2"/>
        <v>750000</v>
      </c>
      <c r="I73" s="527">
        <f t="shared" si="2"/>
        <v>950000</v>
      </c>
      <c r="J73" s="527">
        <f t="shared" si="2"/>
        <v>785000</v>
      </c>
      <c r="K73" s="527">
        <f t="shared" si="2"/>
        <v>0</v>
      </c>
      <c r="L73" s="527">
        <f t="shared" si="2"/>
        <v>15000000</v>
      </c>
      <c r="M73" s="615"/>
    </row>
    <row r="74" spans="1:14" x14ac:dyDescent="0.3">
      <c r="A74" s="18"/>
      <c r="B74" s="368"/>
      <c r="F74" s="16"/>
      <c r="G74" s="16"/>
      <c r="H74" s="16"/>
      <c r="I74" s="16"/>
      <c r="J74" s="16"/>
      <c r="K74" s="16"/>
      <c r="L74" s="16"/>
      <c r="M74" s="613"/>
    </row>
    <row r="75" spans="1:14" x14ac:dyDescent="0.3">
      <c r="A75" s="18"/>
      <c r="B75" s="164"/>
      <c r="E75" s="10" t="s">
        <v>66</v>
      </c>
      <c r="F75" s="431">
        <f t="shared" ref="F75:L75" si="3">+F7+F12+F14+F22+F23+F25+F26+F31+F32+F33+F34+F36+F37+F39+F42+F45+F46+F28+F17+F21+F19+F24</f>
        <v>1814549.62</v>
      </c>
      <c r="G75" s="431">
        <f t="shared" si="3"/>
        <v>2534272.2000000002</v>
      </c>
      <c r="H75" s="431">
        <f t="shared" si="3"/>
        <v>758365.6</v>
      </c>
      <c r="I75" s="431">
        <f t="shared" si="3"/>
        <v>1125000</v>
      </c>
      <c r="J75" s="431">
        <f t="shared" si="3"/>
        <v>1385000</v>
      </c>
      <c r="K75" s="431">
        <f t="shared" si="3"/>
        <v>1425000</v>
      </c>
      <c r="L75" s="431">
        <f t="shared" si="3"/>
        <v>3333279.4</v>
      </c>
    </row>
    <row r="76" spans="1:14" x14ac:dyDescent="0.3">
      <c r="A76" s="18"/>
      <c r="B76" s="164"/>
      <c r="E76" s="21" t="s">
        <v>67</v>
      </c>
      <c r="F76" s="22">
        <f t="shared" ref="F76:L76" si="4">F8+F30+F44+F49</f>
        <v>3225000</v>
      </c>
      <c r="G76" s="22">
        <f t="shared" si="4"/>
        <v>4200000</v>
      </c>
      <c r="H76" s="22">
        <f t="shared" si="4"/>
        <v>1545000</v>
      </c>
      <c r="I76" s="22">
        <f t="shared" si="4"/>
        <v>1591350</v>
      </c>
      <c r="J76" s="22">
        <f t="shared" si="4"/>
        <v>1639090.5</v>
      </c>
      <c r="K76" s="22">
        <f t="shared" si="4"/>
        <v>1688263.2150000001</v>
      </c>
      <c r="L76" s="22">
        <f t="shared" si="4"/>
        <v>1738911.1114500002</v>
      </c>
    </row>
    <row r="77" spans="1:14" x14ac:dyDescent="0.3">
      <c r="A77" s="18"/>
      <c r="B77" s="4"/>
      <c r="E77" s="15" t="s">
        <v>68</v>
      </c>
      <c r="F77" s="23">
        <f t="shared" ref="F77:L77" si="5">F9+F41+F48+F50</f>
        <v>0</v>
      </c>
      <c r="G77" s="23">
        <f t="shared" si="5"/>
        <v>24450000</v>
      </c>
      <c r="H77" s="23">
        <f t="shared" si="5"/>
        <v>0</v>
      </c>
      <c r="I77" s="23">
        <f t="shared" si="5"/>
        <v>3170000</v>
      </c>
      <c r="J77" s="23">
        <f t="shared" si="5"/>
        <v>0</v>
      </c>
      <c r="K77" s="23">
        <f t="shared" si="5"/>
        <v>0</v>
      </c>
      <c r="L77" s="23">
        <f t="shared" si="5"/>
        <v>6000000</v>
      </c>
    </row>
    <row r="78" spans="1:14" x14ac:dyDescent="0.3">
      <c r="A78" s="18"/>
      <c r="B78" s="4"/>
      <c r="E78" s="11" t="s">
        <v>69</v>
      </c>
      <c r="F78" s="24">
        <f t="shared" ref="F78:L78" si="6">F29</f>
        <v>135000</v>
      </c>
      <c r="G78" s="24">
        <f t="shared" si="6"/>
        <v>135000</v>
      </c>
      <c r="H78" s="24">
        <f t="shared" si="6"/>
        <v>140000</v>
      </c>
      <c r="I78" s="24">
        <f t="shared" si="6"/>
        <v>140000</v>
      </c>
      <c r="J78" s="24">
        <f t="shared" si="6"/>
        <v>140000</v>
      </c>
      <c r="K78" s="24">
        <f t="shared" si="6"/>
        <v>140000</v>
      </c>
      <c r="L78" s="24">
        <f t="shared" si="6"/>
        <v>140000</v>
      </c>
    </row>
    <row r="79" spans="1:14" x14ac:dyDescent="0.3">
      <c r="A79" s="18"/>
      <c r="B79" s="4"/>
      <c r="E79" s="363" t="s">
        <v>682</v>
      </c>
      <c r="F79" s="364">
        <f>+F13+F11+F47</f>
        <v>200000</v>
      </c>
      <c r="G79" s="364">
        <f>+G13+G11+G47+G10</f>
        <v>3250000</v>
      </c>
      <c r="H79" s="364">
        <f>+H13+H11+H47</f>
        <v>0</v>
      </c>
      <c r="I79" s="364">
        <f>I60+I47</f>
        <v>0</v>
      </c>
      <c r="J79" s="364">
        <f>+J13+J11</f>
        <v>0</v>
      </c>
      <c r="K79" s="364">
        <f>+K13+K11</f>
        <v>0</v>
      </c>
      <c r="L79" s="364">
        <f>+L13+L11</f>
        <v>0</v>
      </c>
    </row>
    <row r="80" spans="1:14" x14ac:dyDescent="0.3">
      <c r="A80" s="18"/>
      <c r="B80" s="4"/>
      <c r="E80" s="25" t="s">
        <v>107</v>
      </c>
      <c r="F80" s="26">
        <f>F16+F43</f>
        <v>0</v>
      </c>
      <c r="G80" s="26">
        <f>+G43+G15</f>
        <v>613256</v>
      </c>
      <c r="H80" s="26">
        <f>H16+H43+H15</f>
        <v>233462.40000000002</v>
      </c>
      <c r="I80" s="26">
        <f>I16+I43</f>
        <v>0</v>
      </c>
      <c r="J80" s="26">
        <f>J16+J43</f>
        <v>0</v>
      </c>
      <c r="K80" s="26">
        <f>K16+K43</f>
        <v>0</v>
      </c>
      <c r="L80" s="26">
        <f>L16+L43+L20</f>
        <v>5508800</v>
      </c>
    </row>
    <row r="81" spans="1:12" x14ac:dyDescent="0.3">
      <c r="A81" s="18"/>
      <c r="B81" s="4"/>
      <c r="E81" s="69" t="s">
        <v>106</v>
      </c>
      <c r="F81" s="70">
        <f>F38+F40+F18</f>
        <v>1706198</v>
      </c>
      <c r="G81" s="70">
        <f>G38+G40+G18+G16</f>
        <v>6070111.4000000004</v>
      </c>
      <c r="H81" s="70">
        <f>H38+H40+H18</f>
        <v>0</v>
      </c>
      <c r="I81" s="70">
        <f>I38+I40+I18</f>
        <v>0</v>
      </c>
      <c r="J81" s="70">
        <f>J38+J40+J18</f>
        <v>0</v>
      </c>
      <c r="K81" s="70">
        <f>K38+K40+K18</f>
        <v>0</v>
      </c>
      <c r="L81" s="70">
        <f>L38+L40+L18</f>
        <v>1164317.6000000001</v>
      </c>
    </row>
    <row r="82" spans="1:12" ht="13.5" thickBot="1" x14ac:dyDescent="0.35">
      <c r="A82" s="18"/>
      <c r="B82" s="4"/>
      <c r="E82" s="17" t="s">
        <v>151</v>
      </c>
      <c r="F82" s="165">
        <f t="shared" ref="F82:L82" si="7">+F73</f>
        <v>100000</v>
      </c>
      <c r="G82" s="165">
        <f t="shared" si="7"/>
        <v>1100000</v>
      </c>
      <c r="H82" s="165">
        <f t="shared" si="7"/>
        <v>750000</v>
      </c>
      <c r="I82" s="165">
        <f t="shared" si="7"/>
        <v>950000</v>
      </c>
      <c r="J82" s="165">
        <f t="shared" si="7"/>
        <v>785000</v>
      </c>
      <c r="K82" s="165">
        <f t="shared" si="7"/>
        <v>0</v>
      </c>
      <c r="L82" s="165">
        <f t="shared" si="7"/>
        <v>15000000</v>
      </c>
    </row>
    <row r="83" spans="1:12" ht="13.5" thickTop="1" x14ac:dyDescent="0.3">
      <c r="A83" s="18"/>
      <c r="B83" s="4"/>
      <c r="E83" s="27"/>
      <c r="F83" s="16">
        <f t="shared" ref="F83:K83" si="8">SUM(F75:F82)</f>
        <v>7180747.6200000001</v>
      </c>
      <c r="G83" s="16">
        <f t="shared" si="8"/>
        <v>42352639.600000001</v>
      </c>
      <c r="H83" s="16">
        <f t="shared" si="8"/>
        <v>3426828</v>
      </c>
      <c r="I83" s="16">
        <f t="shared" si="8"/>
        <v>6976350</v>
      </c>
      <c r="J83" s="16">
        <f t="shared" si="8"/>
        <v>3949090.5</v>
      </c>
      <c r="K83" s="16">
        <f t="shared" si="8"/>
        <v>3253263.2149999999</v>
      </c>
      <c r="L83" s="16">
        <f>SUM(L75:L82)</f>
        <v>32885308.111450002</v>
      </c>
    </row>
    <row r="84" spans="1:12" x14ac:dyDescent="0.3">
      <c r="A84" s="18"/>
      <c r="B84" s="4"/>
      <c r="E84" s="27"/>
      <c r="F84" s="16"/>
      <c r="G84" s="16"/>
      <c r="H84" s="16"/>
      <c r="I84" s="16"/>
      <c r="J84" s="16"/>
      <c r="K84" s="16"/>
      <c r="L84" s="16"/>
    </row>
    <row r="85" spans="1:12" x14ac:dyDescent="0.3">
      <c r="E85" s="27"/>
      <c r="F85" s="16"/>
      <c r="G85" s="16"/>
      <c r="H85" s="16"/>
      <c r="I85" s="16"/>
      <c r="J85" s="16"/>
      <c r="K85" s="16"/>
      <c r="L85" s="16"/>
    </row>
    <row r="86" spans="1:12" x14ac:dyDescent="0.3">
      <c r="A86" s="18"/>
      <c r="B86" s="4"/>
      <c r="F86" s="16"/>
      <c r="G86" s="16"/>
      <c r="H86" s="16"/>
      <c r="I86" s="16"/>
      <c r="J86" s="16"/>
      <c r="K86" s="16"/>
      <c r="L86" s="16"/>
    </row>
    <row r="87" spans="1:12" x14ac:dyDescent="0.3">
      <c r="F87" s="1">
        <f t="shared" ref="F87:L87" si="9">+F52+F73-F83</f>
        <v>0</v>
      </c>
      <c r="G87" s="1">
        <f t="shared" si="9"/>
        <v>0</v>
      </c>
      <c r="H87" s="1">
        <f t="shared" si="9"/>
        <v>0</v>
      </c>
      <c r="I87" s="1">
        <f t="shared" si="9"/>
        <v>0</v>
      </c>
      <c r="J87" s="1">
        <f t="shared" si="9"/>
        <v>0</v>
      </c>
      <c r="K87" s="1">
        <f t="shared" si="9"/>
        <v>0</v>
      </c>
      <c r="L87" s="1">
        <f t="shared" si="9"/>
        <v>0</v>
      </c>
    </row>
  </sheetData>
  <mergeCells count="110">
    <mergeCell ref="K66:K67"/>
    <mergeCell ref="L66:L67"/>
    <mergeCell ref="B66:B67"/>
    <mergeCell ref="C66:C67"/>
    <mergeCell ref="D66:D67"/>
    <mergeCell ref="E66:E67"/>
    <mergeCell ref="B63:B64"/>
    <mergeCell ref="J63:J64"/>
    <mergeCell ref="F66:F67"/>
    <mergeCell ref="J66:J67"/>
    <mergeCell ref="C63:C64"/>
    <mergeCell ref="D63:D64"/>
    <mergeCell ref="A61:A62"/>
    <mergeCell ref="B42:B43"/>
    <mergeCell ref="C42:C43"/>
    <mergeCell ref="D42:D43"/>
    <mergeCell ref="C57:C58"/>
    <mergeCell ref="D57:D58"/>
    <mergeCell ref="C59:C60"/>
    <mergeCell ref="D59:D60"/>
    <mergeCell ref="A59:A60"/>
    <mergeCell ref="D39:D40"/>
    <mergeCell ref="A53:C53"/>
    <mergeCell ref="A42:A43"/>
    <mergeCell ref="A26:A27"/>
    <mergeCell ref="B19:B20"/>
    <mergeCell ref="D19:D20"/>
    <mergeCell ref="A1:K1"/>
    <mergeCell ref="A2:K2"/>
    <mergeCell ref="A3:K3"/>
    <mergeCell ref="A4:K4"/>
    <mergeCell ref="A5:K5"/>
    <mergeCell ref="D7:D11"/>
    <mergeCell ref="C14:C18"/>
    <mergeCell ref="B14:B18"/>
    <mergeCell ref="C12:C13"/>
    <mergeCell ref="B12:B13"/>
    <mergeCell ref="A14:A18"/>
    <mergeCell ref="D14:D18"/>
    <mergeCell ref="A7:A11"/>
    <mergeCell ref="B7:B11"/>
    <mergeCell ref="A12:A13"/>
    <mergeCell ref="C7:C11"/>
    <mergeCell ref="A66:A67"/>
    <mergeCell ref="M26:M27"/>
    <mergeCell ref="A57:A58"/>
    <mergeCell ref="A29:A30"/>
    <mergeCell ref="B39:B40"/>
    <mergeCell ref="C39:C40"/>
    <mergeCell ref="A32:A33"/>
    <mergeCell ref="B34:B35"/>
    <mergeCell ref="C34:C35"/>
    <mergeCell ref="A34:A35"/>
    <mergeCell ref="A37:A38"/>
    <mergeCell ref="A39:A40"/>
    <mergeCell ref="B37:B38"/>
    <mergeCell ref="C37:C38"/>
    <mergeCell ref="B29:B30"/>
    <mergeCell ref="C29:C30"/>
    <mergeCell ref="D34:D35"/>
    <mergeCell ref="N7:N11"/>
    <mergeCell ref="M7:M11"/>
    <mergeCell ref="B26:B27"/>
    <mergeCell ref="C26:C27"/>
    <mergeCell ref="D26:D27"/>
    <mergeCell ref="C19:C20"/>
    <mergeCell ref="A19:A20"/>
    <mergeCell ref="D29:D30"/>
    <mergeCell ref="A63:A64"/>
    <mergeCell ref="B32:B33"/>
    <mergeCell ref="A22:A23"/>
    <mergeCell ref="K63:K64"/>
    <mergeCell ref="L63:L64"/>
    <mergeCell ref="B61:B62"/>
    <mergeCell ref="C61:C62"/>
    <mergeCell ref="D61:D62"/>
    <mergeCell ref="D37:D38"/>
    <mergeCell ref="B57:B58"/>
    <mergeCell ref="B59:B60"/>
    <mergeCell ref="N63:N64"/>
    <mergeCell ref="M61:M62"/>
    <mergeCell ref="M63:M64"/>
    <mergeCell ref="N26:N27"/>
    <mergeCell ref="M29:M30"/>
    <mergeCell ref="N29:N30"/>
    <mergeCell ref="M12:M13"/>
    <mergeCell ref="N12:N13"/>
    <mergeCell ref="M71:M72"/>
    <mergeCell ref="N61:N62"/>
    <mergeCell ref="N71:N72"/>
    <mergeCell ref="M14:M18"/>
    <mergeCell ref="M19:M20"/>
    <mergeCell ref="N14:N18"/>
    <mergeCell ref="N19:N20"/>
    <mergeCell ref="N32:N33"/>
    <mergeCell ref="N34:N35"/>
    <mergeCell ref="N37:N38"/>
    <mergeCell ref="N39:N40"/>
    <mergeCell ref="N57:N58"/>
    <mergeCell ref="N59:N60"/>
    <mergeCell ref="N66:N67"/>
    <mergeCell ref="M32:M33"/>
    <mergeCell ref="M34:M35"/>
    <mergeCell ref="M37:M38"/>
    <mergeCell ref="M39:M40"/>
    <mergeCell ref="M57:M58"/>
    <mergeCell ref="M59:M60"/>
    <mergeCell ref="M66:M67"/>
    <mergeCell ref="M42:M43"/>
    <mergeCell ref="N42:N43"/>
  </mergeCells>
  <phoneticPr fontId="28" type="noConversion"/>
  <printOptions horizontalCentered="1" verticalCentered="1" gridLines="1"/>
  <pageMargins left="0" right="0" top="0.28999999999999998" bottom="0.42" header="0.5" footer="0.17"/>
  <pageSetup paperSize="3" scale="85" firstPageNumber="3" fitToHeight="2" orientation="landscape" useFirstPageNumber="1" r:id="rId1"/>
  <headerFooter scaleWithDoc="0" alignWithMargins="0">
    <oddFooter>&amp;C&amp;P&amp;R&amp;D</oddFooter>
  </headerFooter>
  <rowBreaks count="1" manualBreakCount="1">
    <brk id="52" max="1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0"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119</v>
      </c>
      <c r="B4" s="741"/>
    </row>
    <row r="5" spans="1:2" ht="12.75" customHeight="1" x14ac:dyDescent="0.35">
      <c r="A5" s="133"/>
      <c r="B5" s="258"/>
    </row>
    <row r="6" spans="1:2" x14ac:dyDescent="0.35">
      <c r="A6" s="742" t="s">
        <v>118</v>
      </c>
      <c r="B6" s="741"/>
    </row>
    <row r="7" spans="1:2" x14ac:dyDescent="0.35">
      <c r="A7" s="371" t="s">
        <v>30</v>
      </c>
      <c r="B7" s="121"/>
    </row>
    <row r="8" spans="1:2" x14ac:dyDescent="0.35">
      <c r="A8" s="742" t="s">
        <v>71</v>
      </c>
      <c r="B8" s="741"/>
    </row>
    <row r="9" spans="1:2" x14ac:dyDescent="0.35">
      <c r="A9" s="742"/>
      <c r="B9" s="741"/>
    </row>
    <row r="10" spans="1:2" ht="12.75" customHeight="1" x14ac:dyDescent="0.35">
      <c r="A10" s="135"/>
      <c r="B10" s="136"/>
    </row>
    <row r="11" spans="1:2" x14ac:dyDescent="0.35">
      <c r="A11" s="734" t="s">
        <v>588</v>
      </c>
      <c r="B11" s="735"/>
    </row>
    <row r="12" spans="1:2" x14ac:dyDescent="0.35">
      <c r="A12" s="124" t="s">
        <v>589</v>
      </c>
      <c r="B12" s="370"/>
    </row>
    <row r="13" spans="1:2" x14ac:dyDescent="0.35">
      <c r="A13" s="124" t="s">
        <v>590</v>
      </c>
      <c r="B13" s="370"/>
    </row>
    <row r="14" spans="1:2" x14ac:dyDescent="0.35">
      <c r="A14" s="124" t="s">
        <v>591</v>
      </c>
      <c r="B14" s="370"/>
    </row>
    <row r="15" spans="1:2" x14ac:dyDescent="0.35">
      <c r="A15" s="124" t="s">
        <v>592</v>
      </c>
      <c r="B15" s="370"/>
    </row>
    <row r="16" spans="1:2" ht="12.75" customHeight="1" thickBot="1" x14ac:dyDescent="0.4">
      <c r="A16" s="399"/>
      <c r="B16" s="400"/>
    </row>
    <row r="17" spans="1:4" x14ac:dyDescent="0.35">
      <c r="A17" s="259" t="s">
        <v>16</v>
      </c>
      <c r="B17" s="260" t="s">
        <v>2</v>
      </c>
    </row>
    <row r="18" spans="1:4" x14ac:dyDescent="0.35">
      <c r="A18" s="261" t="s">
        <v>3</v>
      </c>
      <c r="B18" s="260" t="s">
        <v>2</v>
      </c>
    </row>
    <row r="19" spans="1:4" x14ac:dyDescent="0.35">
      <c r="A19" s="261" t="s">
        <v>5</v>
      </c>
      <c r="B19" s="260"/>
    </row>
    <row r="20" spans="1:4" ht="16" thickBot="1" x14ac:dyDescent="0.4">
      <c r="A20" s="139" t="s">
        <v>26</v>
      </c>
      <c r="B20" s="140"/>
    </row>
    <row r="21" spans="1:4" ht="16" thickTop="1" x14ac:dyDescent="0.35">
      <c r="A21" s="261" t="s">
        <v>6</v>
      </c>
      <c r="B21" s="262"/>
      <c r="D21" s="35"/>
    </row>
    <row r="22" spans="1:4" s="43" customFormat="1" thickBot="1" x14ac:dyDescent="0.35">
      <c r="A22" s="381" t="s">
        <v>7</v>
      </c>
      <c r="B22" s="383">
        <f>SUM(B17:B20)-(B21)</f>
        <v>0</v>
      </c>
    </row>
    <row r="23" spans="1:4" ht="12.75" customHeight="1" x14ac:dyDescent="0.35">
      <c r="A23" s="133"/>
      <c r="B23" s="134"/>
    </row>
    <row r="24" spans="1:4" x14ac:dyDescent="0.35">
      <c r="A24" s="259" t="s">
        <v>17</v>
      </c>
      <c r="B24" s="260"/>
    </row>
    <row r="25" spans="1:4" x14ac:dyDescent="0.35">
      <c r="A25" s="261" t="s">
        <v>96</v>
      </c>
      <c r="B25" s="260"/>
    </row>
    <row r="26" spans="1:4" ht="16.5" customHeight="1" x14ac:dyDescent="0.35">
      <c r="A26" s="261" t="s">
        <v>22</v>
      </c>
      <c r="B26" s="260"/>
    </row>
    <row r="27" spans="1:4" x14ac:dyDescent="0.35">
      <c r="A27" s="261" t="s">
        <v>20</v>
      </c>
      <c r="B27" s="260"/>
    </row>
    <row r="28" spans="1:4" x14ac:dyDescent="0.35">
      <c r="A28" s="261" t="s">
        <v>8</v>
      </c>
      <c r="B28" s="260"/>
    </row>
    <row r="29" spans="1:4" x14ac:dyDescent="0.35">
      <c r="A29" s="261" t="s">
        <v>97</v>
      </c>
      <c r="B29" s="260"/>
    </row>
    <row r="30" spans="1:4" x14ac:dyDescent="0.35">
      <c r="A30" s="261" t="s">
        <v>9</v>
      </c>
      <c r="B30" s="260">
        <v>6000000</v>
      </c>
    </row>
    <row r="31" spans="1:4" ht="16" thickBot="1" x14ac:dyDescent="0.4">
      <c r="A31" s="139" t="s">
        <v>10</v>
      </c>
      <c r="B31" s="91"/>
    </row>
    <row r="32" spans="1:4" s="43" customFormat="1" ht="16" thickTop="1" thickBot="1" x14ac:dyDescent="0.35">
      <c r="A32" s="141" t="s">
        <v>11</v>
      </c>
      <c r="B32" s="81">
        <f>SUM(B25:B31)</f>
        <v>6000000</v>
      </c>
    </row>
    <row r="33" spans="1:2" ht="12.75" customHeight="1" x14ac:dyDescent="0.35">
      <c r="A33" s="133"/>
      <c r="B33" s="134"/>
    </row>
    <row r="34" spans="1:2" x14ac:dyDescent="0.35">
      <c r="A34" s="259" t="s">
        <v>18</v>
      </c>
      <c r="B34" s="260" t="s">
        <v>4</v>
      </c>
    </row>
    <row r="35" spans="1:2" x14ac:dyDescent="0.35">
      <c r="A35" s="261" t="s">
        <v>12</v>
      </c>
      <c r="B35" s="260"/>
    </row>
    <row r="36" spans="1:2" x14ac:dyDescent="0.35">
      <c r="A36" s="261" t="s">
        <v>13</v>
      </c>
      <c r="B36" s="260"/>
    </row>
    <row r="37" spans="1:2" x14ac:dyDescent="0.35">
      <c r="A37" s="261" t="s">
        <v>14</v>
      </c>
      <c r="B37" s="260"/>
    </row>
    <row r="38" spans="1:2" ht="16" thickBot="1" x14ac:dyDescent="0.4">
      <c r="A38" s="139" t="s">
        <v>15</v>
      </c>
      <c r="B38" s="91"/>
    </row>
    <row r="39" spans="1:2" s="43" customFormat="1" ht="16" thickTop="1" thickBot="1" x14ac:dyDescent="0.35">
      <c r="A39" s="141" t="s">
        <v>7</v>
      </c>
      <c r="B39" s="81">
        <f>SUM(B34:B38)</f>
        <v>0</v>
      </c>
    </row>
    <row r="40" spans="1:2" ht="12.75" customHeight="1" x14ac:dyDescent="0.35">
      <c r="A40" s="133"/>
      <c r="B40" s="134"/>
    </row>
    <row r="41" spans="1:2" ht="15" customHeight="1" x14ac:dyDescent="0.35">
      <c r="A41" s="78" t="s">
        <v>19</v>
      </c>
      <c r="B41" s="79"/>
    </row>
    <row r="42" spans="1:2" x14ac:dyDescent="0.35">
      <c r="A42" s="92" t="s">
        <v>114</v>
      </c>
      <c r="B42" s="79"/>
    </row>
    <row r="43" spans="1:2" x14ac:dyDescent="0.35">
      <c r="A43" s="92" t="s">
        <v>121</v>
      </c>
      <c r="B43" s="79"/>
    </row>
    <row r="44" spans="1:2" x14ac:dyDescent="0.35">
      <c r="A44" s="92" t="s">
        <v>132</v>
      </c>
      <c r="B44" s="79"/>
    </row>
    <row r="45" spans="1:2" x14ac:dyDescent="0.35">
      <c r="A45" s="92" t="s">
        <v>160</v>
      </c>
      <c r="B45" s="79"/>
    </row>
    <row r="46" spans="1:2" x14ac:dyDescent="0.35">
      <c r="A46" s="92" t="s">
        <v>489</v>
      </c>
      <c r="B46" s="79" t="s">
        <v>2</v>
      </c>
    </row>
    <row r="47" spans="1:2" x14ac:dyDescent="0.35">
      <c r="A47" s="92" t="s">
        <v>574</v>
      </c>
      <c r="B47" s="283"/>
    </row>
    <row r="48" spans="1:2" ht="16" thickBot="1" x14ac:dyDescent="0.4">
      <c r="A48" s="303" t="s">
        <v>665</v>
      </c>
      <c r="B48" s="310">
        <v>6000000</v>
      </c>
    </row>
    <row r="49" spans="1:2" ht="16" thickBot="1" x14ac:dyDescent="0.4">
      <c r="A49" s="381" t="s">
        <v>11</v>
      </c>
      <c r="B49" s="383">
        <f>SUM(B42:B48)</f>
        <v>6000000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zoomScaleNormal="85" workbookViewId="0">
      <selection activeCell="B42" sqref="B42"/>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x14ac:dyDescent="0.35">
      <c r="A2" s="738" t="s">
        <v>1</v>
      </c>
      <c r="B2" s="739"/>
    </row>
    <row r="3" spans="1:2" ht="12.75" customHeight="1" x14ac:dyDescent="0.35">
      <c r="A3" s="256"/>
      <c r="B3" s="257"/>
    </row>
    <row r="4" spans="1:2" s="35" customFormat="1" ht="17.25" customHeight="1" x14ac:dyDescent="0.35">
      <c r="A4" s="740" t="s">
        <v>129</v>
      </c>
      <c r="B4" s="741"/>
    </row>
    <row r="5" spans="1:2" ht="12.75" customHeight="1" x14ac:dyDescent="0.35">
      <c r="A5" s="133"/>
      <c r="B5" s="258"/>
    </row>
    <row r="6" spans="1:2" x14ac:dyDescent="0.35">
      <c r="A6" s="742" t="s">
        <v>40</v>
      </c>
      <c r="B6" s="741"/>
    </row>
    <row r="7" spans="1:2" x14ac:dyDescent="0.35">
      <c r="A7" s="246" t="s">
        <v>30</v>
      </c>
      <c r="B7" s="121"/>
    </row>
    <row r="8" spans="1:2" x14ac:dyDescent="0.35">
      <c r="A8" s="742" t="s">
        <v>71</v>
      </c>
      <c r="B8" s="741"/>
    </row>
    <row r="9" spans="1:2" x14ac:dyDescent="0.35">
      <c r="A9" s="742"/>
      <c r="B9" s="741"/>
    </row>
    <row r="10" spans="1:2" ht="12.75" customHeight="1" x14ac:dyDescent="0.35">
      <c r="A10" s="135"/>
      <c r="B10" s="136"/>
    </row>
    <row r="11" spans="1:2" ht="37.5" customHeight="1" x14ac:dyDescent="0.35">
      <c r="A11" s="790" t="s">
        <v>130</v>
      </c>
      <c r="B11" s="791"/>
    </row>
    <row r="12" spans="1:2" ht="12.75" customHeight="1" thickBot="1" x14ac:dyDescent="0.4">
      <c r="A12" s="137"/>
      <c r="B12" s="138"/>
    </row>
    <row r="13" spans="1:2" x14ac:dyDescent="0.35">
      <c r="A13" s="259" t="s">
        <v>16</v>
      </c>
      <c r="B13" s="260" t="s">
        <v>2</v>
      </c>
    </row>
    <row r="14" spans="1:2" x14ac:dyDescent="0.35">
      <c r="A14" s="261" t="s">
        <v>3</v>
      </c>
      <c r="B14" s="260">
        <v>200000</v>
      </c>
    </row>
    <row r="15" spans="1:2" x14ac:dyDescent="0.35">
      <c r="A15" s="261"/>
      <c r="B15" s="260"/>
    </row>
    <row r="16" spans="1:2" x14ac:dyDescent="0.35">
      <c r="A16" s="261" t="s">
        <v>5</v>
      </c>
      <c r="B16" s="260"/>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200000</v>
      </c>
    </row>
    <row r="20" spans="1:4" ht="12.75" customHeight="1" x14ac:dyDescent="0.35">
      <c r="A20" s="133"/>
      <c r="B20" s="134"/>
    </row>
    <row r="21" spans="1:4" x14ac:dyDescent="0.35">
      <c r="A21" s="259" t="s">
        <v>17</v>
      </c>
      <c r="B21" s="260"/>
    </row>
    <row r="22" spans="1:4" x14ac:dyDescent="0.35">
      <c r="A22" s="261" t="s">
        <v>96</v>
      </c>
      <c r="B22" s="260"/>
    </row>
    <row r="23" spans="1:4" ht="16.5" customHeight="1" x14ac:dyDescent="0.35">
      <c r="A23" s="261" t="s">
        <v>22</v>
      </c>
      <c r="B23" s="260"/>
    </row>
    <row r="24" spans="1:4" x14ac:dyDescent="0.35">
      <c r="A24" s="261" t="s">
        <v>20</v>
      </c>
      <c r="B24" s="260"/>
    </row>
    <row r="25" spans="1:4" x14ac:dyDescent="0.35">
      <c r="A25" s="261" t="s">
        <v>8</v>
      </c>
      <c r="B25" s="260"/>
    </row>
    <row r="26" spans="1:4" x14ac:dyDescent="0.35">
      <c r="A26" s="261" t="s">
        <v>97</v>
      </c>
      <c r="B26" s="260"/>
    </row>
    <row r="27" spans="1:4" x14ac:dyDescent="0.35">
      <c r="A27" s="261" t="s">
        <v>9</v>
      </c>
      <c r="B27" s="260"/>
    </row>
    <row r="28" spans="1:4" ht="16" thickBot="1" x14ac:dyDescent="0.4">
      <c r="A28" s="139" t="s">
        <v>10</v>
      </c>
      <c r="B28" s="91">
        <v>200000</v>
      </c>
    </row>
    <row r="29" spans="1:4" s="43" customFormat="1" ht="16" thickTop="1" thickBot="1" x14ac:dyDescent="0.35">
      <c r="A29" s="141" t="s">
        <v>11</v>
      </c>
      <c r="B29" s="81">
        <f>SUM(B22:B28)</f>
        <v>200000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284" t="s">
        <v>7</v>
      </c>
      <c r="B36" s="278">
        <f>SUM(B31:B35)</f>
        <v>0</v>
      </c>
    </row>
    <row r="37" spans="1:2" ht="12.75" customHeight="1" x14ac:dyDescent="0.35">
      <c r="A37" s="294"/>
      <c r="B37" s="581"/>
    </row>
    <row r="38" spans="1:2" ht="15" customHeight="1" x14ac:dyDescent="0.35">
      <c r="A38" s="89" t="s">
        <v>19</v>
      </c>
      <c r="B38" s="142"/>
    </row>
    <row r="39" spans="1:2" x14ac:dyDescent="0.35">
      <c r="A39" s="92" t="s">
        <v>114</v>
      </c>
      <c r="B39" s="79"/>
    </row>
    <row r="40" spans="1:2" x14ac:dyDescent="0.35">
      <c r="A40" s="92" t="s">
        <v>121</v>
      </c>
      <c r="B40" s="79">
        <v>200000</v>
      </c>
    </row>
    <row r="41" spans="1:2" x14ac:dyDescent="0.35">
      <c r="A41" s="92" t="s">
        <v>132</v>
      </c>
      <c r="B41" s="79"/>
    </row>
    <row r="42" spans="1:2" x14ac:dyDescent="0.35">
      <c r="A42" s="92" t="s">
        <v>160</v>
      </c>
      <c r="B42" s="79"/>
    </row>
    <row r="43" spans="1:2" x14ac:dyDescent="0.35">
      <c r="A43" s="92" t="s">
        <v>489</v>
      </c>
      <c r="B43" s="79"/>
    </row>
    <row r="44" spans="1:2" x14ac:dyDescent="0.35">
      <c r="A44" s="92" t="s">
        <v>574</v>
      </c>
      <c r="B44" s="79"/>
    </row>
    <row r="45" spans="1:2" ht="16" thickBot="1" x14ac:dyDescent="0.4">
      <c r="A45" s="303" t="s">
        <v>665</v>
      </c>
      <c r="B45" s="458"/>
    </row>
    <row r="46" spans="1:2" ht="16" thickBot="1" x14ac:dyDescent="0.4">
      <c r="A46" s="80" t="s">
        <v>11</v>
      </c>
      <c r="B46" s="383">
        <f>SUM(B39:B45)</f>
        <v>200000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view="pageBreakPreview" zoomScale="60" zoomScaleNormal="100" workbookViewId="0">
      <selection activeCell="C22" sqref="C22"/>
    </sheetView>
  </sheetViews>
  <sheetFormatPr defaultColWidth="8.81640625" defaultRowHeight="14.5" x14ac:dyDescent="0.35"/>
  <cols>
    <col min="1" max="1" width="79" style="88" customWidth="1"/>
    <col min="2" max="2" width="13.7265625" style="88" customWidth="1"/>
    <col min="3" max="16384" width="8.81640625" style="88"/>
  </cols>
  <sheetData>
    <row r="1" spans="1:2" ht="15.5" x14ac:dyDescent="0.35">
      <c r="A1" s="794" t="s">
        <v>0</v>
      </c>
      <c r="B1" s="794"/>
    </row>
    <row r="2" spans="1:2" ht="15.5" x14ac:dyDescent="0.35">
      <c r="A2" s="795" t="s">
        <v>1</v>
      </c>
      <c r="B2" s="795"/>
    </row>
    <row r="3" spans="1:2" ht="15.5" x14ac:dyDescent="0.35">
      <c r="A3" s="796"/>
      <c r="B3" s="796"/>
    </row>
    <row r="4" spans="1:2" ht="15.5" x14ac:dyDescent="0.35">
      <c r="A4" s="792" t="s">
        <v>134</v>
      </c>
      <c r="B4" s="792"/>
    </row>
    <row r="5" spans="1:2" ht="15.5" x14ac:dyDescent="0.35">
      <c r="A5" s="797"/>
      <c r="B5" s="797"/>
    </row>
    <row r="6" spans="1:2" ht="15.5" x14ac:dyDescent="0.35">
      <c r="A6" s="792" t="s">
        <v>372</v>
      </c>
      <c r="B6" s="793"/>
    </row>
    <row r="7" spans="1:2" ht="15.5" x14ac:dyDescent="0.35">
      <c r="A7" s="793"/>
      <c r="B7" s="793"/>
    </row>
    <row r="8" spans="1:2" ht="15.5" x14ac:dyDescent="0.35">
      <c r="A8" s="792" t="s">
        <v>74</v>
      </c>
      <c r="B8" s="792"/>
    </row>
    <row r="9" spans="1:2" ht="15.5" x14ac:dyDescent="0.35">
      <c r="A9" s="792" t="s">
        <v>578</v>
      </c>
      <c r="B9" s="793"/>
    </row>
    <row r="10" spans="1:2" ht="15.5" x14ac:dyDescent="0.35">
      <c r="A10" s="792" t="s">
        <v>75</v>
      </c>
      <c r="B10" s="792"/>
    </row>
    <row r="11" spans="1:2" ht="15.75" customHeight="1" x14ac:dyDescent="0.35">
      <c r="A11" s="806"/>
      <c r="B11" s="806"/>
    </row>
    <row r="12" spans="1:2" ht="15" customHeight="1" x14ac:dyDescent="0.35">
      <c r="A12" s="807" t="s">
        <v>579</v>
      </c>
      <c r="B12" s="808"/>
    </row>
    <row r="13" spans="1:2" ht="15" customHeight="1" x14ac:dyDescent="0.35">
      <c r="A13" s="809"/>
      <c r="B13" s="810"/>
    </row>
    <row r="14" spans="1:2" ht="15.75" customHeight="1" x14ac:dyDescent="0.35">
      <c r="A14" s="806"/>
      <c r="B14" s="806"/>
    </row>
    <row r="15" spans="1:2" ht="15.5" x14ac:dyDescent="0.35">
      <c r="A15" s="792" t="s">
        <v>375</v>
      </c>
      <c r="B15" s="793"/>
    </row>
    <row r="16" spans="1:2" ht="15.5" x14ac:dyDescent="0.35">
      <c r="A16" s="793"/>
      <c r="B16" s="793"/>
    </row>
    <row r="17" spans="1:2" ht="15" customHeight="1" x14ac:dyDescent="0.35">
      <c r="A17" s="798" t="s">
        <v>763</v>
      </c>
      <c r="B17" s="799"/>
    </row>
    <row r="18" spans="1:2" x14ac:dyDescent="0.35">
      <c r="A18" s="800"/>
      <c r="B18" s="801"/>
    </row>
    <row r="19" spans="1:2" x14ac:dyDescent="0.35">
      <c r="A19" s="800"/>
      <c r="B19" s="801"/>
    </row>
    <row r="20" spans="1:2" ht="14.25" customHeight="1" x14ac:dyDescent="0.35">
      <c r="A20" s="802"/>
      <c r="B20" s="803"/>
    </row>
    <row r="21" spans="1:2" ht="15.5" x14ac:dyDescent="0.35">
      <c r="A21" s="804"/>
      <c r="B21" s="804"/>
    </row>
    <row r="22" spans="1:2" ht="15.5" x14ac:dyDescent="0.35">
      <c r="A22" s="171" t="s">
        <v>76</v>
      </c>
      <c r="B22" s="176">
        <v>810000</v>
      </c>
    </row>
    <row r="23" spans="1:2" ht="15.5" x14ac:dyDescent="0.35">
      <c r="A23" s="172" t="s">
        <v>77</v>
      </c>
      <c r="B23" s="168">
        <v>0</v>
      </c>
    </row>
    <row r="24" spans="1:2" ht="15.5" x14ac:dyDescent="0.35">
      <c r="A24" s="172" t="s">
        <v>78</v>
      </c>
      <c r="B24" s="168">
        <v>0</v>
      </c>
    </row>
    <row r="25" spans="1:2" ht="15.5" x14ac:dyDescent="0.35">
      <c r="A25" s="172" t="s">
        <v>5</v>
      </c>
      <c r="B25" s="168">
        <v>0</v>
      </c>
    </row>
    <row r="26" spans="1:2" ht="15.5" x14ac:dyDescent="0.35">
      <c r="A26" s="172" t="s">
        <v>26</v>
      </c>
      <c r="B26" s="168">
        <v>0</v>
      </c>
    </row>
    <row r="27" spans="1:2" ht="15.5" x14ac:dyDescent="0.35">
      <c r="A27" s="172" t="s">
        <v>79</v>
      </c>
      <c r="B27" s="168">
        <v>0</v>
      </c>
    </row>
    <row r="28" spans="1:2" ht="15.5" x14ac:dyDescent="0.35">
      <c r="A28" s="172" t="s">
        <v>80</v>
      </c>
      <c r="B28" s="167">
        <v>0</v>
      </c>
    </row>
    <row r="29" spans="1:2" ht="15.5" x14ac:dyDescent="0.35">
      <c r="A29" s="172" t="s">
        <v>7</v>
      </c>
      <c r="B29" s="168">
        <f>SUM(B23:B28)</f>
        <v>0</v>
      </c>
    </row>
    <row r="30" spans="1:2" ht="15.5" x14ac:dyDescent="0.35">
      <c r="A30" s="172"/>
      <c r="B30" s="168"/>
    </row>
    <row r="31" spans="1:2" ht="15.5" x14ac:dyDescent="0.35">
      <c r="A31" s="171" t="s">
        <v>81</v>
      </c>
      <c r="B31" s="168"/>
    </row>
    <row r="32" spans="1:2" ht="15.5" x14ac:dyDescent="0.35">
      <c r="A32" s="175" t="s">
        <v>82</v>
      </c>
      <c r="B32" s="168">
        <v>0</v>
      </c>
    </row>
    <row r="33" spans="1:3" ht="15.5" x14ac:dyDescent="0.35">
      <c r="A33" s="175" t="s">
        <v>83</v>
      </c>
      <c r="B33" s="168">
        <v>0</v>
      </c>
    </row>
    <row r="34" spans="1:3" ht="15.5" x14ac:dyDescent="0.35">
      <c r="A34" s="168" t="s">
        <v>84</v>
      </c>
      <c r="B34" s="168">
        <v>0</v>
      </c>
    </row>
    <row r="35" spans="1:3" ht="15.5" x14ac:dyDescent="0.35">
      <c r="A35" s="168" t="s">
        <v>85</v>
      </c>
      <c r="B35" s="168">
        <v>0</v>
      </c>
    </row>
    <row r="36" spans="1:3" ht="15.5" x14ac:dyDescent="0.35">
      <c r="A36" s="168" t="s">
        <v>86</v>
      </c>
      <c r="B36" s="168">
        <v>810000</v>
      </c>
    </row>
    <row r="37" spans="1:3" ht="15.5" x14ac:dyDescent="0.35">
      <c r="A37" s="168" t="s">
        <v>87</v>
      </c>
      <c r="B37" s="167">
        <v>0</v>
      </c>
    </row>
    <row r="38" spans="1:3" ht="18.5" x14ac:dyDescent="0.65">
      <c r="A38" s="168" t="s">
        <v>88</v>
      </c>
      <c r="B38" s="169">
        <v>0</v>
      </c>
    </row>
    <row r="39" spans="1:3" ht="15.5" x14ac:dyDescent="0.35">
      <c r="A39" s="166" t="s">
        <v>7</v>
      </c>
      <c r="B39" s="167">
        <f>SUM(B32:B38)</f>
        <v>810000</v>
      </c>
    </row>
    <row r="40" spans="1:3" ht="15.5" x14ac:dyDescent="0.35">
      <c r="A40" s="174"/>
      <c r="B40" s="173"/>
    </row>
    <row r="41" spans="1:3" ht="15.5" x14ac:dyDescent="0.35">
      <c r="A41" s="171" t="s">
        <v>89</v>
      </c>
      <c r="B41" s="168" t="s">
        <v>2</v>
      </c>
    </row>
    <row r="42" spans="1:3" ht="15.5" x14ac:dyDescent="0.35">
      <c r="A42" s="172" t="s">
        <v>12</v>
      </c>
      <c r="B42" s="168">
        <v>0</v>
      </c>
    </row>
    <row r="43" spans="1:3" ht="15.5" x14ac:dyDescent="0.35">
      <c r="A43" s="172" t="s">
        <v>13</v>
      </c>
      <c r="B43" s="168">
        <v>0</v>
      </c>
    </row>
    <row r="44" spans="1:3" ht="15.5" x14ac:dyDescent="0.35">
      <c r="A44" s="172" t="s">
        <v>14</v>
      </c>
      <c r="B44" s="168">
        <v>0</v>
      </c>
    </row>
    <row r="45" spans="1:3" ht="15.5" x14ac:dyDescent="0.35">
      <c r="A45" s="172" t="s">
        <v>15</v>
      </c>
      <c r="B45" s="167">
        <v>0</v>
      </c>
      <c r="C45" s="157"/>
    </row>
    <row r="46" spans="1:3" ht="15.5" x14ac:dyDescent="0.35">
      <c r="A46" s="171" t="s">
        <v>7</v>
      </c>
      <c r="B46" s="167">
        <f>SUM(B42:B45)</f>
        <v>0</v>
      </c>
    </row>
    <row r="47" spans="1:3" ht="16" thickBot="1" x14ac:dyDescent="0.4">
      <c r="A47" s="805"/>
      <c r="B47" s="805"/>
    </row>
    <row r="48" spans="1:3" ht="15.5" x14ac:dyDescent="0.35">
      <c r="A48" s="584" t="s">
        <v>90</v>
      </c>
      <c r="B48" s="585"/>
    </row>
    <row r="49" spans="1:2" ht="15.5" x14ac:dyDescent="0.35">
      <c r="A49" s="92" t="s">
        <v>114</v>
      </c>
      <c r="B49" s="586"/>
    </row>
    <row r="50" spans="1:2" ht="15.5" x14ac:dyDescent="0.35">
      <c r="A50" s="92" t="s">
        <v>121</v>
      </c>
      <c r="B50" s="586"/>
    </row>
    <row r="51" spans="1:2" ht="15.5" x14ac:dyDescent="0.35">
      <c r="A51" s="92" t="s">
        <v>132</v>
      </c>
      <c r="B51" s="586">
        <v>810000</v>
      </c>
    </row>
    <row r="52" spans="1:2" ht="15.5" x14ac:dyDescent="0.35">
      <c r="A52" s="92" t="s">
        <v>160</v>
      </c>
      <c r="B52" s="587"/>
    </row>
    <row r="53" spans="1:2" ht="15.5" x14ac:dyDescent="0.35">
      <c r="A53" s="92" t="s">
        <v>489</v>
      </c>
      <c r="B53" s="587"/>
    </row>
    <row r="54" spans="1:2" ht="15.5" x14ac:dyDescent="0.35">
      <c r="A54" s="92" t="s">
        <v>574</v>
      </c>
      <c r="B54" s="587"/>
    </row>
    <row r="55" spans="1:2" ht="16" thickBot="1" x14ac:dyDescent="0.4">
      <c r="A55" s="303" t="s">
        <v>665</v>
      </c>
      <c r="B55" s="588"/>
    </row>
    <row r="56" spans="1:2" ht="15.5" x14ac:dyDescent="0.35">
      <c r="A56" s="582" t="s">
        <v>7</v>
      </c>
      <c r="B56" s="583">
        <f>SUM(B49:B51)</f>
        <v>810000</v>
      </c>
    </row>
    <row r="57" spans="1:2" x14ac:dyDescent="0.35">
      <c r="A57"/>
      <c r="B57"/>
    </row>
    <row r="58" spans="1:2" x14ac:dyDescent="0.35">
      <c r="A58"/>
      <c r="B58"/>
    </row>
  </sheetData>
  <mergeCells count="19">
    <mergeCell ref="A17:B19"/>
    <mergeCell ref="A20:B20"/>
    <mergeCell ref="A21:B21"/>
    <mergeCell ref="A47:B47"/>
    <mergeCell ref="A11:B11"/>
    <mergeCell ref="A14:B14"/>
    <mergeCell ref="A15:B15"/>
    <mergeCell ref="A12:B13"/>
    <mergeCell ref="A16:B16"/>
    <mergeCell ref="A1:B1"/>
    <mergeCell ref="A2:B2"/>
    <mergeCell ref="A3:B3"/>
    <mergeCell ref="A4:B4"/>
    <mergeCell ref="A5:B5"/>
    <mergeCell ref="A6:B6"/>
    <mergeCell ref="A7:B7"/>
    <mergeCell ref="A8:B8"/>
    <mergeCell ref="A9:B9"/>
    <mergeCell ref="A10:B10"/>
  </mergeCells>
  <printOptions horizontalCentered="1" verticalCentered="1"/>
  <pageMargins left="0.66" right="0.67" top="0.31" bottom="0.21" header="0.3" footer="0.3"/>
  <pageSetup scale="88" orientation="portrait" horizontalDpi="4294967294" verticalDpi="429496729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85" workbookViewId="0">
      <selection activeCell="B42" sqref="B42"/>
    </sheetView>
  </sheetViews>
  <sheetFormatPr defaultColWidth="8" defaultRowHeight="15.5" x14ac:dyDescent="0.35"/>
  <cols>
    <col min="1" max="1" width="68.7265625" style="57" customWidth="1"/>
    <col min="2" max="2" width="12" style="60" customWidth="1"/>
    <col min="3" max="16384" width="8" style="57"/>
  </cols>
  <sheetData>
    <row r="1" spans="1:2" x14ac:dyDescent="0.35">
      <c r="A1" s="813" t="s">
        <v>0</v>
      </c>
      <c r="B1" s="814"/>
    </row>
    <row r="2" spans="1:2" x14ac:dyDescent="0.35">
      <c r="A2" s="815" t="s">
        <v>1</v>
      </c>
      <c r="B2" s="816"/>
    </row>
    <row r="3" spans="1:2" ht="12.75" customHeight="1" x14ac:dyDescent="0.35">
      <c r="A3" s="93"/>
      <c r="B3" s="94"/>
    </row>
    <row r="4" spans="1:2" s="58" customFormat="1" ht="17.25" customHeight="1" x14ac:dyDescent="0.35">
      <c r="A4" s="817" t="s">
        <v>125</v>
      </c>
      <c r="B4" s="818"/>
    </row>
    <row r="5" spans="1:2" ht="12.75" customHeight="1" x14ac:dyDescent="0.35">
      <c r="A5" s="95"/>
      <c r="B5" s="96"/>
    </row>
    <row r="6" spans="1:2" x14ac:dyDescent="0.35">
      <c r="A6" s="819" t="s">
        <v>115</v>
      </c>
      <c r="B6" s="818"/>
    </row>
    <row r="7" spans="1:2" x14ac:dyDescent="0.35">
      <c r="A7" s="357" t="s">
        <v>39</v>
      </c>
      <c r="B7" s="97"/>
    </row>
    <row r="8" spans="1:2" x14ac:dyDescent="0.35">
      <c r="A8" s="819" t="s">
        <v>99</v>
      </c>
      <c r="B8" s="818"/>
    </row>
    <row r="9" spans="1:2" x14ac:dyDescent="0.35">
      <c r="A9" s="819"/>
      <c r="B9" s="818"/>
    </row>
    <row r="10" spans="1:2" ht="12.75" customHeight="1" x14ac:dyDescent="0.35">
      <c r="A10" s="98"/>
      <c r="B10" s="99"/>
    </row>
    <row r="11" spans="1:2" x14ac:dyDescent="0.35">
      <c r="A11" s="811" t="s">
        <v>35</v>
      </c>
      <c r="B11" s="812"/>
    </row>
    <row r="12" spans="1:2" ht="12.75" customHeight="1" thickBot="1" x14ac:dyDescent="0.4">
      <c r="A12" s="100"/>
      <c r="B12" s="101"/>
    </row>
    <row r="13" spans="1:2" x14ac:dyDescent="0.35">
      <c r="A13" s="102" t="s">
        <v>16</v>
      </c>
      <c r="B13" s="103" t="s">
        <v>2</v>
      </c>
    </row>
    <row r="14" spans="1:2" x14ac:dyDescent="0.35">
      <c r="A14" s="104" t="s">
        <v>3</v>
      </c>
      <c r="B14" s="103">
        <v>50000</v>
      </c>
    </row>
    <row r="15" spans="1:2" x14ac:dyDescent="0.35">
      <c r="A15" s="104" t="s">
        <v>36</v>
      </c>
      <c r="B15" s="103">
        <v>50000</v>
      </c>
    </row>
    <row r="16" spans="1:2" x14ac:dyDescent="0.35">
      <c r="A16" s="104" t="s">
        <v>5</v>
      </c>
      <c r="B16" s="103">
        <v>400000</v>
      </c>
    </row>
    <row r="17" spans="1:4" ht="16" thickBot="1" x14ac:dyDescent="0.4">
      <c r="A17" s="105" t="s">
        <v>37</v>
      </c>
      <c r="B17" s="106"/>
    </row>
    <row r="18" spans="1:4" ht="16" thickTop="1" x14ac:dyDescent="0.35">
      <c r="A18" s="104" t="s">
        <v>6</v>
      </c>
      <c r="B18" s="107"/>
      <c r="D18" s="58"/>
    </row>
    <row r="19" spans="1:4" s="59" customFormat="1" thickBot="1" x14ac:dyDescent="0.35">
      <c r="A19" s="108" t="s">
        <v>7</v>
      </c>
      <c r="B19" s="109">
        <f>SUM(B14:B17)-B18</f>
        <v>500000</v>
      </c>
    </row>
    <row r="20" spans="1:4" ht="12.75" customHeight="1" x14ac:dyDescent="0.35">
      <c r="A20" s="95"/>
      <c r="B20" s="110"/>
    </row>
    <row r="21" spans="1:4" x14ac:dyDescent="0.35">
      <c r="A21" s="102" t="s">
        <v>17</v>
      </c>
      <c r="B21" s="103"/>
    </row>
    <row r="22" spans="1:4" x14ac:dyDescent="0.35">
      <c r="A22" s="104" t="s">
        <v>21</v>
      </c>
      <c r="B22" s="103"/>
    </row>
    <row r="23" spans="1:4" ht="16.5" customHeight="1" x14ac:dyDescent="0.35">
      <c r="A23" s="104" t="s">
        <v>22</v>
      </c>
      <c r="B23" s="103"/>
    </row>
    <row r="24" spans="1:4" x14ac:dyDescent="0.35">
      <c r="A24" s="104" t="s">
        <v>38</v>
      </c>
      <c r="B24" s="103"/>
    </row>
    <row r="25" spans="1:4" x14ac:dyDescent="0.35">
      <c r="A25" s="104" t="s">
        <v>8</v>
      </c>
      <c r="B25" s="103"/>
    </row>
    <row r="26" spans="1:4" x14ac:dyDescent="0.35">
      <c r="A26" s="104" t="s">
        <v>23</v>
      </c>
      <c r="B26" s="103">
        <v>500000</v>
      </c>
    </row>
    <row r="27" spans="1:4" x14ac:dyDescent="0.35">
      <c r="A27" s="104" t="s">
        <v>9</v>
      </c>
      <c r="B27" s="103"/>
    </row>
    <row r="28" spans="1:4" ht="16" thickBot="1" x14ac:dyDescent="0.4">
      <c r="A28" s="105" t="s">
        <v>10</v>
      </c>
      <c r="B28" s="111"/>
    </row>
    <row r="29" spans="1:4" s="59" customFormat="1" ht="16" thickTop="1" thickBot="1" x14ac:dyDescent="0.35">
      <c r="A29" s="112" t="s">
        <v>11</v>
      </c>
      <c r="B29" s="113">
        <f>SUM(B22:B28)</f>
        <v>500000</v>
      </c>
    </row>
    <row r="30" spans="1:4" ht="12.75" customHeight="1" x14ac:dyDescent="0.35">
      <c r="A30" s="95"/>
      <c r="B30" s="110"/>
    </row>
    <row r="31" spans="1:4" x14ac:dyDescent="0.35">
      <c r="A31" s="102" t="s">
        <v>18</v>
      </c>
      <c r="B31" s="103" t="s">
        <v>4</v>
      </c>
    </row>
    <row r="32" spans="1:4" x14ac:dyDescent="0.35">
      <c r="A32" s="104" t="s">
        <v>12</v>
      </c>
      <c r="B32" s="103"/>
    </row>
    <row r="33" spans="1:2" x14ac:dyDescent="0.35">
      <c r="A33" s="104" t="s">
        <v>13</v>
      </c>
      <c r="B33" s="103"/>
    </row>
    <row r="34" spans="1:2" x14ac:dyDescent="0.35">
      <c r="A34" s="104" t="s">
        <v>14</v>
      </c>
      <c r="B34" s="103"/>
    </row>
    <row r="35" spans="1:2" ht="16" thickBot="1" x14ac:dyDescent="0.4">
      <c r="A35" s="105" t="s">
        <v>15</v>
      </c>
      <c r="B35" s="111"/>
    </row>
    <row r="36" spans="1:2" s="59" customFormat="1" ht="16" thickTop="1" thickBot="1" x14ac:dyDescent="0.35">
      <c r="A36" s="112" t="s">
        <v>7</v>
      </c>
      <c r="B36" s="113">
        <f>SUM(B31:B35)</f>
        <v>0</v>
      </c>
    </row>
    <row r="37" spans="1:2" ht="12.75" customHeight="1" x14ac:dyDescent="0.35">
      <c r="A37" s="95"/>
      <c r="B37" s="110"/>
    </row>
    <row r="38" spans="1:2" x14ac:dyDescent="0.35">
      <c r="A38" s="114" t="s">
        <v>19</v>
      </c>
      <c r="B38" s="115"/>
    </row>
    <row r="39" spans="1:2" x14ac:dyDescent="0.35">
      <c r="A39" s="92" t="s">
        <v>114</v>
      </c>
      <c r="B39" s="79"/>
    </row>
    <row r="40" spans="1:2" x14ac:dyDescent="0.35">
      <c r="A40" s="92" t="s">
        <v>121</v>
      </c>
      <c r="B40" s="79">
        <v>500000</v>
      </c>
    </row>
    <row r="41" spans="1:2" x14ac:dyDescent="0.35">
      <c r="A41" s="92" t="s">
        <v>132</v>
      </c>
      <c r="B41" s="79"/>
    </row>
    <row r="42" spans="1:2" x14ac:dyDescent="0.35">
      <c r="A42" s="92" t="s">
        <v>160</v>
      </c>
      <c r="B42" s="79"/>
    </row>
    <row r="43" spans="1:2" x14ac:dyDescent="0.35">
      <c r="A43" s="92" t="s">
        <v>489</v>
      </c>
      <c r="B43" s="79"/>
    </row>
    <row r="44" spans="1:2" x14ac:dyDescent="0.35">
      <c r="A44" s="92" t="s">
        <v>574</v>
      </c>
      <c r="B44" s="79"/>
    </row>
    <row r="45" spans="1:2" ht="16" thickBot="1" x14ac:dyDescent="0.4">
      <c r="A45" s="303" t="s">
        <v>665</v>
      </c>
      <c r="B45" s="310"/>
    </row>
    <row r="46" spans="1:2" ht="16" thickBot="1" x14ac:dyDescent="0.4">
      <c r="A46" s="108" t="s">
        <v>11</v>
      </c>
      <c r="B46" s="109">
        <f>SUM(B39:B45)</f>
        <v>500000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85" workbookViewId="0">
      <selection activeCell="B42" sqref="B42"/>
    </sheetView>
  </sheetViews>
  <sheetFormatPr defaultColWidth="8" defaultRowHeight="15.5" x14ac:dyDescent="0.35"/>
  <cols>
    <col min="1" max="1" width="68.6328125" style="57" customWidth="1"/>
    <col min="2" max="2" width="12" style="60" customWidth="1"/>
    <col min="3" max="3" width="8" style="57"/>
    <col min="4" max="4" width="11.6328125" style="57" bestFit="1" customWidth="1"/>
    <col min="5" max="16384" width="8" style="57"/>
  </cols>
  <sheetData>
    <row r="1" spans="1:4" x14ac:dyDescent="0.35">
      <c r="A1" s="813" t="s">
        <v>0</v>
      </c>
      <c r="B1" s="814"/>
    </row>
    <row r="2" spans="1:4" x14ac:dyDescent="0.35">
      <c r="A2" s="815" t="s">
        <v>1</v>
      </c>
      <c r="B2" s="816"/>
    </row>
    <row r="3" spans="1:4" ht="12.75" customHeight="1" x14ac:dyDescent="0.35">
      <c r="A3" s="93"/>
      <c r="B3" s="94"/>
    </row>
    <row r="4" spans="1:4" s="58" customFormat="1" ht="17.25" customHeight="1" x14ac:dyDescent="0.35">
      <c r="A4" s="817" t="s">
        <v>703</v>
      </c>
      <c r="B4" s="818"/>
    </row>
    <row r="5" spans="1:4" ht="12.75" customHeight="1" x14ac:dyDescent="0.35">
      <c r="A5" s="95"/>
      <c r="B5" s="96"/>
    </row>
    <row r="6" spans="1:4" x14ac:dyDescent="0.35">
      <c r="A6" s="819" t="s">
        <v>29</v>
      </c>
      <c r="B6" s="818"/>
    </row>
    <row r="7" spans="1:4" x14ac:dyDescent="0.35">
      <c r="A7" s="526" t="s">
        <v>39</v>
      </c>
      <c r="B7" s="97"/>
    </row>
    <row r="8" spans="1:4" x14ac:dyDescent="0.35">
      <c r="A8" s="819" t="s">
        <v>704</v>
      </c>
      <c r="B8" s="818"/>
    </row>
    <row r="9" spans="1:4" x14ac:dyDescent="0.35">
      <c r="A9" s="819" t="s">
        <v>705</v>
      </c>
      <c r="B9" s="818"/>
    </row>
    <row r="10" spans="1:4" ht="12.75" customHeight="1" x14ac:dyDescent="0.35">
      <c r="A10" s="98"/>
      <c r="B10" s="99"/>
    </row>
    <row r="11" spans="1:4" x14ac:dyDescent="0.35">
      <c r="A11" s="811" t="s">
        <v>35</v>
      </c>
      <c r="B11" s="812"/>
    </row>
    <row r="12" spans="1:4" ht="12.75" customHeight="1" thickBot="1" x14ac:dyDescent="0.4">
      <c r="A12" s="530"/>
      <c r="B12" s="531"/>
    </row>
    <row r="13" spans="1:4" x14ac:dyDescent="0.35">
      <c r="A13" s="102" t="s">
        <v>16</v>
      </c>
      <c r="B13" s="103" t="s">
        <v>2</v>
      </c>
    </row>
    <row r="14" spans="1:4" x14ac:dyDescent="0.35">
      <c r="A14" s="104" t="s">
        <v>706</v>
      </c>
      <c r="B14" s="103"/>
      <c r="D14" s="532" t="s">
        <v>138</v>
      </c>
    </row>
    <row r="15" spans="1:4" x14ac:dyDescent="0.35">
      <c r="A15" s="104" t="s">
        <v>36</v>
      </c>
      <c r="B15" s="103"/>
      <c r="D15" s="532" t="s">
        <v>138</v>
      </c>
    </row>
    <row r="16" spans="1:4" x14ac:dyDescent="0.35">
      <c r="A16" s="104" t="s">
        <v>5</v>
      </c>
      <c r="B16" s="103"/>
      <c r="D16" s="533" t="s">
        <v>138</v>
      </c>
    </row>
    <row r="17" spans="1:4" ht="16" thickBot="1" x14ac:dyDescent="0.4">
      <c r="A17" s="534" t="s">
        <v>707</v>
      </c>
      <c r="B17" s="535">
        <v>250000</v>
      </c>
      <c r="D17" s="533" t="s">
        <v>138</v>
      </c>
    </row>
    <row r="18" spans="1:4" ht="16" thickTop="1" x14ac:dyDescent="0.35">
      <c r="A18" s="104" t="s">
        <v>6</v>
      </c>
      <c r="B18" s="107"/>
      <c r="D18" s="58"/>
    </row>
    <row r="19" spans="1:4" s="59" customFormat="1" thickBot="1" x14ac:dyDescent="0.35">
      <c r="A19" s="384" t="s">
        <v>7</v>
      </c>
      <c r="B19" s="536">
        <f>SUM(B14:B17)-B18</f>
        <v>250000</v>
      </c>
    </row>
    <row r="20" spans="1:4" ht="12.75" customHeight="1" x14ac:dyDescent="0.35">
      <c r="A20" s="95"/>
      <c r="B20" s="110"/>
    </row>
    <row r="21" spans="1:4" x14ac:dyDescent="0.35">
      <c r="A21" s="102" t="s">
        <v>17</v>
      </c>
      <c r="B21" s="103"/>
    </row>
    <row r="22" spans="1:4" x14ac:dyDescent="0.35">
      <c r="A22" s="104" t="s">
        <v>21</v>
      </c>
      <c r="B22" s="103"/>
    </row>
    <row r="23" spans="1:4" ht="16.5" customHeight="1" x14ac:dyDescent="0.35">
      <c r="A23" s="104" t="s">
        <v>22</v>
      </c>
      <c r="B23" s="103"/>
    </row>
    <row r="24" spans="1:4" x14ac:dyDescent="0.35">
      <c r="A24" s="104" t="s">
        <v>38</v>
      </c>
      <c r="B24" s="537">
        <v>250000</v>
      </c>
    </row>
    <row r="25" spans="1:4" x14ac:dyDescent="0.35">
      <c r="A25" s="104" t="s">
        <v>8</v>
      </c>
      <c r="B25" s="103"/>
    </row>
    <row r="26" spans="1:4" x14ac:dyDescent="0.35">
      <c r="A26" s="104" t="s">
        <v>23</v>
      </c>
      <c r="B26" s="103"/>
    </row>
    <row r="27" spans="1:4" x14ac:dyDescent="0.35">
      <c r="A27" s="104" t="s">
        <v>9</v>
      </c>
      <c r="B27" s="103"/>
    </row>
    <row r="28" spans="1:4" ht="16" thickBot="1" x14ac:dyDescent="0.4">
      <c r="A28" s="105" t="s">
        <v>10</v>
      </c>
      <c r="B28" s="111"/>
    </row>
    <row r="29" spans="1:4" s="59" customFormat="1" ht="16" thickTop="1" thickBot="1" x14ac:dyDescent="0.35">
      <c r="A29" s="112" t="s">
        <v>11</v>
      </c>
      <c r="B29" s="113">
        <f>SUM(B21:B28)</f>
        <v>250000</v>
      </c>
    </row>
    <row r="30" spans="1:4" ht="12.75" customHeight="1" x14ac:dyDescent="0.35">
      <c r="A30" s="95"/>
      <c r="B30" s="110"/>
    </row>
    <row r="31" spans="1:4" x14ac:dyDescent="0.35">
      <c r="A31" s="102" t="s">
        <v>18</v>
      </c>
      <c r="B31" s="103" t="s">
        <v>4</v>
      </c>
    </row>
    <row r="32" spans="1:4" x14ac:dyDescent="0.35">
      <c r="A32" s="104" t="s">
        <v>12</v>
      </c>
      <c r="B32" s="103">
        <v>0</v>
      </c>
    </row>
    <row r="33" spans="1:2" x14ac:dyDescent="0.35">
      <c r="A33" s="104" t="s">
        <v>13</v>
      </c>
      <c r="B33" s="103"/>
    </row>
    <row r="34" spans="1:2" x14ac:dyDescent="0.35">
      <c r="A34" s="104" t="s">
        <v>14</v>
      </c>
      <c r="B34" s="103"/>
    </row>
    <row r="35" spans="1:2" ht="16" thickBot="1" x14ac:dyDescent="0.4">
      <c r="A35" s="105" t="s">
        <v>15</v>
      </c>
      <c r="B35" s="111"/>
    </row>
    <row r="36" spans="1:2" s="59" customFormat="1" ht="16" thickTop="1" thickBot="1" x14ac:dyDescent="0.35">
      <c r="A36" s="112" t="s">
        <v>7</v>
      </c>
      <c r="B36" s="113">
        <f>SUM(B31:B35)</f>
        <v>0</v>
      </c>
    </row>
    <row r="37" spans="1:2" ht="12.75" customHeight="1" x14ac:dyDescent="0.35">
      <c r="A37" s="538"/>
      <c r="B37" s="96"/>
    </row>
    <row r="38" spans="1:2" x14ac:dyDescent="0.35">
      <c r="A38" s="114" t="s">
        <v>19</v>
      </c>
      <c r="B38" s="115"/>
    </row>
    <row r="39" spans="1:2" x14ac:dyDescent="0.35">
      <c r="A39" s="92" t="s">
        <v>114</v>
      </c>
      <c r="B39" s="116"/>
    </row>
    <row r="40" spans="1:2" x14ac:dyDescent="0.35">
      <c r="A40" s="92" t="s">
        <v>121</v>
      </c>
      <c r="B40" s="116"/>
    </row>
    <row r="41" spans="1:2" x14ac:dyDescent="0.35">
      <c r="A41" s="92" t="s">
        <v>132</v>
      </c>
      <c r="B41" s="116">
        <v>250000</v>
      </c>
    </row>
    <row r="42" spans="1:2" x14ac:dyDescent="0.35">
      <c r="A42" s="92" t="s">
        <v>160</v>
      </c>
      <c r="B42" s="116"/>
    </row>
    <row r="43" spans="1:2" x14ac:dyDescent="0.35">
      <c r="A43" s="92" t="s">
        <v>489</v>
      </c>
      <c r="B43" s="116"/>
    </row>
    <row r="44" spans="1:2" x14ac:dyDescent="0.35">
      <c r="A44" s="92" t="s">
        <v>574</v>
      </c>
      <c r="B44" s="539"/>
    </row>
    <row r="45" spans="1:2" ht="16" thickBot="1" x14ac:dyDescent="0.4">
      <c r="A45" s="303" t="s">
        <v>665</v>
      </c>
      <c r="B45" s="540"/>
    </row>
    <row r="46" spans="1:2" ht="16" thickBot="1" x14ac:dyDescent="0.4">
      <c r="A46" s="384" t="s">
        <v>11</v>
      </c>
      <c r="B46" s="536">
        <f>SUM(B39:B45)</f>
        <v>250000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0" zoomScaleNormal="100" workbookViewId="0">
      <selection activeCell="B42" sqref="B42"/>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ht="16" thickBot="1" x14ac:dyDescent="0.4">
      <c r="A2" s="738" t="s">
        <v>1</v>
      </c>
      <c r="B2" s="739"/>
    </row>
    <row r="3" spans="1:2" ht="12.75" customHeight="1" thickBot="1" x14ac:dyDescent="0.4">
      <c r="A3" s="143"/>
      <c r="B3" s="144"/>
    </row>
    <row r="4" spans="1:2" s="35" customFormat="1" ht="17.25" customHeight="1" x14ac:dyDescent="0.35">
      <c r="A4" s="740" t="s">
        <v>155</v>
      </c>
      <c r="B4" s="741"/>
    </row>
    <row r="5" spans="1:2" ht="12.75" customHeight="1" thickBot="1" x14ac:dyDescent="0.4">
      <c r="A5" s="137"/>
      <c r="B5" s="138"/>
    </row>
    <row r="6" spans="1:2" x14ac:dyDescent="0.35">
      <c r="A6" s="742" t="s">
        <v>27</v>
      </c>
      <c r="B6" s="741"/>
    </row>
    <row r="7" spans="1:2" x14ac:dyDescent="0.35">
      <c r="A7" s="315" t="s">
        <v>30</v>
      </c>
      <c r="B7" s="121"/>
    </row>
    <row r="8" spans="1:2" x14ac:dyDescent="0.35">
      <c r="A8" s="742" t="s">
        <v>71</v>
      </c>
      <c r="B8" s="741"/>
    </row>
    <row r="9" spans="1:2" ht="16" thickBot="1" x14ac:dyDescent="0.4">
      <c r="A9" s="822"/>
      <c r="B9" s="823"/>
    </row>
    <row r="10" spans="1:2" ht="12.75" customHeight="1" x14ac:dyDescent="0.35">
      <c r="A10" s="135"/>
      <c r="B10" s="136"/>
    </row>
    <row r="11" spans="1:2" ht="43.5" customHeight="1" thickBot="1" x14ac:dyDescent="0.4">
      <c r="A11" s="820" t="s">
        <v>139</v>
      </c>
      <c r="B11" s="821"/>
    </row>
    <row r="12" spans="1:2" ht="12.75" customHeight="1" thickBot="1" x14ac:dyDescent="0.4">
      <c r="A12" s="137"/>
      <c r="B12" s="138"/>
    </row>
    <row r="13" spans="1:2" ht="16" thickBot="1" x14ac:dyDescent="0.4">
      <c r="A13" s="80" t="s">
        <v>140</v>
      </c>
      <c r="B13" s="145" t="s">
        <v>2</v>
      </c>
    </row>
    <row r="14" spans="1:2" ht="16" thickBot="1" x14ac:dyDescent="0.4">
      <c r="A14" s="146" t="s">
        <v>3</v>
      </c>
      <c r="B14" s="145">
        <v>50000</v>
      </c>
    </row>
    <row r="15" spans="1:2" ht="16" thickBot="1" x14ac:dyDescent="0.4">
      <c r="A15" s="146" t="s">
        <v>5</v>
      </c>
      <c r="B15" s="145">
        <v>1500000</v>
      </c>
    </row>
    <row r="16" spans="1:2" ht="16" thickBot="1" x14ac:dyDescent="0.4">
      <c r="A16" s="146" t="s">
        <v>26</v>
      </c>
      <c r="B16" s="147"/>
    </row>
    <row r="17" spans="1:4" ht="16" thickBot="1" x14ac:dyDescent="0.4">
      <c r="A17" s="146" t="s">
        <v>6</v>
      </c>
      <c r="B17" s="148"/>
      <c r="D17" s="35"/>
    </row>
    <row r="18" spans="1:4" s="43" customFormat="1" thickBot="1" x14ac:dyDescent="0.35">
      <c r="A18" s="80" t="s">
        <v>7</v>
      </c>
      <c r="B18" s="82">
        <f>SUM(B13:B16)-(B17)</f>
        <v>1550000</v>
      </c>
    </row>
    <row r="19" spans="1:4" ht="12.75" customHeight="1" thickBot="1" x14ac:dyDescent="0.4">
      <c r="A19" s="137"/>
      <c r="B19" s="149"/>
    </row>
    <row r="20" spans="1:4" ht="16" thickBot="1" x14ac:dyDescent="0.4">
      <c r="A20" s="80" t="s">
        <v>17</v>
      </c>
      <c r="B20" s="145"/>
    </row>
    <row r="21" spans="1:4" ht="16" thickBot="1" x14ac:dyDescent="0.4">
      <c r="A21" s="146" t="s">
        <v>96</v>
      </c>
      <c r="B21" s="145"/>
    </row>
    <row r="22" spans="1:4" ht="16.5" customHeight="1" thickBot="1" x14ac:dyDescent="0.4">
      <c r="A22" s="146" t="s">
        <v>22</v>
      </c>
      <c r="B22" s="145"/>
    </row>
    <row r="23" spans="1:4" ht="16" thickBot="1" x14ac:dyDescent="0.4">
      <c r="A23" s="146" t="s">
        <v>20</v>
      </c>
      <c r="B23" s="145">
        <v>1500000</v>
      </c>
    </row>
    <row r="24" spans="1:4" ht="16" thickBot="1" x14ac:dyDescent="0.4">
      <c r="A24" s="146" t="s">
        <v>8</v>
      </c>
      <c r="B24" s="145"/>
    </row>
    <row r="25" spans="1:4" ht="16" thickBot="1" x14ac:dyDescent="0.4">
      <c r="A25" s="146" t="s">
        <v>97</v>
      </c>
      <c r="B25" s="145">
        <v>50000</v>
      </c>
    </row>
    <row r="26" spans="1:4" ht="16" thickBot="1" x14ac:dyDescent="0.4">
      <c r="A26" s="146" t="s">
        <v>9</v>
      </c>
      <c r="B26" s="145"/>
    </row>
    <row r="27" spans="1:4" ht="16" thickBot="1" x14ac:dyDescent="0.4">
      <c r="A27" s="146" t="s">
        <v>10</v>
      </c>
      <c r="B27" s="145"/>
    </row>
    <row r="28" spans="1:4" s="43" customFormat="1" thickBot="1" x14ac:dyDescent="0.35">
      <c r="A28" s="80" t="s">
        <v>11</v>
      </c>
      <c r="B28" s="82">
        <f>SUM(B21:B27)</f>
        <v>1550000</v>
      </c>
    </row>
    <row r="29" spans="1:4" ht="12.75" customHeight="1" thickBot="1" x14ac:dyDescent="0.4">
      <c r="A29" s="137"/>
      <c r="B29" s="149"/>
    </row>
    <row r="30" spans="1:4" ht="16" thickBot="1" x14ac:dyDescent="0.4">
      <c r="A30" s="80" t="s">
        <v>18</v>
      </c>
      <c r="B30" s="145" t="s">
        <v>4</v>
      </c>
    </row>
    <row r="31" spans="1:4" ht="16" thickBot="1" x14ac:dyDescent="0.4">
      <c r="A31" s="146" t="s">
        <v>12</v>
      </c>
      <c r="B31" s="145"/>
    </row>
    <row r="32" spans="1:4" ht="16" thickBot="1" x14ac:dyDescent="0.4">
      <c r="A32" s="146" t="s">
        <v>13</v>
      </c>
      <c r="B32" s="145"/>
    </row>
    <row r="33" spans="1:2" ht="16" thickBot="1" x14ac:dyDescent="0.4">
      <c r="A33" s="146" t="s">
        <v>14</v>
      </c>
      <c r="B33" s="145"/>
    </row>
    <row r="34" spans="1:2" ht="16" thickBot="1" x14ac:dyDescent="0.4">
      <c r="A34" s="146" t="s">
        <v>15</v>
      </c>
      <c r="B34" s="145"/>
    </row>
    <row r="35" spans="1:2" s="43" customFormat="1" thickBot="1" x14ac:dyDescent="0.35">
      <c r="A35" s="80" t="s">
        <v>7</v>
      </c>
      <c r="B35" s="82">
        <f>SUM(B30:B34)</f>
        <v>0</v>
      </c>
    </row>
    <row r="36" spans="1:2" ht="12.75" customHeight="1" thickBot="1" x14ac:dyDescent="0.4">
      <c r="A36" s="137"/>
      <c r="B36" s="149"/>
    </row>
    <row r="37" spans="1:2" ht="15" customHeight="1" x14ac:dyDescent="0.35">
      <c r="A37" s="114" t="s">
        <v>19</v>
      </c>
      <c r="B37" s="115"/>
    </row>
    <row r="38" spans="1:2" x14ac:dyDescent="0.35">
      <c r="A38" s="92" t="s">
        <v>114</v>
      </c>
      <c r="B38" s="79">
        <v>50000</v>
      </c>
    </row>
    <row r="39" spans="1:2" x14ac:dyDescent="0.35">
      <c r="A39" s="92" t="s">
        <v>121</v>
      </c>
      <c r="B39" s="79"/>
    </row>
    <row r="40" spans="1:2" x14ac:dyDescent="0.35">
      <c r="A40" s="92" t="s">
        <v>132</v>
      </c>
      <c r="B40" s="79">
        <v>750000</v>
      </c>
    </row>
    <row r="41" spans="1:2" x14ac:dyDescent="0.35">
      <c r="A41" s="92" t="s">
        <v>160</v>
      </c>
      <c r="B41" s="79">
        <v>250000</v>
      </c>
    </row>
    <row r="42" spans="1:2" x14ac:dyDescent="0.35">
      <c r="A42" s="92" t="s">
        <v>489</v>
      </c>
      <c r="B42" s="79">
        <v>500000</v>
      </c>
    </row>
    <row r="43" spans="1:2" x14ac:dyDescent="0.35">
      <c r="A43" s="92" t="s">
        <v>574</v>
      </c>
      <c r="B43" s="79"/>
    </row>
    <row r="44" spans="1:2" ht="16" thickBot="1" x14ac:dyDescent="0.4">
      <c r="A44" s="303" t="s">
        <v>665</v>
      </c>
      <c r="B44" s="310"/>
    </row>
    <row r="45" spans="1:2" ht="16" thickBot="1" x14ac:dyDescent="0.4">
      <c r="A45" s="108" t="s">
        <v>11</v>
      </c>
      <c r="B45" s="109">
        <f>SUM(B38:B44)</f>
        <v>1550000</v>
      </c>
    </row>
  </sheetData>
  <mergeCells count="7">
    <mergeCell ref="A11:B11"/>
    <mergeCell ref="A1:B1"/>
    <mergeCell ref="A2:B2"/>
    <mergeCell ref="A4:B4"/>
    <mergeCell ref="A6:B6"/>
    <mergeCell ref="A8:B8"/>
    <mergeCell ref="A9:B9"/>
  </mergeCells>
  <pageMargins left="0.7" right="0.7" top="0.25" bottom="0" header="0.3" footer="0.3"/>
  <pageSetup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activeCell="A10" sqref="A10:B10"/>
    </sheetView>
  </sheetViews>
  <sheetFormatPr defaultColWidth="9.26953125" defaultRowHeight="15.5" x14ac:dyDescent="0.35"/>
  <cols>
    <col min="1" max="1" width="78.453125" style="32" customWidth="1"/>
    <col min="2" max="2" width="13.7265625" style="55" customWidth="1"/>
    <col min="3" max="16384" width="9.26953125" style="32"/>
  </cols>
  <sheetData>
    <row r="1" spans="1:10" ht="16" thickBot="1" x14ac:dyDescent="0.4">
      <c r="A1" s="736" t="s">
        <v>1</v>
      </c>
      <c r="B1" s="737"/>
    </row>
    <row r="2" spans="1:10" ht="16" thickBot="1" x14ac:dyDescent="0.4">
      <c r="A2" s="143"/>
      <c r="B2" s="144"/>
    </row>
    <row r="3" spans="1:10" x14ac:dyDescent="0.35">
      <c r="A3" s="740" t="s">
        <v>694</v>
      </c>
      <c r="B3" s="741"/>
    </row>
    <row r="4" spans="1:10" s="35" customFormat="1" ht="16" thickBot="1" x14ac:dyDescent="0.4">
      <c r="A4" s="137"/>
      <c r="B4" s="138"/>
      <c r="E4" s="241"/>
    </row>
    <row r="5" spans="1:10" x14ac:dyDescent="0.35">
      <c r="A5" s="742" t="s">
        <v>27</v>
      </c>
      <c r="B5" s="741"/>
    </row>
    <row r="6" spans="1:10" x14ac:dyDescent="0.35">
      <c r="A6" s="315" t="s">
        <v>30</v>
      </c>
      <c r="B6" s="121"/>
    </row>
    <row r="7" spans="1:10" x14ac:dyDescent="0.35">
      <c r="A7" s="742" t="s">
        <v>71</v>
      </c>
      <c r="B7" s="741"/>
    </row>
    <row r="8" spans="1:10" ht="16" thickBot="1" x14ac:dyDescent="0.4">
      <c r="A8" s="822"/>
      <c r="B8" s="823"/>
    </row>
    <row r="9" spans="1:10" x14ac:dyDescent="0.35">
      <c r="A9" s="135"/>
      <c r="B9" s="136"/>
    </row>
    <row r="10" spans="1:10" ht="56.4" customHeight="1" thickBot="1" x14ac:dyDescent="0.4">
      <c r="A10" s="820" t="s">
        <v>388</v>
      </c>
      <c r="B10" s="821"/>
    </row>
    <row r="11" spans="1:10" ht="15.4" customHeight="1" thickBot="1" x14ac:dyDescent="0.4">
      <c r="A11" s="137"/>
      <c r="B11" s="138"/>
    </row>
    <row r="12" spans="1:10" ht="16" thickBot="1" x14ac:dyDescent="0.4">
      <c r="A12" s="80" t="s">
        <v>140</v>
      </c>
      <c r="B12" s="145" t="s">
        <v>2</v>
      </c>
    </row>
    <row r="13" spans="1:10" ht="16" thickBot="1" x14ac:dyDescent="0.4">
      <c r="A13" s="146" t="s">
        <v>3</v>
      </c>
      <c r="B13" s="145"/>
    </row>
    <row r="14" spans="1:10" ht="16" thickBot="1" x14ac:dyDescent="0.4">
      <c r="A14" s="146"/>
      <c r="B14" s="145"/>
    </row>
    <row r="15" spans="1:10" ht="16" thickBot="1" x14ac:dyDescent="0.4">
      <c r="A15" s="146" t="s">
        <v>5</v>
      </c>
      <c r="B15" s="145"/>
      <c r="J15" s="54"/>
    </row>
    <row r="16" spans="1:10" ht="16" thickBot="1" x14ac:dyDescent="0.4">
      <c r="A16" s="146" t="s">
        <v>26</v>
      </c>
      <c r="B16" s="147">
        <v>100000</v>
      </c>
    </row>
    <row r="17" spans="1:4" ht="16" thickBot="1" x14ac:dyDescent="0.4">
      <c r="A17" s="146" t="s">
        <v>6</v>
      </c>
      <c r="B17" s="148"/>
    </row>
    <row r="18" spans="1:4" ht="16" thickBot="1" x14ac:dyDescent="0.4">
      <c r="A18" s="80" t="s">
        <v>7</v>
      </c>
      <c r="B18" s="82">
        <f>SUM(B12:B16)-(B17)</f>
        <v>100000</v>
      </c>
      <c r="D18" s="35"/>
    </row>
    <row r="19" spans="1:4" s="43" customFormat="1" ht="16" thickBot="1" x14ac:dyDescent="0.4">
      <c r="A19" s="137"/>
      <c r="B19" s="149"/>
    </row>
    <row r="20" spans="1:4" ht="16" thickBot="1" x14ac:dyDescent="0.4">
      <c r="A20" s="80" t="s">
        <v>17</v>
      </c>
      <c r="B20" s="145"/>
    </row>
    <row r="21" spans="1:4" ht="16" thickBot="1" x14ac:dyDescent="0.4">
      <c r="A21" s="146" t="s">
        <v>96</v>
      </c>
      <c r="B21" s="145"/>
    </row>
    <row r="22" spans="1:4" ht="16" thickBot="1" x14ac:dyDescent="0.4">
      <c r="A22" s="146" t="s">
        <v>22</v>
      </c>
      <c r="B22" s="145"/>
    </row>
    <row r="23" spans="1:4" ht="16" thickBot="1" x14ac:dyDescent="0.4">
      <c r="A23" s="146" t="s">
        <v>20</v>
      </c>
      <c r="B23" s="145">
        <v>100000</v>
      </c>
    </row>
    <row r="24" spans="1:4" ht="16" thickBot="1" x14ac:dyDescent="0.4">
      <c r="A24" s="146" t="s">
        <v>8</v>
      </c>
      <c r="B24" s="145"/>
    </row>
    <row r="25" spans="1:4" ht="16" thickBot="1" x14ac:dyDescent="0.4">
      <c r="A25" s="146" t="s">
        <v>97</v>
      </c>
      <c r="B25" s="145"/>
    </row>
    <row r="26" spans="1:4" ht="16" thickBot="1" x14ac:dyDescent="0.4">
      <c r="A26" s="146" t="s">
        <v>9</v>
      </c>
      <c r="B26" s="145"/>
    </row>
    <row r="27" spans="1:4" ht="16" thickBot="1" x14ac:dyDescent="0.4">
      <c r="A27" s="146" t="s">
        <v>10</v>
      </c>
      <c r="B27" s="145"/>
    </row>
    <row r="28" spans="1:4" ht="16" thickBot="1" x14ac:dyDescent="0.4">
      <c r="A28" s="80" t="s">
        <v>11</v>
      </c>
      <c r="B28" s="82">
        <f>SUM(B21:B27)</f>
        <v>100000</v>
      </c>
    </row>
    <row r="29" spans="1:4" s="43" customFormat="1" ht="16" thickBot="1" x14ac:dyDescent="0.4">
      <c r="A29" s="137"/>
      <c r="B29" s="149"/>
    </row>
    <row r="30" spans="1:4" ht="16" thickBot="1" x14ac:dyDescent="0.4">
      <c r="A30" s="80" t="s">
        <v>18</v>
      </c>
      <c r="B30" s="145" t="s">
        <v>4</v>
      </c>
    </row>
    <row r="31" spans="1:4" ht="16" thickBot="1" x14ac:dyDescent="0.4">
      <c r="A31" s="146" t="s">
        <v>12</v>
      </c>
      <c r="B31" s="145"/>
    </row>
    <row r="32" spans="1:4" ht="16" thickBot="1" x14ac:dyDescent="0.4">
      <c r="A32" s="146" t="s">
        <v>13</v>
      </c>
      <c r="B32" s="145"/>
    </row>
    <row r="33" spans="1:2" ht="16" thickBot="1" x14ac:dyDescent="0.4">
      <c r="A33" s="146" t="s">
        <v>14</v>
      </c>
      <c r="B33" s="145"/>
    </row>
    <row r="34" spans="1:2" ht="16" thickBot="1" x14ac:dyDescent="0.4">
      <c r="A34" s="146" t="s">
        <v>15</v>
      </c>
      <c r="B34" s="145"/>
    </row>
    <row r="35" spans="1:2" ht="16" thickBot="1" x14ac:dyDescent="0.4">
      <c r="A35" s="80" t="s">
        <v>7</v>
      </c>
      <c r="B35" s="82">
        <f>SUM(B30:B34)</f>
        <v>0</v>
      </c>
    </row>
    <row r="36" spans="1:2" s="43" customFormat="1" ht="16" thickBot="1" x14ac:dyDescent="0.4">
      <c r="A36" s="137"/>
      <c r="B36" s="149"/>
    </row>
    <row r="37" spans="1:2" x14ac:dyDescent="0.35">
      <c r="A37" s="348" t="s">
        <v>19</v>
      </c>
      <c r="B37" s="79"/>
    </row>
    <row r="38" spans="1:2" x14ac:dyDescent="0.35">
      <c r="A38" s="92" t="s">
        <v>114</v>
      </c>
      <c r="B38" s="79"/>
    </row>
    <row r="39" spans="1:2" x14ac:dyDescent="0.35">
      <c r="A39" s="92" t="s">
        <v>121</v>
      </c>
      <c r="B39" s="349">
        <v>100000</v>
      </c>
    </row>
    <row r="40" spans="1:2" x14ac:dyDescent="0.35">
      <c r="A40" s="92" t="s">
        <v>132</v>
      </c>
      <c r="B40" s="79"/>
    </row>
    <row r="41" spans="1:2" x14ac:dyDescent="0.35">
      <c r="A41" s="92" t="s">
        <v>160</v>
      </c>
      <c r="B41" s="349"/>
    </row>
    <row r="42" spans="1:2" x14ac:dyDescent="0.35">
      <c r="A42" s="92" t="s">
        <v>489</v>
      </c>
      <c r="B42" s="79"/>
    </row>
    <row r="43" spans="1:2" x14ac:dyDescent="0.35">
      <c r="A43" s="92" t="s">
        <v>574</v>
      </c>
      <c r="B43" s="79"/>
    </row>
    <row r="44" spans="1:2" ht="16" thickBot="1" x14ac:dyDescent="0.4">
      <c r="A44" s="303" t="s">
        <v>665</v>
      </c>
      <c r="B44" s="142"/>
    </row>
    <row r="45" spans="1:2" ht="16" thickBot="1" x14ac:dyDescent="0.4">
      <c r="A45" s="350" t="s">
        <v>11</v>
      </c>
      <c r="B45" s="343">
        <f>SUM(B38:B44)</f>
        <v>100000</v>
      </c>
    </row>
  </sheetData>
  <mergeCells count="6">
    <mergeCell ref="A3:B3"/>
    <mergeCell ref="A5:B5"/>
    <mergeCell ref="A7:B7"/>
    <mergeCell ref="A10:B10"/>
    <mergeCell ref="A1:B1"/>
    <mergeCell ref="A8:B8"/>
  </mergeCells>
  <pageMargins left="0.7" right="0.7" top="0.75" bottom="0.75" header="0.3" footer="0.3"/>
  <pageSetup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19" zoomScaleNormal="100" workbookViewId="0">
      <selection activeCell="A38" sqref="A38:A44"/>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ht="16" thickBot="1" x14ac:dyDescent="0.4">
      <c r="A2" s="824" t="s">
        <v>1</v>
      </c>
      <c r="B2" s="825"/>
    </row>
    <row r="3" spans="1:2" ht="12.75" customHeight="1" thickBot="1" x14ac:dyDescent="0.4">
      <c r="A3" s="155"/>
      <c r="B3" s="156"/>
    </row>
    <row r="4" spans="1:2" s="35" customFormat="1" ht="17.25" customHeight="1" thickBot="1" x14ac:dyDescent="0.4">
      <c r="A4" s="826" t="s">
        <v>156</v>
      </c>
      <c r="B4" s="823"/>
    </row>
    <row r="5" spans="1:2" ht="12.75" customHeight="1" thickBot="1" x14ac:dyDescent="0.4">
      <c r="A5" s="137"/>
      <c r="B5" s="138"/>
    </row>
    <row r="6" spans="1:2" x14ac:dyDescent="0.35">
      <c r="A6" s="742" t="s">
        <v>27</v>
      </c>
      <c r="B6" s="741"/>
    </row>
    <row r="7" spans="1:2" x14ac:dyDescent="0.35">
      <c r="A7" s="315" t="s">
        <v>30</v>
      </c>
      <c r="B7" s="121"/>
    </row>
    <row r="8" spans="1:2" x14ac:dyDescent="0.35">
      <c r="A8" s="742" t="s">
        <v>71</v>
      </c>
      <c r="B8" s="741"/>
    </row>
    <row r="9" spans="1:2" ht="16" thickBot="1" x14ac:dyDescent="0.4">
      <c r="A9" s="822"/>
      <c r="B9" s="823"/>
    </row>
    <row r="10" spans="1:2" ht="12.75" customHeight="1" x14ac:dyDescent="0.35">
      <c r="A10" s="135"/>
      <c r="B10" s="136"/>
    </row>
    <row r="11" spans="1:2" ht="64.5" customHeight="1" thickBot="1" x14ac:dyDescent="0.4">
      <c r="A11" s="820" t="s">
        <v>141</v>
      </c>
      <c r="B11" s="821"/>
    </row>
    <row r="12" spans="1:2" ht="12.75" customHeight="1" thickBot="1" x14ac:dyDescent="0.4">
      <c r="A12" s="137"/>
      <c r="B12" s="138"/>
    </row>
    <row r="13" spans="1:2" ht="16" thickBot="1" x14ac:dyDescent="0.4">
      <c r="A13" s="80" t="s">
        <v>140</v>
      </c>
      <c r="B13" s="145" t="s">
        <v>2</v>
      </c>
    </row>
    <row r="14" spans="1:2" ht="16" thickBot="1" x14ac:dyDescent="0.4">
      <c r="A14" s="146" t="s">
        <v>3</v>
      </c>
      <c r="B14" s="154" t="s">
        <v>138</v>
      </c>
    </row>
    <row r="15" spans="1:2" ht="16" thickBot="1" x14ac:dyDescent="0.4">
      <c r="A15" s="146"/>
      <c r="B15" s="145"/>
    </row>
    <row r="16" spans="1:2" ht="16" thickBot="1" x14ac:dyDescent="0.4">
      <c r="A16" s="146" t="s">
        <v>5</v>
      </c>
      <c r="B16" s="154">
        <v>125000</v>
      </c>
    </row>
    <row r="17" spans="1:4" ht="16" thickBot="1" x14ac:dyDescent="0.4">
      <c r="A17" s="139" t="s">
        <v>26</v>
      </c>
      <c r="B17" s="140">
        <v>125000</v>
      </c>
    </row>
    <row r="18" spans="1:4" ht="16.5" thickTop="1" thickBot="1" x14ac:dyDescent="0.4">
      <c r="A18" s="146" t="s">
        <v>6</v>
      </c>
      <c r="B18" s="148"/>
      <c r="D18" s="35"/>
    </row>
    <row r="19" spans="1:4" s="43" customFormat="1" thickBot="1" x14ac:dyDescent="0.35">
      <c r="A19" s="80" t="s">
        <v>7</v>
      </c>
      <c r="B19" s="82">
        <f>SUM(B13:B17)-(B18)</f>
        <v>250000</v>
      </c>
    </row>
    <row r="20" spans="1:4" ht="12.75" customHeight="1" x14ac:dyDescent="0.35">
      <c r="A20" s="133"/>
      <c r="B20" s="134"/>
    </row>
    <row r="21" spans="1:4" ht="16" thickBot="1" x14ac:dyDescent="0.4">
      <c r="A21" s="80" t="s">
        <v>17</v>
      </c>
      <c r="B21" s="145"/>
    </row>
    <row r="22" spans="1:4" ht="16" thickBot="1" x14ac:dyDescent="0.4">
      <c r="A22" s="146" t="s">
        <v>96</v>
      </c>
      <c r="B22" s="145"/>
    </row>
    <row r="23" spans="1:4" ht="16.5" customHeight="1" thickBot="1" x14ac:dyDescent="0.4">
      <c r="A23" s="146" t="s">
        <v>22</v>
      </c>
      <c r="B23" s="145"/>
    </row>
    <row r="24" spans="1:4" ht="16" thickBot="1" x14ac:dyDescent="0.4">
      <c r="A24" s="146" t="s">
        <v>20</v>
      </c>
      <c r="B24" s="145"/>
    </row>
    <row r="25" spans="1:4" ht="16" thickBot="1" x14ac:dyDescent="0.4">
      <c r="A25" s="146" t="s">
        <v>8</v>
      </c>
      <c r="B25" s="145"/>
    </row>
    <row r="26" spans="1:4" ht="16" thickBot="1" x14ac:dyDescent="0.4">
      <c r="A26" s="146" t="s">
        <v>97</v>
      </c>
      <c r="B26" s="145">
        <v>25000</v>
      </c>
    </row>
    <row r="27" spans="1:4" ht="16" thickBot="1" x14ac:dyDescent="0.4">
      <c r="A27" s="152" t="s">
        <v>142</v>
      </c>
      <c r="B27" s="153">
        <v>225000</v>
      </c>
    </row>
    <row r="28" spans="1:4" ht="16" thickBot="1" x14ac:dyDescent="0.4">
      <c r="A28" s="146" t="s">
        <v>9</v>
      </c>
      <c r="B28" s="145"/>
    </row>
    <row r="29" spans="1:4" ht="16" thickBot="1" x14ac:dyDescent="0.4">
      <c r="A29" s="139" t="s">
        <v>10</v>
      </c>
      <c r="B29" s="91"/>
    </row>
    <row r="30" spans="1:4" s="43" customFormat="1" ht="16" thickTop="1" thickBot="1" x14ac:dyDescent="0.35">
      <c r="A30" s="141" t="s">
        <v>11</v>
      </c>
      <c r="B30" s="81">
        <f>SUM(B22:B29)</f>
        <v>250000</v>
      </c>
    </row>
    <row r="31" spans="1:4" ht="12.75" customHeight="1" x14ac:dyDescent="0.35">
      <c r="A31" s="133"/>
      <c r="B31" s="134"/>
    </row>
    <row r="32" spans="1:4" ht="16" thickBot="1" x14ac:dyDescent="0.4">
      <c r="A32" s="80" t="s">
        <v>18</v>
      </c>
      <c r="B32" s="145" t="s">
        <v>4</v>
      </c>
    </row>
    <row r="33" spans="1:2" ht="16" thickBot="1" x14ac:dyDescent="0.4">
      <c r="A33" s="146" t="s">
        <v>12</v>
      </c>
      <c r="B33" s="145"/>
    </row>
    <row r="34" spans="1:2" ht="16" thickBot="1" x14ac:dyDescent="0.4">
      <c r="A34" s="146" t="s">
        <v>13</v>
      </c>
      <c r="B34" s="145"/>
    </row>
    <row r="35" spans="1:2" ht="16" thickBot="1" x14ac:dyDescent="0.4">
      <c r="A35" s="146" t="s">
        <v>14</v>
      </c>
      <c r="B35" s="145"/>
    </row>
    <row r="36" spans="1:2" ht="16" thickBot="1" x14ac:dyDescent="0.4">
      <c r="A36" s="146" t="s">
        <v>15</v>
      </c>
      <c r="B36" s="145"/>
    </row>
    <row r="37" spans="1:2" s="43" customFormat="1" thickBot="1" x14ac:dyDescent="0.35">
      <c r="A37" s="80" t="s">
        <v>7</v>
      </c>
      <c r="B37" s="82">
        <f>SUM(B32:B36)</f>
        <v>0</v>
      </c>
    </row>
    <row r="38" spans="1:2" ht="12.75" customHeight="1" thickBot="1" x14ac:dyDescent="0.4">
      <c r="A38" s="137"/>
      <c r="B38" s="149"/>
    </row>
    <row r="39" spans="1:2" ht="15" customHeight="1" thickBot="1" x14ac:dyDescent="0.4">
      <c r="A39" s="114" t="s">
        <v>19</v>
      </c>
      <c r="B39" s="145"/>
    </row>
    <row r="40" spans="1:2" ht="16" thickBot="1" x14ac:dyDescent="0.4">
      <c r="A40" s="92" t="s">
        <v>114</v>
      </c>
      <c r="B40" s="150" t="s">
        <v>138</v>
      </c>
    </row>
    <row r="41" spans="1:2" ht="16" thickBot="1" x14ac:dyDescent="0.4">
      <c r="A41" s="92" t="s">
        <v>121</v>
      </c>
      <c r="B41" s="151"/>
    </row>
    <row r="42" spans="1:2" ht="16" thickBot="1" x14ac:dyDescent="0.4">
      <c r="A42" s="92" t="s">
        <v>132</v>
      </c>
      <c r="B42" s="151"/>
    </row>
    <row r="43" spans="1:2" ht="16" thickBot="1" x14ac:dyDescent="0.4">
      <c r="A43" s="92" t="s">
        <v>160</v>
      </c>
      <c r="B43" s="151"/>
    </row>
    <row r="44" spans="1:2" ht="16" thickBot="1" x14ac:dyDescent="0.4">
      <c r="A44" s="92" t="s">
        <v>489</v>
      </c>
      <c r="B44" s="150">
        <v>250000</v>
      </c>
    </row>
    <row r="45" spans="1:2" ht="16" thickBot="1" x14ac:dyDescent="0.4">
      <c r="A45" s="92" t="s">
        <v>574</v>
      </c>
      <c r="B45" s="150"/>
    </row>
    <row r="46" spans="1:2" ht="16" thickBot="1" x14ac:dyDescent="0.4">
      <c r="A46" s="303" t="s">
        <v>665</v>
      </c>
      <c r="B46" s="346"/>
    </row>
    <row r="47" spans="1:2" ht="16" thickBot="1" x14ac:dyDescent="0.4">
      <c r="A47" s="108" t="s">
        <v>11</v>
      </c>
      <c r="B47" s="82">
        <f>SUM(B40:B46)</f>
        <v>250000</v>
      </c>
    </row>
  </sheetData>
  <mergeCells count="7">
    <mergeCell ref="A11:B11"/>
    <mergeCell ref="A1:B1"/>
    <mergeCell ref="A2:B2"/>
    <mergeCell ref="A4:B4"/>
    <mergeCell ref="A6:B6"/>
    <mergeCell ref="A8:B8"/>
    <mergeCell ref="A9:B9"/>
  </mergeCells>
  <pageMargins left="0.7" right="0.7" top="0.25" bottom="0.25" header="0.3" footer="0.3"/>
  <pageSetup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topLeftCell="A25" zoomScale="60" zoomScaleNormal="100" workbookViewId="0">
      <selection activeCell="A38" sqref="A38:A44"/>
    </sheetView>
  </sheetViews>
  <sheetFormatPr defaultColWidth="9.36328125" defaultRowHeight="15.5" x14ac:dyDescent="0.35"/>
  <cols>
    <col min="1" max="1" width="78.453125" style="32" customWidth="1"/>
    <col min="2" max="2" width="13.6328125" style="55" customWidth="1"/>
    <col min="3" max="256" width="9.36328125" style="32"/>
    <col min="257" max="257" width="78.453125" style="32" customWidth="1"/>
    <col min="258" max="258" width="13.6328125" style="32" customWidth="1"/>
    <col min="259" max="512" width="9.36328125" style="32"/>
    <col min="513" max="513" width="78.453125" style="32" customWidth="1"/>
    <col min="514" max="514" width="13.6328125" style="32" customWidth="1"/>
    <col min="515" max="768" width="9.36328125" style="32"/>
    <col min="769" max="769" width="78.453125" style="32" customWidth="1"/>
    <col min="770" max="770" width="13.6328125" style="32" customWidth="1"/>
    <col min="771" max="1024" width="9.36328125" style="32"/>
    <col min="1025" max="1025" width="78.453125" style="32" customWidth="1"/>
    <col min="1026" max="1026" width="13.6328125" style="32" customWidth="1"/>
    <col min="1027" max="1280" width="9.36328125" style="32"/>
    <col min="1281" max="1281" width="78.453125" style="32" customWidth="1"/>
    <col min="1282" max="1282" width="13.6328125" style="32" customWidth="1"/>
    <col min="1283" max="1536" width="9.36328125" style="32"/>
    <col min="1537" max="1537" width="78.453125" style="32" customWidth="1"/>
    <col min="1538" max="1538" width="13.6328125" style="32" customWidth="1"/>
    <col min="1539" max="1792" width="9.36328125" style="32"/>
    <col min="1793" max="1793" width="78.453125" style="32" customWidth="1"/>
    <col min="1794" max="1794" width="13.6328125" style="32" customWidth="1"/>
    <col min="1795" max="2048" width="9.36328125" style="32"/>
    <col min="2049" max="2049" width="78.453125" style="32" customWidth="1"/>
    <col min="2050" max="2050" width="13.6328125" style="32" customWidth="1"/>
    <col min="2051" max="2304" width="9.36328125" style="32"/>
    <col min="2305" max="2305" width="78.453125" style="32" customWidth="1"/>
    <col min="2306" max="2306" width="13.6328125" style="32" customWidth="1"/>
    <col min="2307" max="2560" width="9.36328125" style="32"/>
    <col min="2561" max="2561" width="78.453125" style="32" customWidth="1"/>
    <col min="2562" max="2562" width="13.6328125" style="32" customWidth="1"/>
    <col min="2563" max="2816" width="9.36328125" style="32"/>
    <col min="2817" max="2817" width="78.453125" style="32" customWidth="1"/>
    <col min="2818" max="2818" width="13.6328125" style="32" customWidth="1"/>
    <col min="2819" max="3072" width="9.36328125" style="32"/>
    <col min="3073" max="3073" width="78.453125" style="32" customWidth="1"/>
    <col min="3074" max="3074" width="13.6328125" style="32" customWidth="1"/>
    <col min="3075" max="3328" width="9.36328125" style="32"/>
    <col min="3329" max="3329" width="78.453125" style="32" customWidth="1"/>
    <col min="3330" max="3330" width="13.6328125" style="32" customWidth="1"/>
    <col min="3331" max="3584" width="9.36328125" style="32"/>
    <col min="3585" max="3585" width="78.453125" style="32" customWidth="1"/>
    <col min="3586" max="3586" width="13.6328125" style="32" customWidth="1"/>
    <col min="3587" max="3840" width="9.36328125" style="32"/>
    <col min="3841" max="3841" width="78.453125" style="32" customWidth="1"/>
    <col min="3842" max="3842" width="13.6328125" style="32" customWidth="1"/>
    <col min="3843" max="4096" width="9.36328125" style="32"/>
    <col min="4097" max="4097" width="78.453125" style="32" customWidth="1"/>
    <col min="4098" max="4098" width="13.6328125" style="32" customWidth="1"/>
    <col min="4099" max="4352" width="9.36328125" style="32"/>
    <col min="4353" max="4353" width="78.453125" style="32" customWidth="1"/>
    <col min="4354" max="4354" width="13.6328125" style="32" customWidth="1"/>
    <col min="4355" max="4608" width="9.36328125" style="32"/>
    <col min="4609" max="4609" width="78.453125" style="32" customWidth="1"/>
    <col min="4610" max="4610" width="13.6328125" style="32" customWidth="1"/>
    <col min="4611" max="4864" width="9.36328125" style="32"/>
    <col min="4865" max="4865" width="78.453125" style="32" customWidth="1"/>
    <col min="4866" max="4866" width="13.6328125" style="32" customWidth="1"/>
    <col min="4867" max="5120" width="9.36328125" style="32"/>
    <col min="5121" max="5121" width="78.453125" style="32" customWidth="1"/>
    <col min="5122" max="5122" width="13.6328125" style="32" customWidth="1"/>
    <col min="5123" max="5376" width="9.36328125" style="32"/>
    <col min="5377" max="5377" width="78.453125" style="32" customWidth="1"/>
    <col min="5378" max="5378" width="13.6328125" style="32" customWidth="1"/>
    <col min="5379" max="5632" width="9.36328125" style="32"/>
    <col min="5633" max="5633" width="78.453125" style="32" customWidth="1"/>
    <col min="5634" max="5634" width="13.6328125" style="32" customWidth="1"/>
    <col min="5635" max="5888" width="9.36328125" style="32"/>
    <col min="5889" max="5889" width="78.453125" style="32" customWidth="1"/>
    <col min="5890" max="5890" width="13.6328125" style="32" customWidth="1"/>
    <col min="5891" max="6144" width="9.36328125" style="32"/>
    <col min="6145" max="6145" width="78.453125" style="32" customWidth="1"/>
    <col min="6146" max="6146" width="13.6328125" style="32" customWidth="1"/>
    <col min="6147" max="6400" width="9.36328125" style="32"/>
    <col min="6401" max="6401" width="78.453125" style="32" customWidth="1"/>
    <col min="6402" max="6402" width="13.6328125" style="32" customWidth="1"/>
    <col min="6403" max="6656" width="9.36328125" style="32"/>
    <col min="6657" max="6657" width="78.453125" style="32" customWidth="1"/>
    <col min="6658" max="6658" width="13.6328125" style="32" customWidth="1"/>
    <col min="6659" max="6912" width="9.36328125" style="32"/>
    <col min="6913" max="6913" width="78.453125" style="32" customWidth="1"/>
    <col min="6914" max="6914" width="13.6328125" style="32" customWidth="1"/>
    <col min="6915" max="7168" width="9.36328125" style="32"/>
    <col min="7169" max="7169" width="78.453125" style="32" customWidth="1"/>
    <col min="7170" max="7170" width="13.6328125" style="32" customWidth="1"/>
    <col min="7171" max="7424" width="9.36328125" style="32"/>
    <col min="7425" max="7425" width="78.453125" style="32" customWidth="1"/>
    <col min="7426" max="7426" width="13.6328125" style="32" customWidth="1"/>
    <col min="7427" max="7680" width="9.36328125" style="32"/>
    <col min="7681" max="7681" width="78.453125" style="32" customWidth="1"/>
    <col min="7682" max="7682" width="13.6328125" style="32" customWidth="1"/>
    <col min="7683" max="7936" width="9.36328125" style="32"/>
    <col min="7937" max="7937" width="78.453125" style="32" customWidth="1"/>
    <col min="7938" max="7938" width="13.6328125" style="32" customWidth="1"/>
    <col min="7939" max="8192" width="9.36328125" style="32"/>
    <col min="8193" max="8193" width="78.453125" style="32" customWidth="1"/>
    <col min="8194" max="8194" width="13.6328125" style="32" customWidth="1"/>
    <col min="8195" max="8448" width="9.36328125" style="32"/>
    <col min="8449" max="8449" width="78.453125" style="32" customWidth="1"/>
    <col min="8450" max="8450" width="13.6328125" style="32" customWidth="1"/>
    <col min="8451" max="8704" width="9.36328125" style="32"/>
    <col min="8705" max="8705" width="78.453125" style="32" customWidth="1"/>
    <col min="8706" max="8706" width="13.6328125" style="32" customWidth="1"/>
    <col min="8707" max="8960" width="9.36328125" style="32"/>
    <col min="8961" max="8961" width="78.453125" style="32" customWidth="1"/>
    <col min="8962" max="8962" width="13.6328125" style="32" customWidth="1"/>
    <col min="8963" max="9216" width="9.36328125" style="32"/>
    <col min="9217" max="9217" width="78.453125" style="32" customWidth="1"/>
    <col min="9218" max="9218" width="13.6328125" style="32" customWidth="1"/>
    <col min="9219" max="9472" width="9.36328125" style="32"/>
    <col min="9473" max="9473" width="78.453125" style="32" customWidth="1"/>
    <col min="9474" max="9474" width="13.6328125" style="32" customWidth="1"/>
    <col min="9475" max="9728" width="9.36328125" style="32"/>
    <col min="9729" max="9729" width="78.453125" style="32" customWidth="1"/>
    <col min="9730" max="9730" width="13.6328125" style="32" customWidth="1"/>
    <col min="9731" max="9984" width="9.36328125" style="32"/>
    <col min="9985" max="9985" width="78.453125" style="32" customWidth="1"/>
    <col min="9986" max="9986" width="13.6328125" style="32" customWidth="1"/>
    <col min="9987" max="10240" width="9.36328125" style="32"/>
    <col min="10241" max="10241" width="78.453125" style="32" customWidth="1"/>
    <col min="10242" max="10242" width="13.6328125" style="32" customWidth="1"/>
    <col min="10243" max="10496" width="9.36328125" style="32"/>
    <col min="10497" max="10497" width="78.453125" style="32" customWidth="1"/>
    <col min="10498" max="10498" width="13.6328125" style="32" customWidth="1"/>
    <col min="10499" max="10752" width="9.36328125" style="32"/>
    <col min="10753" max="10753" width="78.453125" style="32" customWidth="1"/>
    <col min="10754" max="10754" width="13.6328125" style="32" customWidth="1"/>
    <col min="10755" max="11008" width="9.36328125" style="32"/>
    <col min="11009" max="11009" width="78.453125" style="32" customWidth="1"/>
    <col min="11010" max="11010" width="13.6328125" style="32" customWidth="1"/>
    <col min="11011" max="11264" width="9.36328125" style="32"/>
    <col min="11265" max="11265" width="78.453125" style="32" customWidth="1"/>
    <col min="11266" max="11266" width="13.6328125" style="32" customWidth="1"/>
    <col min="11267" max="11520" width="9.36328125" style="32"/>
    <col min="11521" max="11521" width="78.453125" style="32" customWidth="1"/>
    <col min="11522" max="11522" width="13.6328125" style="32" customWidth="1"/>
    <col min="11523" max="11776" width="9.36328125" style="32"/>
    <col min="11777" max="11777" width="78.453125" style="32" customWidth="1"/>
    <col min="11778" max="11778" width="13.6328125" style="32" customWidth="1"/>
    <col min="11779" max="12032" width="9.36328125" style="32"/>
    <col min="12033" max="12033" width="78.453125" style="32" customWidth="1"/>
    <col min="12034" max="12034" width="13.6328125" style="32" customWidth="1"/>
    <col min="12035" max="12288" width="9.36328125" style="32"/>
    <col min="12289" max="12289" width="78.453125" style="32" customWidth="1"/>
    <col min="12290" max="12290" width="13.6328125" style="32" customWidth="1"/>
    <col min="12291" max="12544" width="9.36328125" style="32"/>
    <col min="12545" max="12545" width="78.453125" style="32" customWidth="1"/>
    <col min="12546" max="12546" width="13.6328125" style="32" customWidth="1"/>
    <col min="12547" max="12800" width="9.36328125" style="32"/>
    <col min="12801" max="12801" width="78.453125" style="32" customWidth="1"/>
    <col min="12802" max="12802" width="13.6328125" style="32" customWidth="1"/>
    <col min="12803" max="13056" width="9.36328125" style="32"/>
    <col min="13057" max="13057" width="78.453125" style="32" customWidth="1"/>
    <col min="13058" max="13058" width="13.6328125" style="32" customWidth="1"/>
    <col min="13059" max="13312" width="9.36328125" style="32"/>
    <col min="13313" max="13313" width="78.453125" style="32" customWidth="1"/>
    <col min="13314" max="13314" width="13.6328125" style="32" customWidth="1"/>
    <col min="13315" max="13568" width="9.36328125" style="32"/>
    <col min="13569" max="13569" width="78.453125" style="32" customWidth="1"/>
    <col min="13570" max="13570" width="13.6328125" style="32" customWidth="1"/>
    <col min="13571" max="13824" width="9.36328125" style="32"/>
    <col min="13825" max="13825" width="78.453125" style="32" customWidth="1"/>
    <col min="13826" max="13826" width="13.6328125" style="32" customWidth="1"/>
    <col min="13827" max="14080" width="9.36328125" style="32"/>
    <col min="14081" max="14081" width="78.453125" style="32" customWidth="1"/>
    <col min="14082" max="14082" width="13.6328125" style="32" customWidth="1"/>
    <col min="14083" max="14336" width="9.36328125" style="32"/>
    <col min="14337" max="14337" width="78.453125" style="32" customWidth="1"/>
    <col min="14338" max="14338" width="13.6328125" style="32" customWidth="1"/>
    <col min="14339" max="14592" width="9.36328125" style="32"/>
    <col min="14593" max="14593" width="78.453125" style="32" customWidth="1"/>
    <col min="14594" max="14594" width="13.6328125" style="32" customWidth="1"/>
    <col min="14595" max="14848" width="9.36328125" style="32"/>
    <col min="14849" max="14849" width="78.453125" style="32" customWidth="1"/>
    <col min="14850" max="14850" width="13.6328125" style="32" customWidth="1"/>
    <col min="14851" max="15104" width="9.36328125" style="32"/>
    <col min="15105" max="15105" width="78.453125" style="32" customWidth="1"/>
    <col min="15106" max="15106" width="13.6328125" style="32" customWidth="1"/>
    <col min="15107" max="15360" width="9.36328125" style="32"/>
    <col min="15361" max="15361" width="78.453125" style="32" customWidth="1"/>
    <col min="15362" max="15362" width="13.6328125" style="32" customWidth="1"/>
    <col min="15363" max="15616" width="9.36328125" style="32"/>
    <col min="15617" max="15617" width="78.453125" style="32" customWidth="1"/>
    <col min="15618" max="15618" width="13.6328125" style="32" customWidth="1"/>
    <col min="15619" max="15872" width="9.36328125" style="32"/>
    <col min="15873" max="15873" width="78.453125" style="32" customWidth="1"/>
    <col min="15874" max="15874" width="13.6328125" style="32" customWidth="1"/>
    <col min="15875" max="16128" width="9.36328125" style="32"/>
    <col min="16129" max="16129" width="78.453125" style="32" customWidth="1"/>
    <col min="16130" max="16130" width="13.6328125" style="32" customWidth="1"/>
    <col min="16131" max="16384" width="9.36328125" style="32"/>
  </cols>
  <sheetData>
    <row r="1" spans="1:2" x14ac:dyDescent="0.35">
      <c r="A1" s="736" t="s">
        <v>0</v>
      </c>
      <c r="B1" s="737"/>
    </row>
    <row r="2" spans="1:2" ht="16" thickBot="1" x14ac:dyDescent="0.4">
      <c r="A2" s="738" t="s">
        <v>1</v>
      </c>
      <c r="B2" s="739"/>
    </row>
    <row r="3" spans="1:2" ht="16" thickBot="1" x14ac:dyDescent="0.4">
      <c r="A3" s="143"/>
      <c r="B3" s="144"/>
    </row>
    <row r="4" spans="1:2" s="35" customFormat="1" x14ac:dyDescent="0.35">
      <c r="A4" s="740" t="s">
        <v>735</v>
      </c>
      <c r="B4" s="741"/>
    </row>
    <row r="5" spans="1:2" ht="16" thickBot="1" x14ac:dyDescent="0.4">
      <c r="A5" s="399"/>
      <c r="B5" s="400"/>
    </row>
    <row r="6" spans="1:2" x14ac:dyDescent="0.35">
      <c r="A6" s="742" t="s">
        <v>29</v>
      </c>
      <c r="B6" s="741"/>
    </row>
    <row r="7" spans="1:2" x14ac:dyDescent="0.35">
      <c r="A7" s="525" t="s">
        <v>30</v>
      </c>
      <c r="B7" s="121"/>
    </row>
    <row r="8" spans="1:2" x14ac:dyDescent="0.35">
      <c r="A8" s="742" t="s">
        <v>736</v>
      </c>
      <c r="B8" s="741"/>
    </row>
    <row r="9" spans="1:2" ht="16" thickBot="1" x14ac:dyDescent="0.4">
      <c r="A9" s="829"/>
      <c r="B9" s="830"/>
    </row>
    <row r="10" spans="1:2" ht="15.75" customHeight="1" x14ac:dyDescent="0.35">
      <c r="A10" s="135"/>
      <c r="B10" s="136"/>
    </row>
    <row r="11" spans="1:2" ht="47.25" customHeight="1" thickBot="1" x14ac:dyDescent="0.4">
      <c r="A11" s="827" t="s">
        <v>388</v>
      </c>
      <c r="B11" s="828"/>
    </row>
    <row r="12" spans="1:2" ht="16" thickBot="1" x14ac:dyDescent="0.4">
      <c r="A12" s="399"/>
      <c r="B12" s="400"/>
    </row>
    <row r="13" spans="1:2" ht="16" thickBot="1" x14ac:dyDescent="0.4">
      <c r="A13" s="381" t="s">
        <v>140</v>
      </c>
      <c r="B13" s="562" t="s">
        <v>2</v>
      </c>
    </row>
    <row r="14" spans="1:2" ht="16" thickBot="1" x14ac:dyDescent="0.4">
      <c r="A14" s="563" t="s">
        <v>3</v>
      </c>
      <c r="B14" s="562">
        <v>50000</v>
      </c>
    </row>
    <row r="15" spans="1:2" ht="16" thickBot="1" x14ac:dyDescent="0.4">
      <c r="A15" s="563"/>
      <c r="B15" s="562"/>
    </row>
    <row r="16" spans="1:2" ht="16" thickBot="1" x14ac:dyDescent="0.4">
      <c r="A16" s="563" t="s">
        <v>5</v>
      </c>
      <c r="B16" s="562">
        <v>250000</v>
      </c>
    </row>
    <row r="17" spans="1:4" ht="16" thickBot="1" x14ac:dyDescent="0.4">
      <c r="A17" s="563" t="s">
        <v>26</v>
      </c>
      <c r="B17" s="564">
        <v>200000</v>
      </c>
    </row>
    <row r="18" spans="1:4" ht="16" thickBot="1" x14ac:dyDescent="0.4">
      <c r="A18" s="563" t="s">
        <v>6</v>
      </c>
      <c r="B18" s="565"/>
      <c r="D18" s="35"/>
    </row>
    <row r="19" spans="1:4" s="43" customFormat="1" thickBot="1" x14ac:dyDescent="0.35">
      <c r="A19" s="381" t="s">
        <v>7</v>
      </c>
      <c r="B19" s="383">
        <f>SUM(B13:B17)-(B18)</f>
        <v>500000</v>
      </c>
    </row>
    <row r="20" spans="1:4" ht="16" thickBot="1" x14ac:dyDescent="0.4">
      <c r="A20" s="399"/>
      <c r="B20" s="566"/>
    </row>
    <row r="21" spans="1:4" ht="16" thickBot="1" x14ac:dyDescent="0.4">
      <c r="A21" s="381" t="s">
        <v>17</v>
      </c>
      <c r="B21" s="562"/>
    </row>
    <row r="22" spans="1:4" ht="16" thickBot="1" x14ac:dyDescent="0.4">
      <c r="A22" s="563" t="s">
        <v>96</v>
      </c>
      <c r="B22" s="562"/>
    </row>
    <row r="23" spans="1:4" ht="16" thickBot="1" x14ac:dyDescent="0.4">
      <c r="A23" s="563" t="s">
        <v>22</v>
      </c>
      <c r="B23" s="562"/>
    </row>
    <row r="24" spans="1:4" ht="16" thickBot="1" x14ac:dyDescent="0.4">
      <c r="A24" s="563" t="s">
        <v>20</v>
      </c>
      <c r="B24" s="562">
        <v>50000</v>
      </c>
    </row>
    <row r="25" spans="1:4" ht="16" thickBot="1" x14ac:dyDescent="0.4">
      <c r="A25" s="563" t="s">
        <v>8</v>
      </c>
      <c r="B25" s="562"/>
    </row>
    <row r="26" spans="1:4" ht="16" thickBot="1" x14ac:dyDescent="0.4">
      <c r="A26" s="563" t="s">
        <v>97</v>
      </c>
      <c r="B26" s="562"/>
    </row>
    <row r="27" spans="1:4" ht="16" thickBot="1" x14ac:dyDescent="0.4">
      <c r="A27" s="563" t="s">
        <v>9</v>
      </c>
      <c r="B27" s="562"/>
    </row>
    <row r="28" spans="1:4" ht="16" thickBot="1" x14ac:dyDescent="0.4">
      <c r="A28" s="563" t="s">
        <v>10</v>
      </c>
      <c r="B28" s="562"/>
    </row>
    <row r="29" spans="1:4" s="43" customFormat="1" thickBot="1" x14ac:dyDescent="0.35">
      <c r="A29" s="381" t="s">
        <v>11</v>
      </c>
      <c r="B29" s="383">
        <f>SUM(B22:B28)</f>
        <v>50000</v>
      </c>
    </row>
    <row r="30" spans="1:4" ht="16" thickBot="1" x14ac:dyDescent="0.4">
      <c r="A30" s="399"/>
      <c r="B30" s="566"/>
    </row>
    <row r="31" spans="1:4" ht="16" thickBot="1" x14ac:dyDescent="0.4">
      <c r="A31" s="381" t="s">
        <v>18</v>
      </c>
      <c r="B31" s="562" t="s">
        <v>4</v>
      </c>
    </row>
    <row r="32" spans="1:4" ht="16" thickBot="1" x14ac:dyDescent="0.4">
      <c r="A32" s="563" t="s">
        <v>12</v>
      </c>
      <c r="B32" s="562"/>
    </row>
    <row r="33" spans="1:2" ht="16" thickBot="1" x14ac:dyDescent="0.4">
      <c r="A33" s="563" t="s">
        <v>13</v>
      </c>
      <c r="B33" s="562"/>
    </row>
    <row r="34" spans="1:2" ht="16" thickBot="1" x14ac:dyDescent="0.4">
      <c r="A34" s="563" t="s">
        <v>14</v>
      </c>
      <c r="B34" s="562"/>
    </row>
    <row r="35" spans="1:2" ht="16" thickBot="1" x14ac:dyDescent="0.4">
      <c r="A35" s="563" t="s">
        <v>15</v>
      </c>
      <c r="B35" s="562"/>
    </row>
    <row r="36" spans="1:2" s="43" customFormat="1" thickBot="1" x14ac:dyDescent="0.35">
      <c r="A36" s="381" t="s">
        <v>7</v>
      </c>
      <c r="B36" s="383">
        <f>SUM(B31:B35)</f>
        <v>0</v>
      </c>
    </row>
    <row r="37" spans="1:2" x14ac:dyDescent="0.35">
      <c r="A37" s="558"/>
      <c r="B37" s="559"/>
    </row>
    <row r="38" spans="1:2" x14ac:dyDescent="0.35">
      <c r="A38" s="348" t="s">
        <v>19</v>
      </c>
      <c r="B38" s="79"/>
    </row>
    <row r="39" spans="1:2" x14ac:dyDescent="0.35">
      <c r="A39" s="92" t="s">
        <v>114</v>
      </c>
      <c r="B39" s="349"/>
    </row>
    <row r="40" spans="1:2" x14ac:dyDescent="0.35">
      <c r="A40" s="92" t="s">
        <v>121</v>
      </c>
      <c r="B40" s="349">
        <v>500000</v>
      </c>
    </row>
    <row r="41" spans="1:2" x14ac:dyDescent="0.35">
      <c r="A41" s="92" t="s">
        <v>132</v>
      </c>
      <c r="B41" s="349"/>
    </row>
    <row r="42" spans="1:2" x14ac:dyDescent="0.35">
      <c r="A42" s="92" t="s">
        <v>160</v>
      </c>
      <c r="B42" s="79"/>
    </row>
    <row r="43" spans="1:2" x14ac:dyDescent="0.35">
      <c r="A43" s="92" t="s">
        <v>489</v>
      </c>
      <c r="B43" s="79"/>
    </row>
    <row r="44" spans="1:2" ht="16" thickBot="1" x14ac:dyDescent="0.4">
      <c r="A44" s="309" t="s">
        <v>489</v>
      </c>
      <c r="B44" s="341"/>
    </row>
    <row r="45" spans="1:2" ht="16.5" thickTop="1" thickBot="1" x14ac:dyDescent="0.4">
      <c r="A45" s="384" t="s">
        <v>11</v>
      </c>
      <c r="B45" s="383">
        <f>SUM(B39:B44)</f>
        <v>500000</v>
      </c>
    </row>
  </sheetData>
  <mergeCells count="7">
    <mergeCell ref="A11:B11"/>
    <mergeCell ref="A1:B1"/>
    <mergeCell ref="A2:B2"/>
    <mergeCell ref="A4:B4"/>
    <mergeCell ref="A6:B6"/>
    <mergeCell ref="A8:B8"/>
    <mergeCell ref="A9:B9"/>
  </mergeCells>
  <pageMargins left="0.7" right="0.7" top="0.75" bottom="0.75" header="0.3" footer="0.3"/>
  <pageSetup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topLeftCell="A10" zoomScale="60" zoomScaleNormal="100" workbookViewId="0">
      <selection activeCell="A38" sqref="A38:A44"/>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ht="16" thickBot="1" x14ac:dyDescent="0.4">
      <c r="A2" s="824" t="s">
        <v>1</v>
      </c>
      <c r="B2" s="825"/>
    </row>
    <row r="3" spans="1:2" ht="12.75" customHeight="1" thickBot="1" x14ac:dyDescent="0.4">
      <c r="A3" s="155"/>
      <c r="B3" s="156"/>
    </row>
    <row r="4" spans="1:2" s="35" customFormat="1" ht="17.25" customHeight="1" thickBot="1" x14ac:dyDescent="0.4">
      <c r="A4" s="826" t="s">
        <v>153</v>
      </c>
      <c r="B4" s="823"/>
    </row>
    <row r="5" spans="1:2" ht="12.75" customHeight="1" thickBot="1" x14ac:dyDescent="0.4">
      <c r="A5" s="137"/>
      <c r="B5" s="138"/>
    </row>
    <row r="6" spans="1:2" x14ac:dyDescent="0.35">
      <c r="A6" s="742" t="s">
        <v>29</v>
      </c>
      <c r="B6" s="741"/>
    </row>
    <row r="7" spans="1:2" x14ac:dyDescent="0.35">
      <c r="A7" s="315" t="s">
        <v>30</v>
      </c>
      <c r="B7" s="121"/>
    </row>
    <row r="8" spans="1:2" x14ac:dyDescent="0.35">
      <c r="A8" s="742" t="s">
        <v>554</v>
      </c>
      <c r="B8" s="741"/>
    </row>
    <row r="9" spans="1:2" x14ac:dyDescent="0.35">
      <c r="A9" s="742"/>
      <c r="B9" s="741"/>
    </row>
    <row r="10" spans="1:2" ht="12.75" customHeight="1" thickBot="1" x14ac:dyDescent="0.4">
      <c r="A10" s="159"/>
      <c r="B10" s="160"/>
    </row>
    <row r="11" spans="1:2" ht="64.5" customHeight="1" thickBot="1" x14ac:dyDescent="0.4">
      <c r="A11" s="820" t="s">
        <v>143</v>
      </c>
      <c r="B11" s="821"/>
    </row>
    <row r="12" spans="1:2" ht="12.75" customHeight="1" thickBot="1" x14ac:dyDescent="0.4">
      <c r="A12" s="137"/>
      <c r="B12" s="138"/>
    </row>
    <row r="13" spans="1:2" ht="16" thickBot="1" x14ac:dyDescent="0.4">
      <c r="A13" s="80" t="s">
        <v>140</v>
      </c>
      <c r="B13" s="145" t="s">
        <v>2</v>
      </c>
    </row>
    <row r="14" spans="1:2" ht="16" thickBot="1" x14ac:dyDescent="0.4">
      <c r="A14" s="146" t="s">
        <v>3</v>
      </c>
      <c r="B14" s="154" t="s">
        <v>138</v>
      </c>
    </row>
    <row r="15" spans="1:2" ht="16" thickBot="1" x14ac:dyDescent="0.4">
      <c r="A15" s="146"/>
      <c r="B15" s="145"/>
    </row>
    <row r="16" spans="1:2" ht="16" thickBot="1" x14ac:dyDescent="0.4">
      <c r="A16" s="146" t="s">
        <v>5</v>
      </c>
      <c r="B16" s="154">
        <v>100000</v>
      </c>
    </row>
    <row r="17" spans="1:4" ht="16" thickBot="1" x14ac:dyDescent="0.4">
      <c r="A17" s="146" t="s">
        <v>26</v>
      </c>
      <c r="B17" s="147">
        <v>100000</v>
      </c>
    </row>
    <row r="18" spans="1:4" ht="16" thickBot="1" x14ac:dyDescent="0.4">
      <c r="A18" s="146" t="s">
        <v>6</v>
      </c>
      <c r="B18" s="148"/>
      <c r="D18" s="35"/>
    </row>
    <row r="19" spans="1:4" s="43" customFormat="1" thickBot="1" x14ac:dyDescent="0.35">
      <c r="A19" s="80" t="s">
        <v>7</v>
      </c>
      <c r="B19" s="82">
        <f>SUM(B13:B17)-(B18)</f>
        <v>200000</v>
      </c>
    </row>
    <row r="20" spans="1:4" ht="12.75" customHeight="1" x14ac:dyDescent="0.35">
      <c r="A20" s="133"/>
      <c r="B20" s="134"/>
    </row>
    <row r="21" spans="1:4" ht="16" thickBot="1" x14ac:dyDescent="0.4">
      <c r="A21" s="80" t="s">
        <v>17</v>
      </c>
      <c r="B21" s="145"/>
    </row>
    <row r="22" spans="1:4" ht="16" thickBot="1" x14ac:dyDescent="0.4">
      <c r="A22" s="146" t="s">
        <v>96</v>
      </c>
      <c r="B22" s="145"/>
    </row>
    <row r="23" spans="1:4" ht="16.5" customHeight="1" thickBot="1" x14ac:dyDescent="0.4">
      <c r="A23" s="146" t="s">
        <v>22</v>
      </c>
      <c r="B23" s="145"/>
    </row>
    <row r="24" spans="1:4" ht="16" thickBot="1" x14ac:dyDescent="0.4">
      <c r="A24" s="146" t="s">
        <v>20</v>
      </c>
      <c r="B24" s="145"/>
    </row>
    <row r="25" spans="1:4" ht="16" thickBot="1" x14ac:dyDescent="0.4">
      <c r="A25" s="146" t="s">
        <v>8</v>
      </c>
      <c r="B25" s="145"/>
    </row>
    <row r="26" spans="1:4" ht="16" thickBot="1" x14ac:dyDescent="0.4">
      <c r="A26" s="146" t="s">
        <v>97</v>
      </c>
      <c r="B26" s="145">
        <v>200000</v>
      </c>
    </row>
    <row r="27" spans="1:4" ht="16" thickBot="1" x14ac:dyDescent="0.4">
      <c r="A27" s="146" t="s">
        <v>9</v>
      </c>
      <c r="B27" s="145"/>
    </row>
    <row r="28" spans="1:4" ht="16" thickBot="1" x14ac:dyDescent="0.4">
      <c r="A28" s="139" t="s">
        <v>10</v>
      </c>
      <c r="B28" s="91"/>
    </row>
    <row r="29" spans="1:4" s="43" customFormat="1" ht="16" thickTop="1" thickBot="1" x14ac:dyDescent="0.35">
      <c r="A29" s="141" t="s">
        <v>11</v>
      </c>
      <c r="B29" s="81">
        <f>SUM(B22:B28)</f>
        <v>200000</v>
      </c>
    </row>
    <row r="30" spans="1:4" ht="12.75" customHeight="1" x14ac:dyDescent="0.35">
      <c r="A30" s="133"/>
      <c r="B30" s="134"/>
    </row>
    <row r="31" spans="1:4" ht="16" thickBot="1" x14ac:dyDescent="0.4">
      <c r="A31" s="80" t="s">
        <v>18</v>
      </c>
      <c r="B31" s="145" t="s">
        <v>4</v>
      </c>
    </row>
    <row r="32" spans="1:4" ht="16" thickBot="1" x14ac:dyDescent="0.4">
      <c r="A32" s="146" t="s">
        <v>12</v>
      </c>
      <c r="B32" s="145"/>
    </row>
    <row r="33" spans="1:2" ht="16" thickBot="1" x14ac:dyDescent="0.4">
      <c r="A33" s="146" t="s">
        <v>13</v>
      </c>
      <c r="B33" s="145"/>
    </row>
    <row r="34" spans="1:2" ht="16" thickBot="1" x14ac:dyDescent="0.4">
      <c r="A34" s="146" t="s">
        <v>14</v>
      </c>
      <c r="B34" s="145"/>
    </row>
    <row r="35" spans="1:2" ht="16" thickBot="1" x14ac:dyDescent="0.4">
      <c r="A35" s="139" t="s">
        <v>15</v>
      </c>
      <c r="B35" s="91"/>
    </row>
    <row r="36" spans="1:2" s="43" customFormat="1" ht="16" thickTop="1" thickBot="1" x14ac:dyDescent="0.35">
      <c r="A36" s="141" t="s">
        <v>7</v>
      </c>
      <c r="B36" s="81">
        <f>SUM(B31:B35)</f>
        <v>0</v>
      </c>
    </row>
    <row r="37" spans="1:2" ht="12.75" customHeight="1" thickBot="1" x14ac:dyDescent="0.4">
      <c r="A37" s="137"/>
      <c r="B37" s="149"/>
    </row>
    <row r="38" spans="1:2" ht="15" customHeight="1" x14ac:dyDescent="0.35">
      <c r="A38" s="348" t="s">
        <v>19</v>
      </c>
      <c r="B38" s="79"/>
    </row>
    <row r="39" spans="1:2" x14ac:dyDescent="0.35">
      <c r="A39" s="92" t="s">
        <v>121</v>
      </c>
      <c r="B39" s="349"/>
    </row>
    <row r="40" spans="1:2" x14ac:dyDescent="0.35">
      <c r="A40" s="92" t="s">
        <v>132</v>
      </c>
      <c r="B40" s="79"/>
    </row>
    <row r="41" spans="1:2" x14ac:dyDescent="0.35">
      <c r="A41" s="92" t="s">
        <v>160</v>
      </c>
      <c r="B41" s="79">
        <v>200000</v>
      </c>
    </row>
    <row r="42" spans="1:2" x14ac:dyDescent="0.35">
      <c r="A42" s="92" t="s">
        <v>489</v>
      </c>
      <c r="B42" s="79"/>
    </row>
    <row r="43" spans="1:2" x14ac:dyDescent="0.35">
      <c r="A43" s="92" t="s">
        <v>574</v>
      </c>
      <c r="B43" s="79"/>
    </row>
    <row r="44" spans="1:2" ht="16" thickBot="1" x14ac:dyDescent="0.4">
      <c r="A44" s="303" t="s">
        <v>665</v>
      </c>
      <c r="B44" s="341"/>
    </row>
    <row r="45" spans="1:2" ht="16" thickBot="1" x14ac:dyDescent="0.4">
      <c r="A45" s="384" t="s">
        <v>11</v>
      </c>
      <c r="B45" s="383">
        <f>SUM(B39:B44)</f>
        <v>200000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32"/>
  <sheetViews>
    <sheetView zoomScaleNormal="100" workbookViewId="0">
      <pane ySplit="6" topLeftCell="A7" activePane="bottomLeft" state="frozen"/>
      <selection pane="bottomLeft" activeCell="D9" sqref="D9"/>
    </sheetView>
  </sheetViews>
  <sheetFormatPr defaultColWidth="8.81640625" defaultRowHeight="13" x14ac:dyDescent="0.3"/>
  <cols>
    <col min="1" max="1" width="9.08984375" style="1128" bestFit="1" customWidth="1"/>
    <col min="2" max="2" width="25.453125" style="1128" customWidth="1"/>
    <col min="3" max="3" width="9.08984375" style="1128" bestFit="1" customWidth="1"/>
    <col min="4" max="4" width="16.6328125" style="1349" bestFit="1" customWidth="1"/>
    <col min="5" max="5" width="49.54296875" style="1128" customWidth="1"/>
    <col min="6" max="6" width="8.81640625" style="1349"/>
    <col min="7" max="7" width="21" style="1128" customWidth="1"/>
    <col min="8" max="8" width="12.453125" style="1128" customWidth="1"/>
    <col min="9" max="9" width="11.7265625" style="1128" customWidth="1"/>
    <col min="10" max="10" width="11.26953125" style="1128" customWidth="1"/>
    <col min="11" max="13" width="11.08984375" style="1128" bestFit="1" customWidth="1"/>
    <col min="14" max="14" width="11.90625" style="1128" bestFit="1" customWidth="1"/>
    <col min="15" max="18" width="11.08984375" style="1128" bestFit="1" customWidth="1"/>
    <col min="19" max="19" width="12.1796875" style="1128" bestFit="1" customWidth="1"/>
    <col min="20" max="20" width="10.08984375" style="1128" bestFit="1" customWidth="1"/>
    <col min="21" max="21" width="9.36328125" style="1128" bestFit="1" customWidth="1"/>
    <col min="22" max="16384" width="8.81640625" style="1128"/>
  </cols>
  <sheetData>
    <row r="1" spans="1:20" s="895" customFormat="1" ht="15.75" customHeight="1" x14ac:dyDescent="0.3">
      <c r="A1" s="931" t="s">
        <v>163</v>
      </c>
      <c r="B1" s="931"/>
      <c r="C1" s="931"/>
      <c r="D1" s="931"/>
      <c r="E1" s="931"/>
      <c r="F1" s="931"/>
      <c r="G1" s="931"/>
      <c r="H1" s="931"/>
      <c r="I1" s="931"/>
      <c r="J1" s="931"/>
      <c r="K1" s="931"/>
      <c r="L1" s="931"/>
      <c r="M1" s="931"/>
      <c r="N1" s="931"/>
      <c r="O1" s="931"/>
      <c r="P1" s="931"/>
      <c r="Q1" s="930"/>
      <c r="R1" s="930"/>
      <c r="S1" s="930"/>
      <c r="T1" s="930"/>
    </row>
    <row r="2" spans="1:20" s="895" customFormat="1" ht="15.75" customHeight="1" thickBot="1" x14ac:dyDescent="0.35">
      <c r="A2" s="932" t="s">
        <v>0</v>
      </c>
      <c r="B2" s="932"/>
      <c r="C2" s="932"/>
      <c r="D2" s="932"/>
      <c r="E2" s="932"/>
      <c r="F2" s="932"/>
      <c r="G2" s="932"/>
      <c r="H2" s="932"/>
      <c r="I2" s="932"/>
      <c r="J2" s="932"/>
      <c r="K2" s="932"/>
      <c r="L2" s="932"/>
      <c r="M2" s="932"/>
      <c r="N2" s="932"/>
      <c r="O2" s="932"/>
      <c r="P2" s="932"/>
      <c r="Q2" s="930"/>
      <c r="R2" s="930"/>
      <c r="S2" s="930"/>
      <c r="T2" s="930"/>
    </row>
    <row r="3" spans="1:20" s="895" customFormat="1" ht="15.75" customHeight="1" x14ac:dyDescent="0.3">
      <c r="A3" s="933" t="s">
        <v>164</v>
      </c>
      <c r="B3" s="934"/>
      <c r="C3" s="934"/>
      <c r="D3" s="934"/>
      <c r="E3" s="934"/>
      <c r="F3" s="934"/>
      <c r="G3" s="934"/>
      <c r="H3" s="934"/>
      <c r="I3" s="934"/>
      <c r="J3" s="934"/>
      <c r="K3" s="934"/>
      <c r="L3" s="934"/>
      <c r="M3" s="934"/>
      <c r="N3" s="934"/>
      <c r="O3" s="934"/>
      <c r="P3" s="935"/>
      <c r="Q3" s="930"/>
      <c r="R3" s="930"/>
      <c r="S3" s="930"/>
      <c r="T3" s="930"/>
    </row>
    <row r="4" spans="1:20" s="895" customFormat="1" ht="15.75" customHeight="1" thickBot="1" x14ac:dyDescent="0.35">
      <c r="A4" s="936"/>
      <c r="B4" s="16"/>
      <c r="C4" s="937"/>
      <c r="D4" s="937"/>
      <c r="E4" s="938"/>
      <c r="F4" s="937"/>
      <c r="G4" s="939"/>
      <c r="H4" s="939"/>
      <c r="I4" s="940"/>
      <c r="J4" s="940"/>
      <c r="K4" s="940"/>
      <c r="L4" s="940"/>
      <c r="M4" s="940"/>
      <c r="N4" s="940"/>
      <c r="O4" s="940"/>
      <c r="P4" s="941"/>
      <c r="Q4" s="930"/>
      <c r="R4" s="930"/>
      <c r="S4" s="930"/>
      <c r="T4" s="930"/>
    </row>
    <row r="5" spans="1:20" s="930" customFormat="1" ht="15.75" customHeight="1" x14ac:dyDescent="0.3">
      <c r="A5" s="942" t="s">
        <v>45</v>
      </c>
      <c r="B5" s="943" t="s">
        <v>46</v>
      </c>
      <c r="C5" s="944" t="s">
        <v>165</v>
      </c>
      <c r="D5" s="944" t="s">
        <v>166</v>
      </c>
      <c r="E5" s="945" t="s">
        <v>167</v>
      </c>
      <c r="F5" s="946"/>
      <c r="G5" s="947" t="s">
        <v>48</v>
      </c>
      <c r="H5" s="948" t="s">
        <v>168</v>
      </c>
      <c r="I5" s="949" t="s">
        <v>475</v>
      </c>
      <c r="J5" s="950" t="s">
        <v>169</v>
      </c>
      <c r="K5" s="951" t="s">
        <v>170</v>
      </c>
      <c r="L5" s="951" t="s">
        <v>171</v>
      </c>
      <c r="M5" s="951" t="s">
        <v>172</v>
      </c>
      <c r="N5" s="951" t="s">
        <v>173</v>
      </c>
      <c r="O5" s="951" t="s">
        <v>174</v>
      </c>
      <c r="P5" s="633" t="s">
        <v>175</v>
      </c>
      <c r="Q5" s="952" t="s">
        <v>176</v>
      </c>
      <c r="R5" s="951" t="s">
        <v>177</v>
      </c>
      <c r="S5" s="951" t="s">
        <v>178</v>
      </c>
      <c r="T5" s="633" t="s">
        <v>179</v>
      </c>
    </row>
    <row r="6" spans="1:20" s="930" customFormat="1" ht="26.65" customHeight="1" thickBot="1" x14ac:dyDescent="0.35">
      <c r="A6" s="953"/>
      <c r="B6" s="954"/>
      <c r="C6" s="955"/>
      <c r="D6" s="955"/>
      <c r="E6" s="956"/>
      <c r="F6" s="957"/>
      <c r="G6" s="958"/>
      <c r="H6" s="959"/>
      <c r="I6" s="960"/>
      <c r="J6" s="961" t="s">
        <v>183</v>
      </c>
      <c r="K6" s="961" t="s">
        <v>184</v>
      </c>
      <c r="L6" s="961" t="s">
        <v>185</v>
      </c>
      <c r="M6" s="962" t="s">
        <v>186</v>
      </c>
      <c r="N6" s="963" t="s">
        <v>187</v>
      </c>
      <c r="O6" s="962" t="s">
        <v>188</v>
      </c>
      <c r="P6" s="962" t="s">
        <v>189</v>
      </c>
      <c r="Q6" s="964" t="s">
        <v>190</v>
      </c>
      <c r="R6" s="965" t="s">
        <v>306</v>
      </c>
      <c r="S6" s="965" t="s">
        <v>528</v>
      </c>
      <c r="T6" s="965" t="s">
        <v>532</v>
      </c>
    </row>
    <row r="7" spans="1:20" s="930" customFormat="1" ht="18" customHeight="1" x14ac:dyDescent="0.3">
      <c r="A7" s="966">
        <v>1</v>
      </c>
      <c r="B7" s="967" t="s">
        <v>191</v>
      </c>
      <c r="C7" s="968">
        <v>2007</v>
      </c>
      <c r="D7" s="969"/>
      <c r="E7" s="970" t="s">
        <v>562</v>
      </c>
      <c r="F7" s="971" t="s">
        <v>50</v>
      </c>
      <c r="G7" s="972" t="s">
        <v>59</v>
      </c>
      <c r="H7" s="973" t="s">
        <v>561</v>
      </c>
      <c r="I7" s="974">
        <v>28000</v>
      </c>
      <c r="J7" s="975"/>
      <c r="K7" s="975"/>
      <c r="L7" s="976">
        <v>0</v>
      </c>
      <c r="M7" s="976">
        <v>0</v>
      </c>
      <c r="N7" s="976"/>
      <c r="O7" s="977"/>
      <c r="P7" s="978"/>
      <c r="Q7" s="979">
        <v>30000</v>
      </c>
      <c r="R7" s="980"/>
      <c r="S7" s="981"/>
      <c r="T7" s="981"/>
    </row>
    <row r="8" spans="1:20" s="895" customFormat="1" ht="15.75" customHeight="1" thickBot="1" x14ac:dyDescent="0.35">
      <c r="A8" s="982">
        <f>A7+1</f>
        <v>2</v>
      </c>
      <c r="B8" s="983" t="s">
        <v>191</v>
      </c>
      <c r="C8" s="886"/>
      <c r="D8" s="886"/>
      <c r="E8" s="984" t="s">
        <v>192</v>
      </c>
      <c r="F8" s="985" t="s">
        <v>50</v>
      </c>
      <c r="G8" s="986" t="s">
        <v>193</v>
      </c>
      <c r="H8" s="987" t="s">
        <v>194</v>
      </c>
      <c r="I8" s="988">
        <v>125000</v>
      </c>
      <c r="J8" s="989">
        <v>0</v>
      </c>
      <c r="K8" s="990">
        <v>0</v>
      </c>
      <c r="L8" s="990">
        <v>0</v>
      </c>
      <c r="M8" s="988">
        <v>125000</v>
      </c>
      <c r="N8" s="991">
        <v>0</v>
      </c>
      <c r="O8" s="992">
        <v>0</v>
      </c>
      <c r="P8" s="941">
        <v>0</v>
      </c>
      <c r="Q8" s="993">
        <v>0</v>
      </c>
      <c r="R8" s="994">
        <v>125000</v>
      </c>
      <c r="S8" s="995">
        <v>0</v>
      </c>
      <c r="T8" s="995">
        <v>0</v>
      </c>
    </row>
    <row r="9" spans="1:20" s="895" customFormat="1" ht="15.75" customHeight="1" thickBot="1" x14ac:dyDescent="0.35">
      <c r="A9" s="996">
        <f>1+A8</f>
        <v>3</v>
      </c>
      <c r="B9" s="967" t="s">
        <v>195</v>
      </c>
      <c r="C9" s="997">
        <v>2011</v>
      </c>
      <c r="D9" s="998" t="s">
        <v>800</v>
      </c>
      <c r="E9" s="999" t="s">
        <v>527</v>
      </c>
      <c r="F9" s="1000" t="s">
        <v>50</v>
      </c>
      <c r="G9" s="1001" t="s">
        <v>59</v>
      </c>
      <c r="H9" s="1002" t="s">
        <v>182</v>
      </c>
      <c r="I9" s="1003">
        <v>65000</v>
      </c>
      <c r="J9" s="1004"/>
      <c r="K9" s="1005"/>
      <c r="L9" s="1005">
        <v>0</v>
      </c>
      <c r="M9" s="1005">
        <v>65000</v>
      </c>
      <c r="N9" s="1005">
        <v>0</v>
      </c>
      <c r="O9" s="1005">
        <v>0</v>
      </c>
      <c r="P9" s="1006">
        <v>0</v>
      </c>
      <c r="Q9" s="1007">
        <v>0</v>
      </c>
      <c r="R9" s="1008">
        <v>0</v>
      </c>
      <c r="S9" s="1008">
        <v>0</v>
      </c>
      <c r="T9" s="1008">
        <v>0</v>
      </c>
    </row>
    <row r="10" spans="1:20" s="895" customFormat="1" ht="15.75" customHeight="1" thickBot="1" x14ac:dyDescent="0.35">
      <c r="A10" s="996">
        <f t="shared" ref="A10:A72" si="0">1+A9</f>
        <v>4</v>
      </c>
      <c r="B10" s="1009" t="s">
        <v>195</v>
      </c>
      <c r="C10" s="1010"/>
      <c r="D10" s="1011"/>
      <c r="E10" s="1012" t="s">
        <v>196</v>
      </c>
      <c r="F10" s="1013" t="s">
        <v>50</v>
      </c>
      <c r="G10" s="1014" t="s">
        <v>59</v>
      </c>
      <c r="H10" s="1015"/>
      <c r="I10" s="1016"/>
      <c r="J10" s="1017"/>
      <c r="K10" s="1018"/>
      <c r="L10" s="1018">
        <v>120000</v>
      </c>
      <c r="M10" s="1018"/>
      <c r="N10" s="1018"/>
      <c r="O10" s="1018"/>
      <c r="P10" s="1019"/>
      <c r="Q10" s="1020"/>
      <c r="R10" s="1019"/>
      <c r="S10" s="1019"/>
      <c r="T10" s="1019"/>
    </row>
    <row r="11" spans="1:20" s="895" customFormat="1" ht="15.75" customHeight="1" thickBot="1" x14ac:dyDescent="0.35">
      <c r="A11" s="996">
        <f t="shared" si="0"/>
        <v>5</v>
      </c>
      <c r="B11" s="1009" t="s">
        <v>195</v>
      </c>
      <c r="C11" s="1010"/>
      <c r="D11" s="1011"/>
      <c r="E11" s="1012" t="s">
        <v>198</v>
      </c>
      <c r="F11" s="1013" t="s">
        <v>50</v>
      </c>
      <c r="G11" s="1014" t="s">
        <v>59</v>
      </c>
      <c r="H11" s="1015"/>
      <c r="I11" s="1016"/>
      <c r="J11" s="1017">
        <v>150000</v>
      </c>
      <c r="K11" s="1018"/>
      <c r="L11" s="1018"/>
      <c r="M11" s="1018"/>
      <c r="N11" s="1018"/>
      <c r="O11" s="1018"/>
      <c r="P11" s="1019"/>
      <c r="Q11" s="1020"/>
      <c r="R11" s="1019"/>
      <c r="S11" s="1019"/>
      <c r="T11" s="1019"/>
    </row>
    <row r="12" spans="1:20" s="895" customFormat="1" ht="15.75" customHeight="1" thickBot="1" x14ac:dyDescent="0.35">
      <c r="A12" s="996">
        <f t="shared" si="0"/>
        <v>6</v>
      </c>
      <c r="B12" s="1009" t="s">
        <v>195</v>
      </c>
      <c r="C12" s="1010"/>
      <c r="D12" s="1011"/>
      <c r="E12" s="1012" t="s">
        <v>199</v>
      </c>
      <c r="F12" s="1013" t="s">
        <v>50</v>
      </c>
      <c r="G12" s="1014" t="s">
        <v>59</v>
      </c>
      <c r="H12" s="1015"/>
      <c r="I12" s="1016">
        <v>0</v>
      </c>
      <c r="J12" s="1017">
        <v>0</v>
      </c>
      <c r="K12" s="1018"/>
      <c r="L12" s="1018">
        <v>150000</v>
      </c>
      <c r="M12" s="1018">
        <v>0</v>
      </c>
      <c r="N12" s="1018">
        <v>0</v>
      </c>
      <c r="O12" s="1018">
        <v>0</v>
      </c>
      <c r="P12" s="1019">
        <v>0</v>
      </c>
      <c r="Q12" s="1020">
        <v>0</v>
      </c>
      <c r="R12" s="1019"/>
      <c r="S12" s="1019"/>
      <c r="T12" s="1019"/>
    </row>
    <row r="13" spans="1:20" s="895" customFormat="1" ht="15.75" customHeight="1" thickBot="1" x14ac:dyDescent="0.35">
      <c r="A13" s="996">
        <f t="shared" si="0"/>
        <v>7</v>
      </c>
      <c r="B13" s="1021" t="s">
        <v>195</v>
      </c>
      <c r="C13" s="1022"/>
      <c r="D13" s="1023"/>
      <c r="E13" s="1024" t="s">
        <v>659</v>
      </c>
      <c r="F13" s="1025" t="s">
        <v>50</v>
      </c>
      <c r="G13" s="1026" t="s">
        <v>59</v>
      </c>
      <c r="H13" s="1027"/>
      <c r="I13" s="1028"/>
      <c r="J13" s="1029">
        <v>50000</v>
      </c>
      <c r="K13" s="1030"/>
      <c r="L13" s="1030"/>
      <c r="M13" s="1030">
        <v>35000</v>
      </c>
      <c r="N13" s="1030"/>
      <c r="O13" s="1030"/>
      <c r="P13" s="1031"/>
      <c r="Q13" s="1032"/>
      <c r="R13" s="1033"/>
      <c r="S13" s="1019"/>
      <c r="T13" s="1019"/>
    </row>
    <row r="14" spans="1:20" s="895" customFormat="1" ht="15.75" customHeight="1" thickBot="1" x14ac:dyDescent="0.35">
      <c r="A14" s="996">
        <f t="shared" si="0"/>
        <v>8</v>
      </c>
      <c r="B14" s="1034" t="s">
        <v>200</v>
      </c>
      <c r="C14" s="1035"/>
      <c r="D14" s="1035"/>
      <c r="E14" s="1036" t="s">
        <v>201</v>
      </c>
      <c r="F14" s="1037" t="s">
        <v>50</v>
      </c>
      <c r="G14" s="1038" t="s">
        <v>202</v>
      </c>
      <c r="H14" s="1039"/>
      <c r="I14" s="1040">
        <v>25000</v>
      </c>
      <c r="J14" s="1041">
        <v>0</v>
      </c>
      <c r="K14" s="977">
        <v>0</v>
      </c>
      <c r="L14" s="977">
        <v>0</v>
      </c>
      <c r="M14" s="977">
        <v>0</v>
      </c>
      <c r="N14" s="977">
        <v>25000</v>
      </c>
      <c r="O14" s="977">
        <v>0</v>
      </c>
      <c r="P14" s="1042">
        <v>0</v>
      </c>
      <c r="Q14" s="1043">
        <v>0</v>
      </c>
      <c r="R14" s="1042">
        <v>0</v>
      </c>
      <c r="S14" s="1042">
        <v>0</v>
      </c>
      <c r="T14" s="1042">
        <v>0</v>
      </c>
    </row>
    <row r="15" spans="1:20" s="895" customFormat="1" ht="13.5" thickBot="1" x14ac:dyDescent="0.35">
      <c r="A15" s="996">
        <f t="shared" si="0"/>
        <v>9</v>
      </c>
      <c r="B15" s="1009" t="s">
        <v>200</v>
      </c>
      <c r="C15" s="1044"/>
      <c r="D15" s="1044"/>
      <c r="E15" s="1012" t="s">
        <v>556</v>
      </c>
      <c r="F15" s="1013" t="s">
        <v>50</v>
      </c>
      <c r="G15" s="1045" t="s">
        <v>202</v>
      </c>
      <c r="H15" s="1046"/>
      <c r="I15" s="1047">
        <v>25000</v>
      </c>
      <c r="J15" s="1048">
        <v>0</v>
      </c>
      <c r="K15" s="1049">
        <v>0</v>
      </c>
      <c r="L15" s="1049">
        <v>0</v>
      </c>
      <c r="M15" s="1049">
        <v>25000</v>
      </c>
      <c r="N15" s="1049">
        <v>0</v>
      </c>
      <c r="O15" s="1049">
        <v>0</v>
      </c>
      <c r="P15" s="981">
        <v>0</v>
      </c>
      <c r="Q15" s="1050">
        <v>0</v>
      </c>
      <c r="R15" s="981">
        <v>0</v>
      </c>
      <c r="S15" s="981">
        <v>0</v>
      </c>
      <c r="T15" s="981">
        <v>0</v>
      </c>
    </row>
    <row r="16" spans="1:20" s="895" customFormat="1" ht="13.5" hidden="1" thickBot="1" x14ac:dyDescent="0.35">
      <c r="A16" s="996">
        <f t="shared" si="0"/>
        <v>10</v>
      </c>
      <c r="B16" s="1009" t="s">
        <v>200</v>
      </c>
      <c r="C16" s="1044"/>
      <c r="D16" s="1044"/>
      <c r="E16" s="1051" t="s">
        <v>203</v>
      </c>
      <c r="F16" s="1052" t="s">
        <v>50</v>
      </c>
      <c r="G16" s="1045" t="s">
        <v>202</v>
      </c>
      <c r="H16" s="1053" t="s">
        <v>204</v>
      </c>
      <c r="I16" s="1054">
        <v>43000</v>
      </c>
      <c r="J16" s="1055"/>
      <c r="K16" s="1049"/>
      <c r="L16" s="1049"/>
      <c r="M16" s="1049"/>
      <c r="N16" s="1049"/>
      <c r="O16" s="1049"/>
      <c r="P16" s="981"/>
      <c r="Q16" s="1050"/>
      <c r="R16" s="981"/>
      <c r="S16" s="981"/>
      <c r="T16" s="981"/>
    </row>
    <row r="17" spans="1:21" s="895" customFormat="1" ht="13.5" thickBot="1" x14ac:dyDescent="0.35">
      <c r="A17" s="996">
        <v>10</v>
      </c>
      <c r="B17" s="1009" t="s">
        <v>200</v>
      </c>
      <c r="C17" s="1044"/>
      <c r="D17" s="1044"/>
      <c r="E17" s="1012" t="s">
        <v>333</v>
      </c>
      <c r="F17" s="1052" t="s">
        <v>54</v>
      </c>
      <c r="G17" s="1045" t="s">
        <v>202</v>
      </c>
      <c r="H17" s="1053"/>
      <c r="I17" s="1054">
        <v>385000</v>
      </c>
      <c r="J17" s="1055">
        <v>285000</v>
      </c>
      <c r="K17" s="1049">
        <v>0</v>
      </c>
      <c r="L17" s="1049">
        <v>0</v>
      </c>
      <c r="M17" s="1049">
        <v>0</v>
      </c>
      <c r="N17" s="1049"/>
      <c r="O17" s="1049"/>
      <c r="P17" s="981"/>
      <c r="Q17" s="1050"/>
      <c r="R17" s="981"/>
      <c r="S17" s="981"/>
      <c r="T17" s="981"/>
    </row>
    <row r="18" spans="1:21" s="895" customFormat="1" ht="15.75" customHeight="1" thickBot="1" x14ac:dyDescent="0.35">
      <c r="A18" s="996">
        <f t="shared" si="0"/>
        <v>11</v>
      </c>
      <c r="B18" s="1009" t="s">
        <v>200</v>
      </c>
      <c r="C18" s="1044"/>
      <c r="D18" s="1044"/>
      <c r="E18" s="1012" t="s">
        <v>205</v>
      </c>
      <c r="F18" s="1013" t="s">
        <v>50</v>
      </c>
      <c r="G18" s="1045" t="s">
        <v>202</v>
      </c>
      <c r="H18" s="1046"/>
      <c r="I18" s="1047">
        <v>30000</v>
      </c>
      <c r="J18" s="1048">
        <v>0</v>
      </c>
      <c r="K18" s="1049">
        <v>30000</v>
      </c>
      <c r="L18" s="1049">
        <v>0</v>
      </c>
      <c r="M18" s="1049">
        <v>0</v>
      </c>
      <c r="N18" s="1049">
        <v>30000</v>
      </c>
      <c r="O18" s="1049">
        <v>0</v>
      </c>
      <c r="P18" s="981">
        <v>0</v>
      </c>
      <c r="Q18" s="1050">
        <v>0</v>
      </c>
      <c r="R18" s="981">
        <v>0</v>
      </c>
      <c r="S18" s="981">
        <v>0</v>
      </c>
      <c r="T18" s="981">
        <v>0</v>
      </c>
    </row>
    <row r="19" spans="1:21" s="895" customFormat="1" ht="13.5" thickBot="1" x14ac:dyDescent="0.35">
      <c r="A19" s="996">
        <f t="shared" si="0"/>
        <v>12</v>
      </c>
      <c r="B19" s="1056" t="s">
        <v>200</v>
      </c>
      <c r="C19" s="1057"/>
      <c r="D19" s="1057"/>
      <c r="E19" s="1058" t="s">
        <v>206</v>
      </c>
      <c r="F19" s="1059" t="s">
        <v>50</v>
      </c>
      <c r="G19" s="1060" t="s">
        <v>202</v>
      </c>
      <c r="H19" s="1061"/>
      <c r="I19" s="1062">
        <v>40000</v>
      </c>
      <c r="J19" s="1063">
        <v>0</v>
      </c>
      <c r="K19" s="1064">
        <v>0</v>
      </c>
      <c r="L19" s="1064">
        <v>0</v>
      </c>
      <c r="M19" s="1064">
        <v>40000</v>
      </c>
      <c r="N19" s="1064">
        <v>0</v>
      </c>
      <c r="O19" s="1064">
        <v>0</v>
      </c>
      <c r="P19" s="1065">
        <v>0</v>
      </c>
      <c r="Q19" s="1066">
        <v>0</v>
      </c>
      <c r="R19" s="1067">
        <v>0</v>
      </c>
      <c r="S19" s="1067">
        <v>0</v>
      </c>
      <c r="T19" s="1067">
        <v>0</v>
      </c>
    </row>
    <row r="20" spans="1:21" s="895" customFormat="1" ht="13.5" thickBot="1" x14ac:dyDescent="0.35">
      <c r="A20" s="996">
        <f t="shared" si="0"/>
        <v>13</v>
      </c>
      <c r="B20" s="1068" t="s">
        <v>98</v>
      </c>
      <c r="C20" s="1069"/>
      <c r="D20" s="1070"/>
      <c r="E20" s="1071" t="s">
        <v>207</v>
      </c>
      <c r="F20" s="1072" t="s">
        <v>50</v>
      </c>
      <c r="G20" s="1073" t="s">
        <v>208</v>
      </c>
      <c r="H20" s="1074"/>
      <c r="I20" s="1075"/>
      <c r="J20" s="1076">
        <v>0</v>
      </c>
      <c r="K20" s="1077">
        <v>60000</v>
      </c>
      <c r="L20" s="1077">
        <v>0</v>
      </c>
      <c r="M20" s="1077">
        <v>200000</v>
      </c>
      <c r="N20" s="1077"/>
      <c r="O20" s="1077"/>
      <c r="P20" s="1078"/>
      <c r="Q20" s="1079"/>
      <c r="R20" s="1078"/>
      <c r="S20" s="1078"/>
      <c r="T20" s="1078"/>
    </row>
    <row r="21" spans="1:21" s="895" customFormat="1" ht="13.5" thickBot="1" x14ac:dyDescent="0.35">
      <c r="A21" s="996">
        <f t="shared" si="0"/>
        <v>14</v>
      </c>
      <c r="B21" s="967" t="s">
        <v>49</v>
      </c>
      <c r="C21" s="1080"/>
      <c r="D21" s="1081"/>
      <c r="E21" s="1082" t="s">
        <v>335</v>
      </c>
      <c r="F21" s="1037" t="s">
        <v>50</v>
      </c>
      <c r="G21" s="1001" t="s">
        <v>59</v>
      </c>
      <c r="H21" s="1083"/>
      <c r="I21" s="1084"/>
      <c r="J21" s="1085">
        <v>0</v>
      </c>
      <c r="K21" s="1086">
        <v>0</v>
      </c>
      <c r="L21" s="1086"/>
      <c r="M21" s="1087">
        <v>95000</v>
      </c>
      <c r="N21" s="1088"/>
      <c r="O21" s="1089"/>
      <c r="P21" s="1090"/>
      <c r="Q21" s="1091"/>
      <c r="R21" s="1090"/>
      <c r="S21" s="1090"/>
      <c r="T21" s="1090"/>
    </row>
    <row r="22" spans="1:21" s="895" customFormat="1" ht="13.5" thickBot="1" x14ac:dyDescent="0.35">
      <c r="A22" s="996">
        <f t="shared" si="0"/>
        <v>15</v>
      </c>
      <c r="B22" s="1009" t="s">
        <v>49</v>
      </c>
      <c r="C22" s="1044"/>
      <c r="D22" s="1011" t="s">
        <v>336</v>
      </c>
      <c r="E22" s="1092" t="s">
        <v>337</v>
      </c>
      <c r="F22" s="1044" t="s">
        <v>50</v>
      </c>
      <c r="G22" s="1093" t="s">
        <v>338</v>
      </c>
      <c r="H22" s="1094">
        <v>2020</v>
      </c>
      <c r="I22" s="1095">
        <v>400000</v>
      </c>
      <c r="J22" s="1096"/>
      <c r="K22" s="1097"/>
      <c r="L22" s="1097"/>
      <c r="M22" s="1097"/>
      <c r="N22" s="1097">
        <v>533631</v>
      </c>
      <c r="O22" s="1049"/>
      <c r="P22" s="981"/>
      <c r="Q22" s="1050"/>
      <c r="R22" s="981"/>
      <c r="S22" s="981"/>
      <c r="T22" s="981"/>
    </row>
    <row r="23" spans="1:21" s="895" customFormat="1" ht="13.5" thickBot="1" x14ac:dyDescent="0.35">
      <c r="A23" s="996">
        <f t="shared" si="0"/>
        <v>16</v>
      </c>
      <c r="B23" s="1009" t="s">
        <v>49</v>
      </c>
      <c r="C23" s="1044"/>
      <c r="D23" s="1011" t="s">
        <v>336</v>
      </c>
      <c r="E23" s="1092" t="s">
        <v>339</v>
      </c>
      <c r="F23" s="1044" t="s">
        <v>50</v>
      </c>
      <c r="G23" s="1093" t="s">
        <v>338</v>
      </c>
      <c r="H23" s="1098">
        <v>2024</v>
      </c>
      <c r="I23" s="1095">
        <v>400000</v>
      </c>
      <c r="J23" s="1096">
        <v>385182</v>
      </c>
      <c r="K23" s="1097"/>
      <c r="L23" s="1097"/>
      <c r="M23" s="1097"/>
      <c r="N23" s="1097"/>
      <c r="O23" s="1049"/>
      <c r="P23" s="981">
        <v>610954</v>
      </c>
      <c r="Q23" s="1050"/>
      <c r="R23" s="981"/>
      <c r="S23" s="981"/>
      <c r="T23" s="981"/>
    </row>
    <row r="24" spans="1:21" s="895" customFormat="1" ht="13.5" thickBot="1" x14ac:dyDescent="0.35">
      <c r="A24" s="996">
        <f t="shared" si="0"/>
        <v>17</v>
      </c>
      <c r="B24" s="1009" t="s">
        <v>49</v>
      </c>
      <c r="C24" s="1044"/>
      <c r="D24" s="1011" t="s">
        <v>336</v>
      </c>
      <c r="E24" s="1092" t="s">
        <v>340</v>
      </c>
      <c r="F24" s="1044" t="s">
        <v>50</v>
      </c>
      <c r="G24" s="1093" t="s">
        <v>338</v>
      </c>
      <c r="H24" s="1098">
        <v>2022</v>
      </c>
      <c r="I24" s="1095">
        <v>400000</v>
      </c>
      <c r="J24" s="1096"/>
      <c r="K24" s="1097"/>
      <c r="L24" s="1097">
        <v>466100</v>
      </c>
      <c r="M24" s="1097"/>
      <c r="N24" s="1097"/>
      <c r="O24" s="1049"/>
      <c r="P24" s="981"/>
      <c r="Q24" s="1050"/>
      <c r="R24" s="981"/>
      <c r="S24" s="981"/>
      <c r="T24" s="981"/>
    </row>
    <row r="25" spans="1:21" s="895" customFormat="1" ht="13.5" hidden="1" thickBot="1" x14ac:dyDescent="0.35">
      <c r="A25" s="996">
        <f t="shared" si="0"/>
        <v>18</v>
      </c>
      <c r="B25" s="1009" t="s">
        <v>49</v>
      </c>
      <c r="C25" s="1044"/>
      <c r="D25" s="1011" t="s">
        <v>336</v>
      </c>
      <c r="E25" s="1092" t="s">
        <v>680</v>
      </c>
      <c r="F25" s="1044" t="s">
        <v>50</v>
      </c>
      <c r="G25" s="1093" t="s">
        <v>338</v>
      </c>
      <c r="H25" s="1098"/>
      <c r="I25" s="1099">
        <v>303000</v>
      </c>
      <c r="J25" s="1096"/>
      <c r="K25" s="1097"/>
      <c r="L25" s="1097"/>
      <c r="M25" s="1097"/>
      <c r="N25" s="1097"/>
      <c r="O25" s="1049"/>
      <c r="P25" s="981"/>
      <c r="Q25" s="1050"/>
      <c r="R25" s="981"/>
      <c r="S25" s="981"/>
      <c r="T25" s="981"/>
    </row>
    <row r="26" spans="1:21" s="895" customFormat="1" ht="13.5" thickBot="1" x14ac:dyDescent="0.35">
      <c r="A26" s="996">
        <v>18</v>
      </c>
      <c r="B26" s="1009" t="s">
        <v>49</v>
      </c>
      <c r="C26" s="1044"/>
      <c r="D26" s="1011" t="s">
        <v>334</v>
      </c>
      <c r="E26" s="1092" t="s">
        <v>341</v>
      </c>
      <c r="F26" s="1044" t="s">
        <v>50</v>
      </c>
      <c r="G26" s="1093" t="s">
        <v>338</v>
      </c>
      <c r="H26" s="1098">
        <v>2022</v>
      </c>
      <c r="I26" s="1099">
        <v>180000</v>
      </c>
      <c r="J26" s="1096"/>
      <c r="K26" s="1097">
        <v>312500</v>
      </c>
      <c r="L26" s="1097"/>
      <c r="M26" s="1097">
        <v>0</v>
      </c>
      <c r="N26" s="1097"/>
      <c r="O26" s="1049"/>
      <c r="P26" s="981"/>
      <c r="Q26" s="1050"/>
      <c r="R26" s="981"/>
      <c r="S26" s="981"/>
      <c r="T26" s="981"/>
    </row>
    <row r="27" spans="1:21" s="895" customFormat="1" ht="13.5" thickBot="1" x14ac:dyDescent="0.35">
      <c r="A27" s="996">
        <f t="shared" si="0"/>
        <v>19</v>
      </c>
      <c r="B27" s="1009" t="s">
        <v>49</v>
      </c>
      <c r="C27" s="1044"/>
      <c r="D27" s="1011" t="s">
        <v>334</v>
      </c>
      <c r="E27" s="1092" t="s">
        <v>342</v>
      </c>
      <c r="F27" s="1044" t="s">
        <v>50</v>
      </c>
      <c r="G27" s="1093" t="s">
        <v>338</v>
      </c>
      <c r="H27" s="1098">
        <v>2022</v>
      </c>
      <c r="I27" s="1099">
        <v>90000</v>
      </c>
      <c r="J27" s="1096"/>
      <c r="K27" s="1097"/>
      <c r="L27" s="1097">
        <v>0</v>
      </c>
      <c r="M27" s="1097">
        <v>45000</v>
      </c>
      <c r="N27" s="1097"/>
      <c r="O27" s="1049"/>
      <c r="P27" s="981"/>
      <c r="Q27" s="1050"/>
      <c r="R27" s="981"/>
      <c r="S27" s="981"/>
      <c r="T27" s="981"/>
    </row>
    <row r="28" spans="1:21" s="895" customFormat="1" ht="13.5" hidden="1" thickBot="1" x14ac:dyDescent="0.35">
      <c r="A28" s="996">
        <f t="shared" si="0"/>
        <v>20</v>
      </c>
      <c r="B28" s="1009" t="s">
        <v>49</v>
      </c>
      <c r="C28" s="1044">
        <v>2021</v>
      </c>
      <c r="D28" s="1011" t="s">
        <v>343</v>
      </c>
      <c r="E28" s="1100" t="s">
        <v>353</v>
      </c>
      <c r="F28" s="1044" t="s">
        <v>50</v>
      </c>
      <c r="G28" s="1093" t="s">
        <v>344</v>
      </c>
      <c r="H28" s="1098">
        <v>2032</v>
      </c>
      <c r="I28" s="1099">
        <v>589900</v>
      </c>
      <c r="J28" s="1096"/>
      <c r="K28" s="1097"/>
      <c r="L28" s="1097"/>
      <c r="M28" s="1097"/>
      <c r="N28" s="1097"/>
      <c r="O28" s="1049"/>
      <c r="P28" s="981"/>
      <c r="Q28" s="1050"/>
      <c r="R28" s="981"/>
      <c r="S28" s="981">
        <v>600000</v>
      </c>
      <c r="T28" s="981">
        <v>0</v>
      </c>
    </row>
    <row r="29" spans="1:21" s="895" customFormat="1" ht="13.5" hidden="1" thickBot="1" x14ac:dyDescent="0.35">
      <c r="A29" s="996">
        <f t="shared" si="0"/>
        <v>21</v>
      </c>
      <c r="B29" s="1009" t="s">
        <v>49</v>
      </c>
      <c r="C29" s="1044">
        <v>2021</v>
      </c>
      <c r="D29" s="1011" t="s">
        <v>343</v>
      </c>
      <c r="E29" s="1100" t="s">
        <v>354</v>
      </c>
      <c r="F29" s="1044" t="s">
        <v>50</v>
      </c>
      <c r="G29" s="1093" t="s">
        <v>344</v>
      </c>
      <c r="H29" s="1098">
        <v>2037</v>
      </c>
      <c r="I29" s="1099">
        <v>589900</v>
      </c>
      <c r="J29" s="1096"/>
      <c r="K29" s="1097"/>
      <c r="L29" s="1097"/>
      <c r="M29" s="1097"/>
      <c r="N29" s="1097"/>
      <c r="O29" s="1049"/>
      <c r="P29" s="981"/>
      <c r="Q29" s="1050"/>
      <c r="R29" s="981"/>
      <c r="S29" s="981">
        <v>600000</v>
      </c>
      <c r="T29" s="981">
        <v>0</v>
      </c>
    </row>
    <row r="30" spans="1:21" s="895" customFormat="1" ht="13.5" thickBot="1" x14ac:dyDescent="0.35">
      <c r="A30" s="996">
        <v>20</v>
      </c>
      <c r="B30" s="1009" t="s">
        <v>49</v>
      </c>
      <c r="C30" s="1044"/>
      <c r="D30" s="1011" t="s">
        <v>345</v>
      </c>
      <c r="E30" s="1100" t="s">
        <v>355</v>
      </c>
      <c r="F30" s="1044" t="s">
        <v>50</v>
      </c>
      <c r="G30" s="1093" t="s">
        <v>344</v>
      </c>
      <c r="H30" s="1101"/>
      <c r="I30" s="1102"/>
      <c r="J30" s="1096">
        <v>875000</v>
      </c>
      <c r="K30" s="1103"/>
      <c r="L30" s="1097"/>
      <c r="M30" s="1097"/>
      <c r="N30" s="1097"/>
      <c r="O30" s="1049"/>
      <c r="P30" s="981"/>
      <c r="Q30" s="1050"/>
      <c r="R30" s="981"/>
      <c r="S30" s="981"/>
      <c r="T30" s="981"/>
    </row>
    <row r="31" spans="1:21" s="895" customFormat="1" ht="13.5" thickBot="1" x14ac:dyDescent="0.35">
      <c r="A31" s="996">
        <f t="shared" si="0"/>
        <v>21</v>
      </c>
      <c r="B31" s="1009" t="s">
        <v>49</v>
      </c>
      <c r="C31" s="1044"/>
      <c r="D31" s="1011" t="s">
        <v>334</v>
      </c>
      <c r="E31" s="1100" t="s">
        <v>356</v>
      </c>
      <c r="F31" s="1044" t="s">
        <v>50</v>
      </c>
      <c r="G31" s="1093" t="s">
        <v>344</v>
      </c>
      <c r="H31" s="1101"/>
      <c r="I31" s="1102"/>
      <c r="J31" s="1096"/>
      <c r="K31" s="1097"/>
      <c r="L31" s="1097"/>
      <c r="M31" s="1097"/>
      <c r="N31" s="1097">
        <v>1091668</v>
      </c>
      <c r="O31" s="1049"/>
      <c r="P31" s="981"/>
      <c r="Q31" s="1050"/>
      <c r="R31" s="981"/>
      <c r="S31" s="981"/>
      <c r="T31" s="981"/>
    </row>
    <row r="32" spans="1:21" s="895" customFormat="1" ht="13.5" hidden="1" thickBot="1" x14ac:dyDescent="0.35">
      <c r="A32" s="996">
        <f t="shared" si="0"/>
        <v>22</v>
      </c>
      <c r="B32" s="1009" t="s">
        <v>49</v>
      </c>
      <c r="C32" s="1044"/>
      <c r="D32" s="1011" t="s">
        <v>334</v>
      </c>
      <c r="E32" s="1100" t="s">
        <v>386</v>
      </c>
      <c r="F32" s="1044" t="s">
        <v>50</v>
      </c>
      <c r="G32" s="1093" t="s">
        <v>344</v>
      </c>
      <c r="H32" s="1101"/>
      <c r="I32" s="1102"/>
      <c r="J32" s="1096"/>
      <c r="K32" s="1097"/>
      <c r="L32" s="1097"/>
      <c r="M32" s="1097"/>
      <c r="N32" s="1097"/>
      <c r="O32" s="1049"/>
      <c r="P32" s="981"/>
      <c r="Q32" s="1050"/>
      <c r="R32" s="981"/>
      <c r="S32" s="981"/>
      <c r="T32" s="981"/>
      <c r="U32" s="895">
        <v>735000</v>
      </c>
    </row>
    <row r="33" spans="1:20" s="895" customFormat="1" ht="13.5" thickBot="1" x14ac:dyDescent="0.35">
      <c r="A33" s="996">
        <v>22</v>
      </c>
      <c r="B33" s="1009" t="s">
        <v>49</v>
      </c>
      <c r="C33" s="1044"/>
      <c r="D33" s="1011" t="s">
        <v>334</v>
      </c>
      <c r="E33" s="1100" t="s">
        <v>357</v>
      </c>
      <c r="F33" s="1044" t="s">
        <v>50</v>
      </c>
      <c r="G33" s="1093" t="s">
        <v>344</v>
      </c>
      <c r="H33" s="1101"/>
      <c r="I33" s="1102"/>
      <c r="J33" s="1096"/>
      <c r="K33" s="1097"/>
      <c r="L33" s="1097"/>
      <c r="M33" s="1097"/>
      <c r="N33" s="1097"/>
      <c r="O33" s="1049"/>
      <c r="P33" s="981">
        <v>750000</v>
      </c>
      <c r="Q33" s="1050"/>
      <c r="R33" s="981"/>
      <c r="S33" s="981"/>
      <c r="T33" s="981"/>
    </row>
    <row r="34" spans="1:20" s="895" customFormat="1" ht="13.5" hidden="1" thickBot="1" x14ac:dyDescent="0.35">
      <c r="A34" s="996">
        <f t="shared" si="0"/>
        <v>23</v>
      </c>
      <c r="B34" s="1009" t="s">
        <v>49</v>
      </c>
      <c r="C34" s="1044"/>
      <c r="D34" s="1011" t="s">
        <v>334</v>
      </c>
      <c r="E34" s="1100" t="s">
        <v>379</v>
      </c>
      <c r="F34" s="1044" t="s">
        <v>50</v>
      </c>
      <c r="G34" s="1093" t="s">
        <v>344</v>
      </c>
      <c r="H34" s="1101"/>
      <c r="I34" s="1102"/>
      <c r="J34" s="1096"/>
      <c r="K34" s="1097"/>
      <c r="L34" s="1097"/>
      <c r="M34" s="1097"/>
      <c r="N34" s="1097"/>
      <c r="O34" s="1049"/>
      <c r="P34" s="981"/>
      <c r="Q34" s="1050"/>
      <c r="R34" s="981"/>
      <c r="S34" s="981"/>
      <c r="T34" s="981"/>
    </row>
    <row r="35" spans="1:20" s="895" customFormat="1" ht="13.5" hidden="1" thickBot="1" x14ac:dyDescent="0.35">
      <c r="A35" s="996">
        <f t="shared" si="0"/>
        <v>24</v>
      </c>
      <c r="B35" s="1009" t="s">
        <v>49</v>
      </c>
      <c r="C35" s="1044"/>
      <c r="D35" s="1011" t="s">
        <v>334</v>
      </c>
      <c r="E35" s="1100" t="s">
        <v>348</v>
      </c>
      <c r="F35" s="1044" t="s">
        <v>50</v>
      </c>
      <c r="G35" s="1093" t="s">
        <v>344</v>
      </c>
      <c r="H35" s="1101"/>
      <c r="I35" s="1102"/>
      <c r="J35" s="1096"/>
      <c r="K35" s="1097"/>
      <c r="L35" s="1097"/>
      <c r="M35" s="1097"/>
      <c r="N35" s="1097"/>
      <c r="O35" s="1049"/>
      <c r="P35" s="981"/>
      <c r="Q35" s="1050"/>
      <c r="R35" s="981"/>
      <c r="S35" s="981"/>
      <c r="T35" s="981"/>
    </row>
    <row r="36" spans="1:20" s="895" customFormat="1" ht="13.5" thickBot="1" x14ac:dyDescent="0.35">
      <c r="A36" s="996">
        <v>23</v>
      </c>
      <c r="B36" s="1009" t="s">
        <v>49</v>
      </c>
      <c r="C36" s="1044"/>
      <c r="D36" s="1011" t="s">
        <v>334</v>
      </c>
      <c r="E36" s="1100" t="s">
        <v>348</v>
      </c>
      <c r="F36" s="1044" t="s">
        <v>50</v>
      </c>
      <c r="G36" s="1093" t="s">
        <v>344</v>
      </c>
      <c r="H36" s="1101"/>
      <c r="I36" s="1102"/>
      <c r="J36" s="1096"/>
      <c r="K36" s="1097"/>
      <c r="L36" s="1097"/>
      <c r="M36" s="1097">
        <v>77000</v>
      </c>
      <c r="N36" s="1097"/>
      <c r="O36" s="1049"/>
      <c r="P36" s="981"/>
      <c r="Q36" s="1050"/>
      <c r="R36" s="981"/>
      <c r="S36" s="981"/>
      <c r="T36" s="981"/>
    </row>
    <row r="37" spans="1:20" s="895" customFormat="1" ht="13.5" thickBot="1" x14ac:dyDescent="0.35">
      <c r="A37" s="996">
        <f t="shared" si="0"/>
        <v>24</v>
      </c>
      <c r="B37" s="1009" t="s">
        <v>49</v>
      </c>
      <c r="C37" s="1044"/>
      <c r="D37" s="1011" t="s">
        <v>346</v>
      </c>
      <c r="E37" s="1104" t="s">
        <v>348</v>
      </c>
      <c r="F37" s="1044" t="s">
        <v>50</v>
      </c>
      <c r="G37" s="1093" t="s">
        <v>344</v>
      </c>
      <c r="H37" s="1101"/>
      <c r="I37" s="1102"/>
      <c r="J37" s="1096"/>
      <c r="K37" s="1097"/>
      <c r="L37" s="1097"/>
      <c r="M37" s="1097"/>
      <c r="N37" s="1097"/>
      <c r="O37" s="1049"/>
      <c r="P37" s="981">
        <v>53000</v>
      </c>
      <c r="Q37" s="1050"/>
      <c r="R37" s="981"/>
      <c r="S37" s="981"/>
      <c r="T37" s="981"/>
    </row>
    <row r="38" spans="1:20" s="895" customFormat="1" ht="13.5" thickBot="1" x14ac:dyDescent="0.35">
      <c r="A38" s="996">
        <f t="shared" si="0"/>
        <v>25</v>
      </c>
      <c r="B38" s="1009" t="s">
        <v>49</v>
      </c>
      <c r="C38" s="1044"/>
      <c r="D38" s="1011" t="s">
        <v>334</v>
      </c>
      <c r="E38" s="1100" t="s">
        <v>650</v>
      </c>
      <c r="F38" s="1044" t="s">
        <v>197</v>
      </c>
      <c r="G38" s="1093" t="s">
        <v>344</v>
      </c>
      <c r="H38" s="1101"/>
      <c r="I38" s="1102"/>
      <c r="J38" s="1096">
        <v>76000</v>
      </c>
      <c r="K38" s="1097"/>
      <c r="L38" s="1097"/>
      <c r="M38" s="1097"/>
      <c r="N38" s="1097"/>
      <c r="O38" s="1049"/>
      <c r="P38" s="981"/>
      <c r="Q38" s="1050"/>
      <c r="R38" s="981"/>
      <c r="S38" s="981"/>
      <c r="T38" s="981"/>
    </row>
    <row r="39" spans="1:20" s="895" customFormat="1" ht="13.5" hidden="1" thickBot="1" x14ac:dyDescent="0.35">
      <c r="A39" s="996">
        <f t="shared" si="0"/>
        <v>26</v>
      </c>
      <c r="B39" s="1009" t="s">
        <v>49</v>
      </c>
      <c r="C39" s="1044"/>
      <c r="D39" s="1011" t="s">
        <v>334</v>
      </c>
      <c r="E39" s="1100" t="s">
        <v>651</v>
      </c>
      <c r="F39" s="1044" t="s">
        <v>197</v>
      </c>
      <c r="G39" s="1093" t="s">
        <v>344</v>
      </c>
      <c r="H39" s="1101"/>
      <c r="I39" s="1102"/>
      <c r="J39" s="1096"/>
      <c r="K39" s="1097"/>
      <c r="L39" s="1097"/>
      <c r="M39" s="1097"/>
      <c r="N39" s="1097"/>
      <c r="O39" s="1049"/>
      <c r="P39" s="981"/>
      <c r="Q39" s="1050"/>
      <c r="R39" s="981"/>
      <c r="S39" s="981"/>
      <c r="T39" s="981"/>
    </row>
    <row r="40" spans="1:20" s="895" customFormat="1" ht="13.5" thickBot="1" x14ac:dyDescent="0.35">
      <c r="A40" s="996">
        <v>26</v>
      </c>
      <c r="B40" s="1009" t="s">
        <v>347</v>
      </c>
      <c r="C40" s="1044"/>
      <c r="D40" s="1011" t="s">
        <v>334</v>
      </c>
      <c r="E40" s="1100" t="s">
        <v>380</v>
      </c>
      <c r="F40" s="1044" t="s">
        <v>50</v>
      </c>
      <c r="G40" s="1093" t="s">
        <v>344</v>
      </c>
      <c r="H40" s="1101"/>
      <c r="I40" s="1102"/>
      <c r="J40" s="1096"/>
      <c r="K40" s="1097"/>
      <c r="L40" s="1097">
        <v>40000</v>
      </c>
      <c r="M40" s="1097"/>
      <c r="N40" s="1097"/>
      <c r="O40" s="1049"/>
      <c r="P40" s="981"/>
      <c r="Q40" s="1050"/>
      <c r="R40" s="981"/>
      <c r="S40" s="981"/>
      <c r="T40" s="981"/>
    </row>
    <row r="41" spans="1:20" s="895" customFormat="1" ht="13.5" thickBot="1" x14ac:dyDescent="0.35">
      <c r="A41" s="996">
        <f t="shared" si="0"/>
        <v>27</v>
      </c>
      <c r="B41" s="1009" t="s">
        <v>49</v>
      </c>
      <c r="C41" s="1044"/>
      <c r="D41" s="1011" t="s">
        <v>334</v>
      </c>
      <c r="E41" s="1100" t="s">
        <v>381</v>
      </c>
      <c r="F41" s="1044" t="s">
        <v>50</v>
      </c>
      <c r="G41" s="1093" t="s">
        <v>344</v>
      </c>
      <c r="H41" s="1101"/>
      <c r="I41" s="1102"/>
      <c r="J41" s="1096">
        <v>45000</v>
      </c>
      <c r="K41" s="1097"/>
      <c r="L41" s="1097"/>
      <c r="M41" s="1097"/>
      <c r="N41" s="1097"/>
      <c r="O41" s="1049"/>
      <c r="P41" s="981"/>
      <c r="Q41" s="1050"/>
      <c r="R41" s="981"/>
      <c r="S41" s="981"/>
      <c r="T41" s="981"/>
    </row>
    <row r="42" spans="1:20" s="895" customFormat="1" ht="13.5" hidden="1" thickBot="1" x14ac:dyDescent="0.35">
      <c r="A42" s="996">
        <f t="shared" si="0"/>
        <v>28</v>
      </c>
      <c r="B42" s="1009" t="s">
        <v>49</v>
      </c>
      <c r="C42" s="1044"/>
      <c r="D42" s="1011" t="s">
        <v>334</v>
      </c>
      <c r="E42" s="1100" t="s">
        <v>360</v>
      </c>
      <c r="F42" s="1044" t="s">
        <v>50</v>
      </c>
      <c r="G42" s="1093" t="s">
        <v>344</v>
      </c>
      <c r="H42" s="1101"/>
      <c r="I42" s="1102"/>
      <c r="J42" s="1096"/>
      <c r="K42" s="1097"/>
      <c r="L42" s="1097"/>
      <c r="M42" s="1097"/>
      <c r="N42" s="1097"/>
      <c r="O42" s="1049"/>
      <c r="P42" s="981"/>
      <c r="Q42" s="1050"/>
      <c r="R42" s="981"/>
      <c r="S42" s="981"/>
      <c r="T42" s="981"/>
    </row>
    <row r="43" spans="1:20" s="895" customFormat="1" ht="13.5" hidden="1" thickBot="1" x14ac:dyDescent="0.35">
      <c r="A43" s="996">
        <f t="shared" si="0"/>
        <v>29</v>
      </c>
      <c r="B43" s="1009" t="s">
        <v>49</v>
      </c>
      <c r="C43" s="1044"/>
      <c r="D43" s="1011" t="s">
        <v>334</v>
      </c>
      <c r="E43" s="1100" t="s">
        <v>361</v>
      </c>
      <c r="F43" s="1044" t="s">
        <v>50</v>
      </c>
      <c r="G43" s="1093" t="s">
        <v>344</v>
      </c>
      <c r="H43" s="1101"/>
      <c r="I43" s="1102"/>
      <c r="J43" s="1096"/>
      <c r="K43" s="1097"/>
      <c r="L43" s="1097"/>
      <c r="M43" s="1097"/>
      <c r="N43" s="1097"/>
      <c r="O43" s="1049"/>
      <c r="P43" s="981"/>
      <c r="Q43" s="1050"/>
      <c r="R43" s="981"/>
      <c r="S43" s="981"/>
      <c r="T43" s="981"/>
    </row>
    <row r="44" spans="1:20" s="895" customFormat="1" ht="13.5" hidden="1" thickBot="1" x14ac:dyDescent="0.35">
      <c r="A44" s="996">
        <f t="shared" si="0"/>
        <v>30</v>
      </c>
      <c r="B44" s="1009" t="s">
        <v>49</v>
      </c>
      <c r="C44" s="1044"/>
      <c r="D44" s="1011" t="s">
        <v>334</v>
      </c>
      <c r="E44" s="1104" t="s">
        <v>349</v>
      </c>
      <c r="F44" s="1044" t="s">
        <v>50</v>
      </c>
      <c r="G44" s="1093" t="s">
        <v>344</v>
      </c>
      <c r="H44" s="1101"/>
      <c r="I44" s="1102"/>
      <c r="J44" s="1096"/>
      <c r="K44" s="1097"/>
      <c r="L44" s="1097"/>
      <c r="M44" s="1097"/>
      <c r="N44" s="1097"/>
      <c r="O44" s="1049"/>
      <c r="P44" s="981"/>
      <c r="Q44" s="1050"/>
      <c r="R44" s="981"/>
      <c r="S44" s="981"/>
      <c r="T44" s="981"/>
    </row>
    <row r="45" spans="1:20" s="895" customFormat="1" ht="13.5" hidden="1" thickBot="1" x14ac:dyDescent="0.35">
      <c r="A45" s="996">
        <f t="shared" si="0"/>
        <v>31</v>
      </c>
      <c r="B45" s="1009" t="s">
        <v>49</v>
      </c>
      <c r="C45" s="1044"/>
      <c r="D45" s="1011" t="s">
        <v>334</v>
      </c>
      <c r="E45" s="1104" t="s">
        <v>362</v>
      </c>
      <c r="F45" s="1044" t="s">
        <v>50</v>
      </c>
      <c r="G45" s="1093" t="s">
        <v>344</v>
      </c>
      <c r="H45" s="1101"/>
      <c r="I45" s="1102"/>
      <c r="J45" s="1096"/>
      <c r="K45" s="1097"/>
      <c r="L45" s="1097"/>
      <c r="M45" s="1097"/>
      <c r="N45" s="1097"/>
      <c r="O45" s="1049"/>
      <c r="P45" s="981"/>
      <c r="Q45" s="1050"/>
      <c r="R45" s="981"/>
      <c r="S45" s="981"/>
      <c r="T45" s="981"/>
    </row>
    <row r="46" spans="1:20" s="895" customFormat="1" ht="13.5" hidden="1" thickBot="1" x14ac:dyDescent="0.35">
      <c r="A46" s="996">
        <f t="shared" si="0"/>
        <v>32</v>
      </c>
      <c r="B46" s="1009" t="s">
        <v>49</v>
      </c>
      <c r="C46" s="1044"/>
      <c r="D46" s="1011" t="s">
        <v>334</v>
      </c>
      <c r="E46" s="1104" t="s">
        <v>363</v>
      </c>
      <c r="F46" s="1044" t="s">
        <v>50</v>
      </c>
      <c r="G46" s="1093" t="s">
        <v>344</v>
      </c>
      <c r="H46" s="1101"/>
      <c r="I46" s="1102"/>
      <c r="J46" s="1096"/>
      <c r="K46" s="1097"/>
      <c r="L46" s="1097"/>
      <c r="M46" s="1097"/>
      <c r="N46" s="1097"/>
      <c r="O46" s="1049"/>
      <c r="P46" s="981"/>
      <c r="Q46" s="1050"/>
      <c r="R46" s="981"/>
      <c r="S46" s="981"/>
      <c r="T46" s="981"/>
    </row>
    <row r="47" spans="1:20" s="895" customFormat="1" ht="13.5" hidden="1" thickBot="1" x14ac:dyDescent="0.35">
      <c r="A47" s="996">
        <f t="shared" si="0"/>
        <v>33</v>
      </c>
      <c r="B47" s="1009" t="s">
        <v>49</v>
      </c>
      <c r="C47" s="1044"/>
      <c r="D47" s="1011" t="s">
        <v>334</v>
      </c>
      <c r="E47" s="1104" t="s">
        <v>359</v>
      </c>
      <c r="F47" s="1044" t="s">
        <v>54</v>
      </c>
      <c r="G47" s="1093" t="s">
        <v>344</v>
      </c>
      <c r="H47" s="1101"/>
      <c r="I47" s="1102"/>
      <c r="J47" s="1096"/>
      <c r="K47" s="1097"/>
      <c r="L47" s="1097"/>
      <c r="M47" s="1097"/>
      <c r="N47" s="1097"/>
      <c r="O47" s="1049"/>
      <c r="P47" s="981"/>
      <c r="Q47" s="1050"/>
      <c r="R47" s="981"/>
      <c r="S47" s="981"/>
      <c r="T47" s="981"/>
    </row>
    <row r="48" spans="1:20" s="895" customFormat="1" ht="13.5" hidden="1" thickBot="1" x14ac:dyDescent="0.35">
      <c r="A48" s="996">
        <f t="shared" si="0"/>
        <v>34</v>
      </c>
      <c r="B48" s="1009" t="s">
        <v>49</v>
      </c>
      <c r="C48" s="1044"/>
      <c r="D48" s="1011" t="s">
        <v>334</v>
      </c>
      <c r="E48" s="1104" t="s">
        <v>369</v>
      </c>
      <c r="F48" s="1044" t="s">
        <v>50</v>
      </c>
      <c r="G48" s="1093" t="s">
        <v>344</v>
      </c>
      <c r="H48" s="1101"/>
      <c r="I48" s="1102"/>
      <c r="J48" s="1096"/>
      <c r="K48" s="1097"/>
      <c r="L48" s="1097"/>
      <c r="M48" s="1097"/>
      <c r="N48" s="1097"/>
      <c r="O48" s="1049"/>
      <c r="P48" s="981"/>
      <c r="Q48" s="1050"/>
      <c r="R48" s="981"/>
      <c r="S48" s="981"/>
      <c r="T48" s="981"/>
    </row>
    <row r="49" spans="1:20" s="895" customFormat="1" ht="13.5" hidden="1" thickBot="1" x14ac:dyDescent="0.35">
      <c r="A49" s="996">
        <f t="shared" si="0"/>
        <v>35</v>
      </c>
      <c r="B49" s="1009" t="s">
        <v>49</v>
      </c>
      <c r="C49" s="1044"/>
      <c r="D49" s="1011" t="s">
        <v>334</v>
      </c>
      <c r="E49" s="1104" t="s">
        <v>358</v>
      </c>
      <c r="F49" s="1044" t="s">
        <v>50</v>
      </c>
      <c r="G49" s="1093" t="s">
        <v>344</v>
      </c>
      <c r="H49" s="1101"/>
      <c r="I49" s="1102"/>
      <c r="J49" s="1096"/>
      <c r="K49" s="1097"/>
      <c r="L49" s="1097"/>
      <c r="M49" s="1097"/>
      <c r="N49" s="1097"/>
      <c r="O49" s="1049"/>
      <c r="P49" s="981"/>
      <c r="Q49" s="1050"/>
      <c r="R49" s="981"/>
      <c r="S49" s="981"/>
      <c r="T49" s="981"/>
    </row>
    <row r="50" spans="1:20" s="895" customFormat="1" ht="13.5" thickBot="1" x14ac:dyDescent="0.35">
      <c r="A50" s="996">
        <v>28</v>
      </c>
      <c r="B50" s="1009" t="s">
        <v>49</v>
      </c>
      <c r="C50" s="1044"/>
      <c r="D50" s="1011" t="s">
        <v>334</v>
      </c>
      <c r="E50" s="1104" t="s">
        <v>351</v>
      </c>
      <c r="F50" s="1044" t="s">
        <v>50</v>
      </c>
      <c r="G50" s="1093" t="s">
        <v>344</v>
      </c>
      <c r="H50" s="1101"/>
      <c r="I50" s="1102"/>
      <c r="J50" s="1096"/>
      <c r="K50" s="1097"/>
      <c r="L50" s="1097"/>
      <c r="M50" s="1097"/>
      <c r="N50" s="1097">
        <v>175000</v>
      </c>
      <c r="O50" s="1049">
        <v>175000</v>
      </c>
      <c r="P50" s="981"/>
      <c r="Q50" s="1050"/>
      <c r="R50" s="981"/>
      <c r="S50" s="981"/>
      <c r="T50" s="981"/>
    </row>
    <row r="51" spans="1:20" s="895" customFormat="1" ht="13.5" hidden="1" thickBot="1" x14ac:dyDescent="0.35">
      <c r="A51" s="996">
        <f t="shared" si="0"/>
        <v>29</v>
      </c>
      <c r="B51" s="1009" t="s">
        <v>347</v>
      </c>
      <c r="C51" s="1044"/>
      <c r="D51" s="1011" t="s">
        <v>334</v>
      </c>
      <c r="E51" s="1100" t="s">
        <v>364</v>
      </c>
      <c r="F51" s="1044" t="s">
        <v>50</v>
      </c>
      <c r="G51" s="1093" t="s">
        <v>344</v>
      </c>
      <c r="H51" s="1101"/>
      <c r="I51" s="1102"/>
      <c r="J51" s="1096"/>
      <c r="K51" s="1097"/>
      <c r="L51" s="1097"/>
      <c r="M51" s="1097"/>
      <c r="N51" s="1097"/>
      <c r="O51" s="1049"/>
      <c r="P51" s="981"/>
      <c r="Q51" s="1050"/>
      <c r="R51" s="981"/>
      <c r="S51" s="981"/>
      <c r="T51" s="981"/>
    </row>
    <row r="52" spans="1:20" s="895" customFormat="1" ht="13.5" thickBot="1" x14ac:dyDescent="0.35">
      <c r="A52" s="996">
        <v>29</v>
      </c>
      <c r="B52" s="1009" t="s">
        <v>49</v>
      </c>
      <c r="C52" s="1044"/>
      <c r="D52" s="1011" t="s">
        <v>334</v>
      </c>
      <c r="E52" s="1100" t="s">
        <v>365</v>
      </c>
      <c r="F52" s="1044" t="s">
        <v>50</v>
      </c>
      <c r="G52" s="1093" t="s">
        <v>344</v>
      </c>
      <c r="H52" s="1101"/>
      <c r="I52" s="1102"/>
      <c r="J52" s="1096"/>
      <c r="K52" s="1097"/>
      <c r="L52" s="1097">
        <v>15000</v>
      </c>
      <c r="M52" s="1097"/>
      <c r="N52" s="1097"/>
      <c r="O52" s="1049"/>
      <c r="P52" s="981"/>
      <c r="Q52" s="1050">
        <v>15000</v>
      </c>
      <c r="R52" s="981"/>
      <c r="S52" s="981"/>
      <c r="T52" s="981"/>
    </row>
    <row r="53" spans="1:20" s="895" customFormat="1" ht="13.5" thickBot="1" x14ac:dyDescent="0.35">
      <c r="A53" s="996">
        <f t="shared" si="0"/>
        <v>30</v>
      </c>
      <c r="B53" s="1009" t="s">
        <v>49</v>
      </c>
      <c r="C53" s="1044"/>
      <c r="D53" s="1011" t="s">
        <v>334</v>
      </c>
      <c r="E53" s="1100" t="s">
        <v>366</v>
      </c>
      <c r="F53" s="1044" t="s">
        <v>50</v>
      </c>
      <c r="G53" s="1093" t="s">
        <v>344</v>
      </c>
      <c r="H53" s="1101"/>
      <c r="I53" s="1102"/>
      <c r="J53" s="1096"/>
      <c r="K53" s="1097">
        <v>25000</v>
      </c>
      <c r="L53" s="1097">
        <v>25000</v>
      </c>
      <c r="M53" s="1097"/>
      <c r="N53" s="1097"/>
      <c r="O53" s="1049"/>
      <c r="P53" s="981"/>
      <c r="Q53" s="1050"/>
      <c r="R53" s="981"/>
      <c r="S53" s="981"/>
      <c r="T53" s="981"/>
    </row>
    <row r="54" spans="1:20" s="895" customFormat="1" ht="13.5" thickBot="1" x14ac:dyDescent="0.35">
      <c r="A54" s="996">
        <f t="shared" si="0"/>
        <v>31</v>
      </c>
      <c r="B54" s="1009" t="s">
        <v>49</v>
      </c>
      <c r="C54" s="1044"/>
      <c r="D54" s="1011" t="s">
        <v>334</v>
      </c>
      <c r="E54" s="1100" t="s">
        <v>367</v>
      </c>
      <c r="F54" s="1044" t="s">
        <v>50</v>
      </c>
      <c r="G54" s="1093" t="s">
        <v>344</v>
      </c>
      <c r="H54" s="1101"/>
      <c r="I54" s="1102"/>
      <c r="J54" s="1096"/>
      <c r="K54" s="1097">
        <v>10000</v>
      </c>
      <c r="L54" s="1097"/>
      <c r="M54" s="1097"/>
      <c r="N54" s="1097"/>
      <c r="O54" s="1049"/>
      <c r="P54" s="981">
        <v>10000</v>
      </c>
      <c r="Q54" s="1050"/>
      <c r="R54" s="981"/>
      <c r="S54" s="981"/>
      <c r="T54" s="981"/>
    </row>
    <row r="55" spans="1:20" s="895" customFormat="1" ht="13.5" thickBot="1" x14ac:dyDescent="0.35">
      <c r="A55" s="996">
        <f t="shared" si="0"/>
        <v>32</v>
      </c>
      <c r="B55" s="1009" t="s">
        <v>49</v>
      </c>
      <c r="C55" s="1044"/>
      <c r="D55" s="1011" t="s">
        <v>334</v>
      </c>
      <c r="E55" s="1104" t="s">
        <v>350</v>
      </c>
      <c r="F55" s="1044" t="s">
        <v>50</v>
      </c>
      <c r="G55" s="1093" t="s">
        <v>344</v>
      </c>
      <c r="H55" s="1101"/>
      <c r="I55" s="1102"/>
      <c r="J55" s="1096"/>
      <c r="K55" s="1097"/>
      <c r="L55" s="1097">
        <v>10000</v>
      </c>
      <c r="M55" s="1097"/>
      <c r="N55" s="1097"/>
      <c r="O55" s="1049"/>
      <c r="P55" s="981"/>
      <c r="Q55" s="1050">
        <v>10000</v>
      </c>
      <c r="R55" s="981"/>
      <c r="S55" s="981"/>
      <c r="T55" s="981"/>
    </row>
    <row r="56" spans="1:20" s="895" customFormat="1" ht="13.5" hidden="1" thickBot="1" x14ac:dyDescent="0.35">
      <c r="A56" s="996">
        <f t="shared" si="0"/>
        <v>33</v>
      </c>
      <c r="B56" s="1009" t="s">
        <v>49</v>
      </c>
      <c r="C56" s="1044"/>
      <c r="D56" s="1011" t="s">
        <v>334</v>
      </c>
      <c r="E56" s="1100" t="s">
        <v>370</v>
      </c>
      <c r="F56" s="1044" t="s">
        <v>50</v>
      </c>
      <c r="G56" s="1093" t="s">
        <v>344</v>
      </c>
      <c r="H56" s="1101"/>
      <c r="I56" s="1102"/>
      <c r="J56" s="1096"/>
      <c r="K56" s="1097"/>
      <c r="L56" s="1097"/>
      <c r="M56" s="1097"/>
      <c r="N56" s="1097"/>
      <c r="O56" s="1049"/>
      <c r="P56" s="981"/>
      <c r="Q56" s="1050"/>
      <c r="R56" s="981"/>
      <c r="S56" s="981"/>
      <c r="T56" s="981"/>
    </row>
    <row r="57" spans="1:20" s="895" customFormat="1" ht="13.5" thickBot="1" x14ac:dyDescent="0.35">
      <c r="A57" s="996">
        <v>33</v>
      </c>
      <c r="B57" s="1009" t="s">
        <v>49</v>
      </c>
      <c r="C57" s="1044"/>
      <c r="D57" s="1011" t="s">
        <v>334</v>
      </c>
      <c r="E57" s="1100" t="s">
        <v>382</v>
      </c>
      <c r="F57" s="1044" t="s">
        <v>50</v>
      </c>
      <c r="G57" s="1093" t="s">
        <v>344</v>
      </c>
      <c r="H57" s="1101"/>
      <c r="I57" s="1102"/>
      <c r="J57" s="1096"/>
      <c r="K57" s="1097"/>
      <c r="L57" s="1097"/>
      <c r="M57" s="1097"/>
      <c r="N57" s="1097">
        <v>14410</v>
      </c>
      <c r="O57" s="1049"/>
      <c r="P57" s="981"/>
      <c r="Q57" s="1050"/>
      <c r="R57" s="981"/>
      <c r="S57" s="981"/>
      <c r="T57" s="981"/>
    </row>
    <row r="58" spans="1:20" s="895" customFormat="1" ht="13.5" thickBot="1" x14ac:dyDescent="0.35">
      <c r="A58" s="996">
        <f t="shared" si="0"/>
        <v>34</v>
      </c>
      <c r="B58" s="1009" t="s">
        <v>49</v>
      </c>
      <c r="C58" s="1044"/>
      <c r="D58" s="1011" t="s">
        <v>334</v>
      </c>
      <c r="E58" s="1100" t="s">
        <v>383</v>
      </c>
      <c r="F58" s="1044" t="s">
        <v>50</v>
      </c>
      <c r="G58" s="1093" t="s">
        <v>344</v>
      </c>
      <c r="H58" s="1105"/>
      <c r="I58" s="1102"/>
      <c r="J58" s="1096"/>
      <c r="K58" s="1097"/>
      <c r="L58" s="1097"/>
      <c r="M58" s="1097"/>
      <c r="N58" s="1097">
        <v>21700</v>
      </c>
      <c r="O58" s="1049">
        <v>21700</v>
      </c>
      <c r="P58" s="981"/>
      <c r="Q58" s="1050"/>
      <c r="R58" s="981"/>
      <c r="S58" s="981"/>
      <c r="T58" s="981"/>
    </row>
    <row r="59" spans="1:20" s="895" customFormat="1" ht="13.5" thickBot="1" x14ac:dyDescent="0.35">
      <c r="A59" s="996">
        <f t="shared" si="0"/>
        <v>35</v>
      </c>
      <c r="B59" s="1009" t="s">
        <v>49</v>
      </c>
      <c r="C59" s="1044"/>
      <c r="D59" s="1011" t="s">
        <v>334</v>
      </c>
      <c r="E59" s="1100" t="s">
        <v>384</v>
      </c>
      <c r="F59" s="1044" t="s">
        <v>50</v>
      </c>
      <c r="G59" s="1093" t="s">
        <v>344</v>
      </c>
      <c r="H59" s="1101"/>
      <c r="I59" s="1102"/>
      <c r="J59" s="1096"/>
      <c r="K59" s="1097"/>
      <c r="L59" s="1097"/>
      <c r="M59" s="1097"/>
      <c r="N59" s="1097">
        <v>150000</v>
      </c>
      <c r="O59" s="1049">
        <v>150000</v>
      </c>
      <c r="P59" s="981"/>
      <c r="Q59" s="1050"/>
      <c r="R59" s="981"/>
      <c r="S59" s="981"/>
      <c r="T59" s="981"/>
    </row>
    <row r="60" spans="1:20" s="895" customFormat="1" ht="13.5" hidden="1" thickBot="1" x14ac:dyDescent="0.35">
      <c r="A60" s="996">
        <f t="shared" si="0"/>
        <v>36</v>
      </c>
      <c r="B60" s="1009" t="s">
        <v>49</v>
      </c>
      <c r="C60" s="1044"/>
      <c r="D60" s="1011" t="s">
        <v>334</v>
      </c>
      <c r="E60" s="1100" t="s">
        <v>385</v>
      </c>
      <c r="F60" s="1044" t="s">
        <v>50</v>
      </c>
      <c r="G60" s="1106" t="s">
        <v>59</v>
      </c>
      <c r="H60" s="1101"/>
      <c r="I60" s="1102"/>
      <c r="J60" s="1096"/>
      <c r="K60" s="1097"/>
      <c r="L60" s="1097"/>
      <c r="M60" s="1097"/>
      <c r="N60" s="1097"/>
      <c r="O60" s="1049"/>
      <c r="P60" s="981"/>
      <c r="Q60" s="1050"/>
      <c r="R60" s="981"/>
      <c r="S60" s="981"/>
      <c r="T60" s="981"/>
    </row>
    <row r="61" spans="1:20" s="895" customFormat="1" ht="13.5" thickBot="1" x14ac:dyDescent="0.35">
      <c r="A61" s="996">
        <v>36</v>
      </c>
      <c r="B61" s="1009" t="s">
        <v>49</v>
      </c>
      <c r="C61" s="1044"/>
      <c r="D61" s="1011" t="s">
        <v>334</v>
      </c>
      <c r="E61" s="1100" t="s">
        <v>368</v>
      </c>
      <c r="F61" s="1044" t="s">
        <v>50</v>
      </c>
      <c r="G61" s="1093" t="s">
        <v>352</v>
      </c>
      <c r="H61" s="1101"/>
      <c r="I61" s="1102"/>
      <c r="J61" s="1096">
        <v>5000</v>
      </c>
      <c r="K61" s="1097">
        <v>5000</v>
      </c>
      <c r="L61" s="1097">
        <v>5000</v>
      </c>
      <c r="M61" s="1097">
        <v>5000</v>
      </c>
      <c r="N61" s="1097">
        <v>5000</v>
      </c>
      <c r="O61" s="1049">
        <v>5000</v>
      </c>
      <c r="P61" s="981">
        <v>5000</v>
      </c>
      <c r="Q61" s="1050">
        <v>5000</v>
      </c>
      <c r="R61" s="981">
        <v>5000</v>
      </c>
      <c r="S61" s="981">
        <v>5000</v>
      </c>
      <c r="T61" s="981">
        <v>0</v>
      </c>
    </row>
    <row r="62" spans="1:20" s="895" customFormat="1" ht="13.5" thickBot="1" x14ac:dyDescent="0.35">
      <c r="A62" s="996">
        <f t="shared" si="0"/>
        <v>37</v>
      </c>
      <c r="B62" s="1107" t="s">
        <v>49</v>
      </c>
      <c r="C62" s="1108"/>
      <c r="D62" s="1023" t="s">
        <v>334</v>
      </c>
      <c r="E62" s="1109" t="s">
        <v>371</v>
      </c>
      <c r="F62" s="1108" t="s">
        <v>50</v>
      </c>
      <c r="G62" s="1110" t="s">
        <v>59</v>
      </c>
      <c r="H62" s="1111"/>
      <c r="I62" s="1112"/>
      <c r="J62" s="1113">
        <v>15000</v>
      </c>
      <c r="K62" s="1114">
        <v>15000</v>
      </c>
      <c r="L62" s="1114">
        <v>15000</v>
      </c>
      <c r="M62" s="1114">
        <v>15000</v>
      </c>
      <c r="N62" s="1114">
        <v>15000</v>
      </c>
      <c r="O62" s="1114">
        <v>15000</v>
      </c>
      <c r="P62" s="1115">
        <v>15000</v>
      </c>
      <c r="Q62" s="1116">
        <v>15000</v>
      </c>
      <c r="R62" s="1115">
        <v>15000</v>
      </c>
      <c r="S62" s="1115">
        <v>15000</v>
      </c>
      <c r="T62" s="1115">
        <v>0</v>
      </c>
    </row>
    <row r="63" spans="1:20" ht="13.5" hidden="1" thickBot="1" x14ac:dyDescent="0.35">
      <c r="A63" s="996">
        <f t="shared" si="0"/>
        <v>38</v>
      </c>
      <c r="B63" s="1117" t="s">
        <v>209</v>
      </c>
      <c r="C63" s="1118">
        <v>2018</v>
      </c>
      <c r="D63" s="1119" t="s">
        <v>610</v>
      </c>
      <c r="E63" s="1118" t="s">
        <v>210</v>
      </c>
      <c r="F63" s="1069" t="s">
        <v>50</v>
      </c>
      <c r="G63" s="1120" t="s">
        <v>211</v>
      </c>
      <c r="H63" s="1121" t="s">
        <v>306</v>
      </c>
      <c r="I63" s="1122">
        <v>30000</v>
      </c>
      <c r="J63" s="1123"/>
      <c r="K63" s="1124"/>
      <c r="L63" s="1124"/>
      <c r="M63" s="1124"/>
      <c r="N63" s="1124">
        <v>0</v>
      </c>
      <c r="O63" s="1124">
        <v>0</v>
      </c>
      <c r="P63" s="1125"/>
      <c r="Q63" s="1126"/>
      <c r="R63" s="1127">
        <v>30000</v>
      </c>
      <c r="S63" s="1127">
        <v>0</v>
      </c>
      <c r="T63" s="1127">
        <v>0</v>
      </c>
    </row>
    <row r="64" spans="1:20" ht="13.5" thickBot="1" x14ac:dyDescent="0.35">
      <c r="A64" s="996">
        <v>38</v>
      </c>
      <c r="B64" s="1129" t="s">
        <v>209</v>
      </c>
      <c r="C64" s="1130">
        <v>2009</v>
      </c>
      <c r="D64" s="1131" t="s">
        <v>801</v>
      </c>
      <c r="E64" s="1130" t="s">
        <v>611</v>
      </c>
      <c r="F64" s="1132" t="s">
        <v>50</v>
      </c>
      <c r="G64" s="1133" t="s">
        <v>211</v>
      </c>
      <c r="H64" s="1134" t="s">
        <v>182</v>
      </c>
      <c r="I64" s="1135">
        <v>35000</v>
      </c>
      <c r="J64" s="1136">
        <v>35000</v>
      </c>
      <c r="K64" s="1137"/>
      <c r="L64" s="1137"/>
      <c r="M64" s="1137"/>
      <c r="N64" s="1137"/>
      <c r="O64" s="1137"/>
      <c r="P64" s="1138"/>
      <c r="Q64" s="1139"/>
      <c r="R64" s="1125"/>
      <c r="S64" s="1125"/>
      <c r="T64" s="1125"/>
    </row>
    <row r="65" spans="1:20" ht="13.5" hidden="1" thickBot="1" x14ac:dyDescent="0.35">
      <c r="A65" s="996">
        <f t="shared" si="0"/>
        <v>39</v>
      </c>
      <c r="B65" s="1140" t="s">
        <v>209</v>
      </c>
      <c r="C65" s="1141">
        <v>2019</v>
      </c>
      <c r="D65" s="1142" t="s">
        <v>800</v>
      </c>
      <c r="E65" s="1141" t="s">
        <v>212</v>
      </c>
      <c r="F65" s="1057" t="s">
        <v>50</v>
      </c>
      <c r="G65" s="1143" t="s">
        <v>211</v>
      </c>
      <c r="H65" s="1134" t="s">
        <v>190</v>
      </c>
      <c r="I65" s="1144">
        <v>50000</v>
      </c>
      <c r="J65" s="1136"/>
      <c r="K65" s="1137"/>
      <c r="L65" s="1137"/>
      <c r="M65" s="1137"/>
      <c r="N65" s="1137">
        <v>0</v>
      </c>
      <c r="O65" s="1137">
        <v>0</v>
      </c>
      <c r="P65" s="1138">
        <v>0</v>
      </c>
      <c r="Q65" s="1145">
        <v>50000</v>
      </c>
      <c r="R65" s="1138">
        <v>0</v>
      </c>
      <c r="S65" s="1138">
        <v>0</v>
      </c>
      <c r="T65" s="1138">
        <v>0</v>
      </c>
    </row>
    <row r="66" spans="1:20" ht="13.5" thickBot="1" x14ac:dyDescent="0.35">
      <c r="A66" s="996">
        <v>39</v>
      </c>
      <c r="B66" s="1140" t="s">
        <v>209</v>
      </c>
      <c r="C66" s="1141">
        <v>2013</v>
      </c>
      <c r="D66" s="1142" t="s">
        <v>802</v>
      </c>
      <c r="E66" s="1141" t="s">
        <v>213</v>
      </c>
      <c r="F66" s="1057" t="s">
        <v>50</v>
      </c>
      <c r="G66" s="1143" t="s">
        <v>211</v>
      </c>
      <c r="H66" s="1134" t="s">
        <v>183</v>
      </c>
      <c r="I66" s="1144">
        <v>50000</v>
      </c>
      <c r="J66" s="1136">
        <v>50000</v>
      </c>
      <c r="K66" s="1137"/>
      <c r="L66" s="1137"/>
      <c r="M66" s="1137">
        <v>0</v>
      </c>
      <c r="N66" s="1137">
        <v>0</v>
      </c>
      <c r="O66" s="1137">
        <v>0</v>
      </c>
      <c r="P66" s="1138">
        <v>0</v>
      </c>
      <c r="Q66" s="1145">
        <v>0</v>
      </c>
      <c r="R66" s="1138">
        <v>0</v>
      </c>
      <c r="S66" s="1138">
        <v>0</v>
      </c>
      <c r="T66" s="1138">
        <v>0</v>
      </c>
    </row>
    <row r="67" spans="1:20" ht="13.5" hidden="1" thickBot="1" x14ac:dyDescent="0.35">
      <c r="A67" s="996">
        <f t="shared" si="0"/>
        <v>40</v>
      </c>
      <c r="B67" s="1140" t="s">
        <v>209</v>
      </c>
      <c r="C67" s="1141">
        <v>2022</v>
      </c>
      <c r="D67" s="1142" t="s">
        <v>802</v>
      </c>
      <c r="E67" s="1141" t="s">
        <v>214</v>
      </c>
      <c r="F67" s="1057" t="s">
        <v>50</v>
      </c>
      <c r="G67" s="1143" t="s">
        <v>211</v>
      </c>
      <c r="H67" s="1134" t="s">
        <v>528</v>
      </c>
      <c r="I67" s="1144">
        <v>50000</v>
      </c>
      <c r="J67" s="1136">
        <v>0</v>
      </c>
      <c r="K67" s="1137">
        <v>0</v>
      </c>
      <c r="L67" s="1137">
        <v>0</v>
      </c>
      <c r="M67" s="1137">
        <v>0</v>
      </c>
      <c r="N67" s="1137">
        <v>0</v>
      </c>
      <c r="O67" s="1137">
        <v>0</v>
      </c>
      <c r="P67" s="1138">
        <v>0</v>
      </c>
      <c r="Q67" s="1145">
        <v>0</v>
      </c>
      <c r="R67" s="1138">
        <v>0</v>
      </c>
      <c r="S67" s="1138">
        <v>50000</v>
      </c>
      <c r="T67" s="1138">
        <v>0</v>
      </c>
    </row>
    <row r="68" spans="1:20" ht="13.5" hidden="1" thickBot="1" x14ac:dyDescent="0.35">
      <c r="A68" s="996">
        <f t="shared" si="0"/>
        <v>41</v>
      </c>
      <c r="B68" s="1140" t="s">
        <v>209</v>
      </c>
      <c r="C68" s="1141">
        <v>2012</v>
      </c>
      <c r="D68" s="1142" t="s">
        <v>802</v>
      </c>
      <c r="E68" s="1141" t="s">
        <v>216</v>
      </c>
      <c r="F68" s="1057" t="s">
        <v>50</v>
      </c>
      <c r="G68" s="1143" t="s">
        <v>211</v>
      </c>
      <c r="H68" s="1134" t="s">
        <v>182</v>
      </c>
      <c r="I68" s="1144">
        <v>40000</v>
      </c>
      <c r="J68" s="1136">
        <v>0</v>
      </c>
      <c r="K68" s="1137"/>
      <c r="L68" s="1137">
        <v>0</v>
      </c>
      <c r="M68" s="1137">
        <v>0</v>
      </c>
      <c r="N68" s="1137">
        <v>0</v>
      </c>
      <c r="O68" s="1137">
        <v>0</v>
      </c>
      <c r="P68" s="1138">
        <v>0</v>
      </c>
      <c r="Q68" s="1145">
        <v>0</v>
      </c>
      <c r="R68" s="1138">
        <v>0</v>
      </c>
      <c r="S68" s="1138">
        <v>0</v>
      </c>
      <c r="T68" s="1138">
        <v>0</v>
      </c>
    </row>
    <row r="69" spans="1:20" ht="13.5" hidden="1" thickBot="1" x14ac:dyDescent="0.35">
      <c r="A69" s="996">
        <f t="shared" si="0"/>
        <v>42</v>
      </c>
      <c r="B69" s="1140" t="s">
        <v>209</v>
      </c>
      <c r="C69" s="1141">
        <v>2020</v>
      </c>
      <c r="D69" s="1142" t="s">
        <v>802</v>
      </c>
      <c r="E69" s="1141" t="s">
        <v>217</v>
      </c>
      <c r="F69" s="1057" t="s">
        <v>50</v>
      </c>
      <c r="G69" s="1143" t="s">
        <v>211</v>
      </c>
      <c r="H69" s="1134" t="s">
        <v>190</v>
      </c>
      <c r="I69" s="1144">
        <v>50000</v>
      </c>
      <c r="J69" s="1136">
        <v>0</v>
      </c>
      <c r="K69" s="1137">
        <v>0</v>
      </c>
      <c r="L69" s="1137">
        <v>0</v>
      </c>
      <c r="M69" s="1137">
        <v>0</v>
      </c>
      <c r="N69" s="1137">
        <v>0</v>
      </c>
      <c r="O69" s="1137">
        <v>0</v>
      </c>
      <c r="P69" s="1138">
        <v>0</v>
      </c>
      <c r="Q69" s="1145">
        <v>50000</v>
      </c>
      <c r="R69" s="1138">
        <v>0</v>
      </c>
      <c r="S69" s="1138">
        <v>0</v>
      </c>
      <c r="T69" s="1138">
        <v>0</v>
      </c>
    </row>
    <row r="70" spans="1:20" ht="13.5" hidden="1" thickBot="1" x14ac:dyDescent="0.35">
      <c r="A70" s="996">
        <f t="shared" si="0"/>
        <v>43</v>
      </c>
      <c r="B70" s="1140" t="s">
        <v>209</v>
      </c>
      <c r="C70" s="1141">
        <v>2022</v>
      </c>
      <c r="D70" s="1142" t="s">
        <v>803</v>
      </c>
      <c r="E70" s="1141" t="s">
        <v>612</v>
      </c>
      <c r="F70" s="1057" t="s">
        <v>50</v>
      </c>
      <c r="G70" s="1143" t="s">
        <v>211</v>
      </c>
      <c r="H70" s="1134" t="s">
        <v>306</v>
      </c>
      <c r="I70" s="1144">
        <v>70000</v>
      </c>
      <c r="J70" s="1136">
        <v>0</v>
      </c>
      <c r="K70" s="1137">
        <v>0</v>
      </c>
      <c r="L70" s="1137">
        <v>0</v>
      </c>
      <c r="M70" s="1137">
        <v>0</v>
      </c>
      <c r="N70" s="1137">
        <v>0</v>
      </c>
      <c r="O70" s="1137">
        <v>0</v>
      </c>
      <c r="P70" s="1138">
        <v>0</v>
      </c>
      <c r="Q70" s="1145">
        <v>0</v>
      </c>
      <c r="R70" s="1138">
        <v>70000</v>
      </c>
      <c r="S70" s="1138">
        <v>0</v>
      </c>
      <c r="T70" s="1138">
        <v>0</v>
      </c>
    </row>
    <row r="71" spans="1:20" ht="13.5" thickBot="1" x14ac:dyDescent="0.35">
      <c r="A71" s="996">
        <v>40</v>
      </c>
      <c r="B71" s="1140" t="s">
        <v>209</v>
      </c>
      <c r="C71" s="1141">
        <v>2014</v>
      </c>
      <c r="D71" s="1142" t="s">
        <v>803</v>
      </c>
      <c r="E71" s="1141" t="s">
        <v>219</v>
      </c>
      <c r="F71" s="1057" t="s">
        <v>50</v>
      </c>
      <c r="G71" s="1143" t="s">
        <v>211</v>
      </c>
      <c r="H71" s="1134" t="s">
        <v>183</v>
      </c>
      <c r="I71" s="1144">
        <v>70000</v>
      </c>
      <c r="J71" s="1136">
        <v>70000</v>
      </c>
      <c r="K71" s="1137"/>
      <c r="L71" s="1137">
        <v>0</v>
      </c>
      <c r="M71" s="1137">
        <v>0</v>
      </c>
      <c r="N71" s="1137">
        <v>0</v>
      </c>
      <c r="O71" s="1137">
        <v>0</v>
      </c>
      <c r="P71" s="1138">
        <v>0</v>
      </c>
      <c r="Q71" s="1145">
        <v>0</v>
      </c>
      <c r="R71" s="1138">
        <v>0</v>
      </c>
      <c r="S71" s="1138">
        <v>0</v>
      </c>
      <c r="T71" s="1138">
        <v>0</v>
      </c>
    </row>
    <row r="72" spans="1:20" ht="13.5" thickBot="1" x14ac:dyDescent="0.35">
      <c r="A72" s="996">
        <f t="shared" si="0"/>
        <v>41</v>
      </c>
      <c r="B72" s="1140" t="s">
        <v>209</v>
      </c>
      <c r="C72" s="1141">
        <v>2013</v>
      </c>
      <c r="D72" s="1142" t="s">
        <v>803</v>
      </c>
      <c r="E72" s="1141" t="s">
        <v>220</v>
      </c>
      <c r="F72" s="1057" t="s">
        <v>50</v>
      </c>
      <c r="G72" s="1143" t="s">
        <v>211</v>
      </c>
      <c r="H72" s="1134" t="s">
        <v>182</v>
      </c>
      <c r="I72" s="1144">
        <v>70000</v>
      </c>
      <c r="J72" s="1136">
        <v>70000</v>
      </c>
      <c r="K72" s="1137">
        <v>0</v>
      </c>
      <c r="L72" s="1137">
        <v>0</v>
      </c>
      <c r="M72" s="1137">
        <v>0</v>
      </c>
      <c r="N72" s="1137"/>
      <c r="O72" s="1137"/>
      <c r="P72" s="1138"/>
      <c r="Q72" s="1145"/>
      <c r="R72" s="1138"/>
      <c r="S72" s="1138"/>
      <c r="T72" s="1138"/>
    </row>
    <row r="73" spans="1:20" ht="13.5" hidden="1" thickBot="1" x14ac:dyDescent="0.35">
      <c r="A73" s="996">
        <f t="shared" ref="A73:A138" si="1">1+A72</f>
        <v>42</v>
      </c>
      <c r="B73" s="1140" t="s">
        <v>209</v>
      </c>
      <c r="C73" s="1141">
        <v>2022</v>
      </c>
      <c r="D73" s="1142" t="s">
        <v>803</v>
      </c>
      <c r="E73" s="1141" t="s">
        <v>613</v>
      </c>
      <c r="F73" s="1057" t="s">
        <v>50</v>
      </c>
      <c r="G73" s="1143" t="s">
        <v>211</v>
      </c>
      <c r="H73" s="1134" t="s">
        <v>306</v>
      </c>
      <c r="I73" s="1144">
        <v>85000</v>
      </c>
      <c r="J73" s="1136">
        <v>0</v>
      </c>
      <c r="K73" s="1137">
        <v>0</v>
      </c>
      <c r="L73" s="1137">
        <v>0</v>
      </c>
      <c r="M73" s="1137">
        <v>0</v>
      </c>
      <c r="N73" s="1137"/>
      <c r="O73" s="1137"/>
      <c r="P73" s="1138"/>
      <c r="Q73" s="1145">
        <v>0</v>
      </c>
      <c r="R73" s="1138">
        <v>85000</v>
      </c>
      <c r="S73" s="1138">
        <v>0</v>
      </c>
      <c r="T73" s="1138">
        <v>0</v>
      </c>
    </row>
    <row r="74" spans="1:20" ht="13.5" thickBot="1" x14ac:dyDescent="0.35">
      <c r="A74" s="996">
        <v>42</v>
      </c>
      <c r="B74" s="1140" t="s">
        <v>209</v>
      </c>
      <c r="C74" s="1141">
        <v>2013</v>
      </c>
      <c r="D74" s="1142" t="s">
        <v>803</v>
      </c>
      <c r="E74" s="1141" t="s">
        <v>614</v>
      </c>
      <c r="F74" s="1057" t="s">
        <v>50</v>
      </c>
      <c r="G74" s="1143" t="s">
        <v>211</v>
      </c>
      <c r="H74" s="1134" t="s">
        <v>182</v>
      </c>
      <c r="I74" s="1144">
        <v>75000</v>
      </c>
      <c r="J74" s="1136">
        <v>75000</v>
      </c>
      <c r="K74" s="1137">
        <v>0</v>
      </c>
      <c r="L74" s="1137">
        <v>0</v>
      </c>
      <c r="M74" s="1137">
        <v>0</v>
      </c>
      <c r="N74" s="1137">
        <v>0</v>
      </c>
      <c r="O74" s="1137"/>
      <c r="P74" s="1138"/>
      <c r="Q74" s="1145"/>
      <c r="R74" s="1138">
        <v>0</v>
      </c>
      <c r="S74" s="1138">
        <v>0</v>
      </c>
      <c r="T74" s="1138">
        <v>0</v>
      </c>
    </row>
    <row r="75" spans="1:20" ht="13.5" thickBot="1" x14ac:dyDescent="0.35">
      <c r="A75" s="996">
        <f t="shared" si="1"/>
        <v>43</v>
      </c>
      <c r="B75" s="1140" t="s">
        <v>209</v>
      </c>
      <c r="C75" s="1141">
        <v>1997</v>
      </c>
      <c r="D75" s="1142" t="s">
        <v>804</v>
      </c>
      <c r="E75" s="1141" t="s">
        <v>221</v>
      </c>
      <c r="F75" s="1057" t="s">
        <v>50</v>
      </c>
      <c r="G75" s="1143" t="s">
        <v>211</v>
      </c>
      <c r="H75" s="1134" t="s">
        <v>181</v>
      </c>
      <c r="I75" s="1144">
        <v>300000</v>
      </c>
      <c r="J75" s="1136">
        <v>0</v>
      </c>
      <c r="K75" s="1137">
        <v>0</v>
      </c>
      <c r="L75" s="1137">
        <v>0</v>
      </c>
      <c r="M75" s="1137">
        <v>0</v>
      </c>
      <c r="N75" s="1137">
        <v>300000</v>
      </c>
      <c r="O75" s="1137"/>
      <c r="P75" s="1138"/>
      <c r="Q75" s="1145"/>
      <c r="R75" s="1138"/>
      <c r="S75" s="1138"/>
      <c r="T75" s="1138"/>
    </row>
    <row r="76" spans="1:20" ht="13.5" hidden="1" thickBot="1" x14ac:dyDescent="0.35">
      <c r="A76" s="996">
        <f t="shared" si="1"/>
        <v>44</v>
      </c>
      <c r="B76" s="1140" t="s">
        <v>209</v>
      </c>
      <c r="C76" s="1141">
        <v>2019</v>
      </c>
      <c r="D76" s="1142" t="s">
        <v>805</v>
      </c>
      <c r="E76" s="1141" t="s">
        <v>615</v>
      </c>
      <c r="F76" s="1057" t="s">
        <v>50</v>
      </c>
      <c r="G76" s="1143" t="s">
        <v>211</v>
      </c>
      <c r="H76" s="1134" t="s">
        <v>532</v>
      </c>
      <c r="I76" s="1144">
        <v>250000</v>
      </c>
      <c r="J76" s="1136">
        <v>0</v>
      </c>
      <c r="K76" s="1137">
        <v>0</v>
      </c>
      <c r="L76" s="1137">
        <v>0</v>
      </c>
      <c r="M76" s="1137">
        <v>0</v>
      </c>
      <c r="N76" s="1137">
        <v>0</v>
      </c>
      <c r="O76" s="1137">
        <v>0</v>
      </c>
      <c r="P76" s="1138">
        <v>0</v>
      </c>
      <c r="Q76" s="1145">
        <v>0</v>
      </c>
      <c r="R76" s="1138">
        <v>0</v>
      </c>
      <c r="S76" s="1138">
        <v>0</v>
      </c>
      <c r="T76" s="1138">
        <v>0</v>
      </c>
    </row>
    <row r="77" spans="1:20" ht="13.5" hidden="1" thickBot="1" x14ac:dyDescent="0.35">
      <c r="A77" s="996">
        <f t="shared" si="1"/>
        <v>45</v>
      </c>
      <c r="B77" s="1140" t="s">
        <v>209</v>
      </c>
      <c r="C77" s="1141">
        <v>2022</v>
      </c>
      <c r="D77" s="1142" t="s">
        <v>805</v>
      </c>
      <c r="E77" s="1141" t="s">
        <v>222</v>
      </c>
      <c r="F77" s="1057" t="s">
        <v>50</v>
      </c>
      <c r="G77" s="1143" t="s">
        <v>211</v>
      </c>
      <c r="H77" s="1134" t="s">
        <v>500</v>
      </c>
      <c r="I77" s="1144">
        <v>50000</v>
      </c>
      <c r="J77" s="1136">
        <v>0</v>
      </c>
      <c r="K77" s="1137">
        <v>0</v>
      </c>
      <c r="L77" s="1137">
        <v>0</v>
      </c>
      <c r="M77" s="1137">
        <v>0</v>
      </c>
      <c r="N77" s="1137">
        <v>0</v>
      </c>
      <c r="O77" s="1137">
        <v>0</v>
      </c>
      <c r="P77" s="1138">
        <v>0</v>
      </c>
      <c r="Q77" s="1145">
        <v>0</v>
      </c>
      <c r="R77" s="1138">
        <v>0</v>
      </c>
      <c r="S77" s="1138">
        <v>0</v>
      </c>
      <c r="T77" s="1138">
        <v>0</v>
      </c>
    </row>
    <row r="78" spans="1:20" ht="13.5" thickBot="1" x14ac:dyDescent="0.35">
      <c r="A78" s="996">
        <v>44</v>
      </c>
      <c r="B78" s="1140" t="s">
        <v>209</v>
      </c>
      <c r="C78" s="1141">
        <v>2015</v>
      </c>
      <c r="D78" s="1142" t="s">
        <v>803</v>
      </c>
      <c r="E78" s="1141" t="s">
        <v>223</v>
      </c>
      <c r="F78" s="1057" t="s">
        <v>50</v>
      </c>
      <c r="G78" s="1143" t="s">
        <v>211</v>
      </c>
      <c r="H78" s="1134" t="s">
        <v>184</v>
      </c>
      <c r="I78" s="1144">
        <v>240000</v>
      </c>
      <c r="J78" s="1136">
        <v>0</v>
      </c>
      <c r="K78" s="1137">
        <v>0</v>
      </c>
      <c r="L78" s="1137">
        <v>0</v>
      </c>
      <c r="M78" s="1137">
        <v>0</v>
      </c>
      <c r="N78" s="1137">
        <v>240000</v>
      </c>
      <c r="O78" s="1137">
        <v>0</v>
      </c>
      <c r="P78" s="1138">
        <v>0</v>
      </c>
      <c r="Q78" s="1145">
        <v>0</v>
      </c>
      <c r="R78" s="1138">
        <v>0</v>
      </c>
      <c r="S78" s="1138">
        <v>0</v>
      </c>
      <c r="T78" s="1138">
        <v>0</v>
      </c>
    </row>
    <row r="79" spans="1:20" ht="13.5" thickBot="1" x14ac:dyDescent="0.35">
      <c r="A79" s="996">
        <f t="shared" si="1"/>
        <v>45</v>
      </c>
      <c r="B79" s="1140" t="s">
        <v>209</v>
      </c>
      <c r="C79" s="1141">
        <v>2013</v>
      </c>
      <c r="D79" s="1142" t="s">
        <v>805</v>
      </c>
      <c r="E79" s="1141" t="s">
        <v>224</v>
      </c>
      <c r="F79" s="1057" t="s">
        <v>50</v>
      </c>
      <c r="G79" s="1143" t="s">
        <v>211</v>
      </c>
      <c r="H79" s="1134" t="s">
        <v>187</v>
      </c>
      <c r="I79" s="1144">
        <v>180000</v>
      </c>
      <c r="J79" s="1136"/>
      <c r="K79" s="1137"/>
      <c r="L79" s="1137"/>
      <c r="M79" s="1137">
        <v>220000</v>
      </c>
      <c r="N79" s="1137">
        <v>0</v>
      </c>
      <c r="O79" s="1137">
        <v>0</v>
      </c>
      <c r="P79" s="1138">
        <v>0</v>
      </c>
      <c r="Q79" s="1145">
        <v>0</v>
      </c>
      <c r="R79" s="1138">
        <v>0</v>
      </c>
      <c r="S79" s="1138">
        <v>0</v>
      </c>
      <c r="T79" s="1138">
        <v>0</v>
      </c>
    </row>
    <row r="80" spans="1:20" ht="13.5" thickBot="1" x14ac:dyDescent="0.35">
      <c r="A80" s="996">
        <f t="shared" si="1"/>
        <v>46</v>
      </c>
      <c r="B80" s="1140" t="s">
        <v>209</v>
      </c>
      <c r="C80" s="1141">
        <v>2006</v>
      </c>
      <c r="D80" s="1142" t="s">
        <v>800</v>
      </c>
      <c r="E80" s="1141" t="s">
        <v>616</v>
      </c>
      <c r="F80" s="1057" t="s">
        <v>50</v>
      </c>
      <c r="G80" s="1143" t="s">
        <v>211</v>
      </c>
      <c r="H80" s="1134" t="s">
        <v>225</v>
      </c>
      <c r="I80" s="1144">
        <v>300000</v>
      </c>
      <c r="J80" s="1136">
        <v>0</v>
      </c>
      <c r="K80" s="1137">
        <v>300000</v>
      </c>
      <c r="L80" s="1137"/>
      <c r="M80" s="1137"/>
      <c r="N80" s="1137">
        <v>0</v>
      </c>
      <c r="O80" s="1137">
        <v>0</v>
      </c>
      <c r="P80" s="1138">
        <v>0</v>
      </c>
      <c r="Q80" s="1145">
        <v>0</v>
      </c>
      <c r="R80" s="1138">
        <v>0</v>
      </c>
      <c r="S80" s="1138">
        <v>0</v>
      </c>
      <c r="T80" s="1138">
        <v>0</v>
      </c>
    </row>
    <row r="81" spans="1:20" ht="13.5" thickBot="1" x14ac:dyDescent="0.35">
      <c r="A81" s="996">
        <f t="shared" si="1"/>
        <v>47</v>
      </c>
      <c r="B81" s="1140" t="s">
        <v>209</v>
      </c>
      <c r="C81" s="1141">
        <v>2008</v>
      </c>
      <c r="D81" s="1142" t="s">
        <v>805</v>
      </c>
      <c r="E81" s="1141" t="s">
        <v>617</v>
      </c>
      <c r="F81" s="1057" t="s">
        <v>50</v>
      </c>
      <c r="G81" s="1143" t="s">
        <v>211</v>
      </c>
      <c r="H81" s="1134" t="s">
        <v>182</v>
      </c>
      <c r="I81" s="1144">
        <v>400000</v>
      </c>
      <c r="J81" s="1136">
        <v>0</v>
      </c>
      <c r="K81" s="1137"/>
      <c r="L81" s="1137">
        <v>0</v>
      </c>
      <c r="M81" s="1137">
        <v>0</v>
      </c>
      <c r="N81" s="1137">
        <v>0</v>
      </c>
      <c r="O81" s="1137">
        <v>400000</v>
      </c>
      <c r="P81" s="1138">
        <v>0</v>
      </c>
      <c r="Q81" s="1145">
        <v>0</v>
      </c>
      <c r="R81" s="1138">
        <v>0</v>
      </c>
      <c r="S81" s="1138">
        <v>0</v>
      </c>
      <c r="T81" s="1138">
        <v>0</v>
      </c>
    </row>
    <row r="82" spans="1:20" ht="13.5" thickBot="1" x14ac:dyDescent="0.35">
      <c r="A82" s="996">
        <f t="shared" si="1"/>
        <v>48</v>
      </c>
      <c r="B82" s="1140" t="s">
        <v>209</v>
      </c>
      <c r="C82" s="1141">
        <v>2014</v>
      </c>
      <c r="D82" s="1142" t="s">
        <v>803</v>
      </c>
      <c r="E82" s="1141" t="s">
        <v>677</v>
      </c>
      <c r="F82" s="1057" t="s">
        <v>50</v>
      </c>
      <c r="G82" s="1143" t="s">
        <v>211</v>
      </c>
      <c r="H82" s="1134" t="s">
        <v>184</v>
      </c>
      <c r="I82" s="1144">
        <v>55000</v>
      </c>
      <c r="J82" s="1136"/>
      <c r="K82" s="1137">
        <v>55000</v>
      </c>
      <c r="L82" s="1137"/>
      <c r="M82" s="1137"/>
      <c r="N82" s="1137"/>
      <c r="O82" s="1137"/>
      <c r="P82" s="1138"/>
      <c r="Q82" s="1145"/>
      <c r="R82" s="1138"/>
      <c r="S82" s="1138"/>
      <c r="T82" s="1138"/>
    </row>
    <row r="83" spans="1:20" ht="13.5" hidden="1" thickBot="1" x14ac:dyDescent="0.35">
      <c r="A83" s="996">
        <f t="shared" si="1"/>
        <v>49</v>
      </c>
      <c r="B83" s="1140" t="s">
        <v>209</v>
      </c>
      <c r="C83" s="1141">
        <v>2020</v>
      </c>
      <c r="D83" s="1142" t="s">
        <v>800</v>
      </c>
      <c r="E83" s="1141" t="s">
        <v>226</v>
      </c>
      <c r="F83" s="1057" t="s">
        <v>50</v>
      </c>
      <c r="G83" s="1143" t="s">
        <v>211</v>
      </c>
      <c r="H83" s="1134" t="s">
        <v>306</v>
      </c>
      <c r="I83" s="1144">
        <v>200000</v>
      </c>
      <c r="J83" s="1136">
        <v>0</v>
      </c>
      <c r="K83" s="1137">
        <v>0</v>
      </c>
      <c r="L83" s="1137">
        <v>0</v>
      </c>
      <c r="M83" s="1137"/>
      <c r="N83" s="1137">
        <v>0</v>
      </c>
      <c r="O83" s="1137">
        <v>0</v>
      </c>
      <c r="P83" s="1138">
        <v>0</v>
      </c>
      <c r="Q83" s="1145">
        <v>0</v>
      </c>
      <c r="R83" s="1138">
        <v>200000</v>
      </c>
      <c r="S83" s="1138">
        <v>0</v>
      </c>
      <c r="T83" s="1138">
        <v>0</v>
      </c>
    </row>
    <row r="84" spans="1:20" ht="13.5" thickBot="1" x14ac:dyDescent="0.35">
      <c r="A84" s="996">
        <v>49</v>
      </c>
      <c r="B84" s="1140" t="s">
        <v>209</v>
      </c>
      <c r="C84" s="1141">
        <v>2015</v>
      </c>
      <c r="D84" s="1142" t="s">
        <v>802</v>
      </c>
      <c r="E84" s="1141" t="s">
        <v>227</v>
      </c>
      <c r="F84" s="1057" t="s">
        <v>50</v>
      </c>
      <c r="G84" s="1143" t="s">
        <v>211</v>
      </c>
      <c r="H84" s="1134" t="s">
        <v>185</v>
      </c>
      <c r="I84" s="1144">
        <v>200000</v>
      </c>
      <c r="J84" s="1136"/>
      <c r="K84" s="1137"/>
      <c r="L84" s="1137">
        <v>0</v>
      </c>
      <c r="M84" s="1137">
        <v>210000</v>
      </c>
      <c r="N84" s="1137">
        <v>0</v>
      </c>
      <c r="O84" s="1137">
        <v>0</v>
      </c>
      <c r="P84" s="1138">
        <v>0</v>
      </c>
      <c r="Q84" s="1145">
        <v>0</v>
      </c>
      <c r="R84" s="1138">
        <v>0</v>
      </c>
      <c r="S84" s="1138">
        <v>0</v>
      </c>
      <c r="T84" s="1138">
        <v>0</v>
      </c>
    </row>
    <row r="85" spans="1:20" ht="13.5" thickBot="1" x14ac:dyDescent="0.35">
      <c r="A85" s="996">
        <f t="shared" si="1"/>
        <v>50</v>
      </c>
      <c r="B85" s="1140" t="s">
        <v>209</v>
      </c>
      <c r="C85" s="1141">
        <v>2018</v>
      </c>
      <c r="D85" s="1142" t="s">
        <v>806</v>
      </c>
      <c r="E85" s="1141" t="s">
        <v>228</v>
      </c>
      <c r="F85" s="1057" t="s">
        <v>50</v>
      </c>
      <c r="G85" s="1143" t="s">
        <v>211</v>
      </c>
      <c r="H85" s="1134" t="s">
        <v>189</v>
      </c>
      <c r="I85" s="1144">
        <v>200000</v>
      </c>
      <c r="J85" s="1136"/>
      <c r="K85" s="1137"/>
      <c r="L85" s="1137"/>
      <c r="M85" s="1137"/>
      <c r="N85" s="1137">
        <v>0</v>
      </c>
      <c r="O85" s="1137">
        <v>0</v>
      </c>
      <c r="P85" s="1138">
        <v>210000</v>
      </c>
      <c r="Q85" s="1145">
        <v>0</v>
      </c>
      <c r="R85" s="1138">
        <v>0</v>
      </c>
      <c r="S85" s="1138">
        <v>0</v>
      </c>
      <c r="T85" s="1138">
        <v>0</v>
      </c>
    </row>
    <row r="86" spans="1:20" ht="13.5" thickBot="1" x14ac:dyDescent="0.35">
      <c r="A86" s="996">
        <f t="shared" si="1"/>
        <v>51</v>
      </c>
      <c r="B86" s="1140" t="s">
        <v>209</v>
      </c>
      <c r="C86" s="1141">
        <v>2014</v>
      </c>
      <c r="D86" s="1142" t="s">
        <v>802</v>
      </c>
      <c r="E86" s="1141" t="s">
        <v>229</v>
      </c>
      <c r="F86" s="1057" t="s">
        <v>50</v>
      </c>
      <c r="G86" s="1143" t="s">
        <v>211</v>
      </c>
      <c r="H86" s="1134" t="s">
        <v>184</v>
      </c>
      <c r="I86" s="1144">
        <v>200000</v>
      </c>
      <c r="J86" s="1136">
        <v>0</v>
      </c>
      <c r="K86" s="1137">
        <v>210000</v>
      </c>
      <c r="L86" s="1137"/>
      <c r="M86" s="1137">
        <v>0</v>
      </c>
      <c r="N86" s="1137">
        <v>0</v>
      </c>
      <c r="O86" s="1137">
        <v>0</v>
      </c>
      <c r="P86" s="1138">
        <v>0</v>
      </c>
      <c r="Q86" s="1145">
        <v>0</v>
      </c>
      <c r="R86" s="1138">
        <v>0</v>
      </c>
      <c r="S86" s="1138">
        <v>0</v>
      </c>
      <c r="T86" s="1138">
        <v>0</v>
      </c>
    </row>
    <row r="87" spans="1:20" ht="13.5" thickBot="1" x14ac:dyDescent="0.35">
      <c r="A87" s="996">
        <f t="shared" si="1"/>
        <v>52</v>
      </c>
      <c r="B87" s="1140" t="s">
        <v>209</v>
      </c>
      <c r="C87" s="1141">
        <v>2015</v>
      </c>
      <c r="D87" s="1142" t="s">
        <v>802</v>
      </c>
      <c r="E87" s="1141" t="s">
        <v>230</v>
      </c>
      <c r="F87" s="1057" t="s">
        <v>50</v>
      </c>
      <c r="G87" s="1143" t="s">
        <v>211</v>
      </c>
      <c r="H87" s="1134" t="s">
        <v>185</v>
      </c>
      <c r="I87" s="1144">
        <v>200000</v>
      </c>
      <c r="J87" s="1136">
        <v>0</v>
      </c>
      <c r="K87" s="1137"/>
      <c r="L87" s="1137">
        <v>210000</v>
      </c>
      <c r="M87" s="1137">
        <v>0</v>
      </c>
      <c r="N87" s="1137">
        <v>0</v>
      </c>
      <c r="O87" s="1137">
        <v>0</v>
      </c>
      <c r="P87" s="1138">
        <v>0</v>
      </c>
      <c r="Q87" s="1145">
        <v>0</v>
      </c>
      <c r="R87" s="1138">
        <v>0</v>
      </c>
      <c r="S87" s="1138">
        <v>0</v>
      </c>
      <c r="T87" s="1138">
        <v>0</v>
      </c>
    </row>
    <row r="88" spans="1:20" ht="13.5" thickBot="1" x14ac:dyDescent="0.35">
      <c r="A88" s="996">
        <f t="shared" si="1"/>
        <v>53</v>
      </c>
      <c r="B88" s="1140" t="s">
        <v>209</v>
      </c>
      <c r="C88" s="1141">
        <v>2015</v>
      </c>
      <c r="D88" s="1142" t="s">
        <v>802</v>
      </c>
      <c r="E88" s="1141" t="s">
        <v>231</v>
      </c>
      <c r="F88" s="1057" t="s">
        <v>50</v>
      </c>
      <c r="G88" s="1143" t="s">
        <v>211</v>
      </c>
      <c r="H88" s="1134" t="s">
        <v>185</v>
      </c>
      <c r="I88" s="1144">
        <v>200000</v>
      </c>
      <c r="J88" s="1136">
        <v>0</v>
      </c>
      <c r="K88" s="1137"/>
      <c r="L88" s="1137">
        <v>210000</v>
      </c>
      <c r="M88" s="1137">
        <v>0</v>
      </c>
      <c r="N88" s="1137">
        <v>0</v>
      </c>
      <c r="O88" s="1137">
        <v>0</v>
      </c>
      <c r="P88" s="1138">
        <v>0</v>
      </c>
      <c r="Q88" s="1145">
        <v>0</v>
      </c>
      <c r="R88" s="1138">
        <v>0</v>
      </c>
      <c r="S88" s="1138">
        <v>0</v>
      </c>
      <c r="T88" s="1138">
        <v>0</v>
      </c>
    </row>
    <row r="89" spans="1:20" ht="13.5" thickBot="1" x14ac:dyDescent="0.35">
      <c r="A89" s="996">
        <f t="shared" si="1"/>
        <v>54</v>
      </c>
      <c r="B89" s="1140" t="s">
        <v>209</v>
      </c>
      <c r="C89" s="1141">
        <v>2014</v>
      </c>
      <c r="D89" s="1142" t="s">
        <v>802</v>
      </c>
      <c r="E89" s="1141" t="s">
        <v>232</v>
      </c>
      <c r="F89" s="1057" t="s">
        <v>50</v>
      </c>
      <c r="G89" s="1143" t="s">
        <v>211</v>
      </c>
      <c r="H89" s="1134" t="s">
        <v>184</v>
      </c>
      <c r="I89" s="1144">
        <v>200000</v>
      </c>
      <c r="J89" s="1136"/>
      <c r="K89" s="1137">
        <v>0</v>
      </c>
      <c r="L89" s="1137">
        <v>210000</v>
      </c>
      <c r="M89" s="1137">
        <v>0</v>
      </c>
      <c r="N89" s="1137">
        <v>0</v>
      </c>
      <c r="O89" s="1137">
        <v>0</v>
      </c>
      <c r="P89" s="1138">
        <v>0</v>
      </c>
      <c r="Q89" s="1145">
        <v>0</v>
      </c>
      <c r="R89" s="1138">
        <v>0</v>
      </c>
      <c r="S89" s="1138">
        <v>0</v>
      </c>
      <c r="T89" s="1138">
        <v>0</v>
      </c>
    </row>
    <row r="90" spans="1:20" ht="13.5" hidden="1" thickBot="1" x14ac:dyDescent="0.35">
      <c r="A90" s="996">
        <f t="shared" si="1"/>
        <v>55</v>
      </c>
      <c r="B90" s="1140" t="s">
        <v>209</v>
      </c>
      <c r="C90" s="1141">
        <v>2019</v>
      </c>
      <c r="D90" s="1142" t="s">
        <v>802</v>
      </c>
      <c r="E90" s="1141" t="s">
        <v>233</v>
      </c>
      <c r="F90" s="1057" t="s">
        <v>50</v>
      </c>
      <c r="G90" s="1143" t="s">
        <v>211</v>
      </c>
      <c r="H90" s="1134" t="s">
        <v>189</v>
      </c>
      <c r="I90" s="1144">
        <v>200000</v>
      </c>
      <c r="J90" s="1136"/>
      <c r="K90" s="1137"/>
      <c r="L90" s="1137"/>
      <c r="M90" s="1137"/>
      <c r="N90" s="1137">
        <v>0</v>
      </c>
      <c r="O90" s="1137">
        <v>0</v>
      </c>
      <c r="P90" s="1138">
        <v>0</v>
      </c>
      <c r="Q90" s="1145">
        <v>210000</v>
      </c>
      <c r="R90" s="1138">
        <v>0</v>
      </c>
      <c r="S90" s="1138">
        <v>0</v>
      </c>
      <c r="T90" s="1138">
        <v>0</v>
      </c>
    </row>
    <row r="91" spans="1:20" ht="13.5" hidden="1" thickBot="1" x14ac:dyDescent="0.35">
      <c r="A91" s="996">
        <f t="shared" si="1"/>
        <v>56</v>
      </c>
      <c r="B91" s="1140" t="s">
        <v>209</v>
      </c>
      <c r="C91" s="1141">
        <v>2019</v>
      </c>
      <c r="D91" s="1142" t="s">
        <v>802</v>
      </c>
      <c r="E91" s="1141" t="s">
        <v>234</v>
      </c>
      <c r="F91" s="1057" t="s">
        <v>50</v>
      </c>
      <c r="G91" s="1143" t="s">
        <v>211</v>
      </c>
      <c r="H91" s="1134" t="s">
        <v>189</v>
      </c>
      <c r="I91" s="1144">
        <v>200000</v>
      </c>
      <c r="J91" s="1136"/>
      <c r="K91" s="1137"/>
      <c r="L91" s="1137"/>
      <c r="M91" s="1137"/>
      <c r="N91" s="1137">
        <v>0</v>
      </c>
      <c r="O91" s="1137">
        <v>0</v>
      </c>
      <c r="P91" s="1138">
        <v>0</v>
      </c>
      <c r="Q91" s="1145">
        <v>210000</v>
      </c>
      <c r="R91" s="1138">
        <v>0</v>
      </c>
      <c r="S91" s="1138">
        <v>0</v>
      </c>
      <c r="T91" s="1138">
        <v>0</v>
      </c>
    </row>
    <row r="92" spans="1:20" ht="13.5" hidden="1" thickBot="1" x14ac:dyDescent="0.35">
      <c r="A92" s="996">
        <f t="shared" si="1"/>
        <v>57</v>
      </c>
      <c r="B92" s="1140" t="s">
        <v>209</v>
      </c>
      <c r="C92" s="1141">
        <v>2009</v>
      </c>
      <c r="D92" s="1142" t="s">
        <v>803</v>
      </c>
      <c r="E92" s="1141" t="s">
        <v>235</v>
      </c>
      <c r="F92" s="1057" t="s">
        <v>50</v>
      </c>
      <c r="G92" s="1143" t="s">
        <v>211</v>
      </c>
      <c r="H92" s="1134" t="s">
        <v>218</v>
      </c>
      <c r="I92" s="1144">
        <v>200000</v>
      </c>
      <c r="J92" s="1136">
        <v>0</v>
      </c>
      <c r="K92" s="1137">
        <v>0</v>
      </c>
      <c r="L92" s="1137">
        <v>0</v>
      </c>
      <c r="M92" s="1137">
        <v>0</v>
      </c>
      <c r="N92" s="1137">
        <v>0</v>
      </c>
      <c r="O92" s="1137">
        <v>0</v>
      </c>
      <c r="P92" s="1138">
        <v>0</v>
      </c>
      <c r="Q92" s="1145">
        <v>0</v>
      </c>
      <c r="R92" s="1138">
        <v>0</v>
      </c>
      <c r="S92" s="1138">
        <v>0</v>
      </c>
      <c r="T92" s="1138">
        <v>0</v>
      </c>
    </row>
    <row r="93" spans="1:20" ht="13.5" hidden="1" thickBot="1" x14ac:dyDescent="0.35">
      <c r="A93" s="996">
        <f t="shared" si="1"/>
        <v>58</v>
      </c>
      <c r="B93" s="1140" t="s">
        <v>209</v>
      </c>
      <c r="C93" s="1141">
        <v>2020</v>
      </c>
      <c r="D93" s="1142" t="s">
        <v>800</v>
      </c>
      <c r="E93" s="1141" t="s">
        <v>236</v>
      </c>
      <c r="F93" s="1057" t="s">
        <v>50</v>
      </c>
      <c r="G93" s="1143" t="s">
        <v>211</v>
      </c>
      <c r="H93" s="1134" t="s">
        <v>306</v>
      </c>
      <c r="I93" s="1144">
        <v>200000</v>
      </c>
      <c r="J93" s="1136">
        <v>0</v>
      </c>
      <c r="K93" s="1137">
        <v>0</v>
      </c>
      <c r="L93" s="1137">
        <v>0</v>
      </c>
      <c r="M93" s="1137"/>
      <c r="N93" s="1137">
        <v>0</v>
      </c>
      <c r="O93" s="1137">
        <v>0</v>
      </c>
      <c r="P93" s="1138">
        <v>0</v>
      </c>
      <c r="Q93" s="1145">
        <v>0</v>
      </c>
      <c r="R93" s="1138">
        <v>200000</v>
      </c>
      <c r="S93" s="1138">
        <v>0</v>
      </c>
      <c r="T93" s="1138">
        <v>0</v>
      </c>
    </row>
    <row r="94" spans="1:20" ht="13.5" thickBot="1" x14ac:dyDescent="0.35">
      <c r="A94" s="996">
        <v>55</v>
      </c>
      <c r="B94" s="1140" t="s">
        <v>209</v>
      </c>
      <c r="C94" s="1141">
        <v>2017</v>
      </c>
      <c r="D94" s="1142" t="s">
        <v>800</v>
      </c>
      <c r="E94" s="1141" t="s">
        <v>237</v>
      </c>
      <c r="F94" s="1057" t="s">
        <v>50</v>
      </c>
      <c r="G94" s="1143" t="s">
        <v>211</v>
      </c>
      <c r="H94" s="1134" t="s">
        <v>188</v>
      </c>
      <c r="I94" s="1144">
        <v>200000</v>
      </c>
      <c r="J94" s="1136"/>
      <c r="K94" s="1137"/>
      <c r="L94" s="1137"/>
      <c r="M94" s="1137"/>
      <c r="N94" s="1137">
        <v>0</v>
      </c>
      <c r="O94" s="1137">
        <v>210000</v>
      </c>
      <c r="P94" s="1138">
        <v>0</v>
      </c>
      <c r="Q94" s="1145">
        <v>0</v>
      </c>
      <c r="R94" s="1138">
        <v>0</v>
      </c>
      <c r="S94" s="1138">
        <v>0</v>
      </c>
      <c r="T94" s="1138">
        <v>0</v>
      </c>
    </row>
    <row r="95" spans="1:20" ht="13.5" hidden="1" thickBot="1" x14ac:dyDescent="0.35">
      <c r="A95" s="996">
        <f t="shared" si="1"/>
        <v>56</v>
      </c>
      <c r="B95" s="1140" t="s">
        <v>209</v>
      </c>
      <c r="C95" s="1141">
        <v>2022</v>
      </c>
      <c r="D95" s="1142" t="s">
        <v>800</v>
      </c>
      <c r="E95" s="1141" t="s">
        <v>238</v>
      </c>
      <c r="F95" s="1057" t="s">
        <v>50</v>
      </c>
      <c r="G95" s="1143" t="s">
        <v>211</v>
      </c>
      <c r="H95" s="1134" t="s">
        <v>532</v>
      </c>
      <c r="I95" s="1144">
        <v>220000</v>
      </c>
      <c r="J95" s="1136">
        <v>0</v>
      </c>
      <c r="K95" s="1137">
        <v>0</v>
      </c>
      <c r="L95" s="1137">
        <v>0</v>
      </c>
      <c r="M95" s="1137">
        <v>0</v>
      </c>
      <c r="N95" s="1137">
        <v>0</v>
      </c>
      <c r="O95" s="1137">
        <v>0</v>
      </c>
      <c r="P95" s="1138">
        <v>0</v>
      </c>
      <c r="Q95" s="1145">
        <v>0</v>
      </c>
      <c r="R95" s="1138">
        <v>0</v>
      </c>
      <c r="S95" s="1138">
        <v>220000</v>
      </c>
      <c r="T95" s="1138">
        <v>0</v>
      </c>
    </row>
    <row r="96" spans="1:20" ht="13.5" thickBot="1" x14ac:dyDescent="0.35">
      <c r="A96" s="996">
        <v>56</v>
      </c>
      <c r="B96" s="1140" t="s">
        <v>209</v>
      </c>
      <c r="C96" s="1141">
        <v>2018</v>
      </c>
      <c r="D96" s="1142" t="s">
        <v>800</v>
      </c>
      <c r="E96" s="1141" t="s">
        <v>239</v>
      </c>
      <c r="F96" s="1057" t="s">
        <v>50</v>
      </c>
      <c r="G96" s="1143" t="s">
        <v>211</v>
      </c>
      <c r="H96" s="1134" t="s">
        <v>189</v>
      </c>
      <c r="I96" s="1144">
        <v>200000</v>
      </c>
      <c r="J96" s="1136"/>
      <c r="K96" s="1137"/>
      <c r="L96" s="1137"/>
      <c r="M96" s="1137"/>
      <c r="N96" s="1137">
        <v>0</v>
      </c>
      <c r="O96" s="1137">
        <v>0</v>
      </c>
      <c r="P96" s="1138">
        <v>210000</v>
      </c>
      <c r="Q96" s="1145">
        <v>0</v>
      </c>
      <c r="R96" s="1138">
        <v>0</v>
      </c>
      <c r="S96" s="1138">
        <v>0</v>
      </c>
      <c r="T96" s="1138">
        <v>0</v>
      </c>
    </row>
    <row r="97" spans="1:20" ht="13.5" hidden="1" thickBot="1" x14ac:dyDescent="0.35">
      <c r="A97" s="996">
        <f t="shared" si="1"/>
        <v>57</v>
      </c>
      <c r="B97" s="1140" t="s">
        <v>209</v>
      </c>
      <c r="C97" s="1141">
        <v>2021</v>
      </c>
      <c r="D97" s="1142" t="s">
        <v>800</v>
      </c>
      <c r="E97" s="1141" t="s">
        <v>240</v>
      </c>
      <c r="F97" s="1057" t="s">
        <v>50</v>
      </c>
      <c r="G97" s="1143" t="s">
        <v>211</v>
      </c>
      <c r="H97" s="1134" t="s">
        <v>528</v>
      </c>
      <c r="I97" s="1144">
        <v>200000</v>
      </c>
      <c r="J97" s="1136">
        <v>0</v>
      </c>
      <c r="K97" s="1137">
        <v>0</v>
      </c>
      <c r="L97" s="1137">
        <v>0</v>
      </c>
      <c r="M97" s="1137">
        <v>0</v>
      </c>
      <c r="N97" s="1137">
        <v>0</v>
      </c>
      <c r="O97" s="1137">
        <v>0</v>
      </c>
      <c r="P97" s="1138">
        <v>0</v>
      </c>
      <c r="Q97" s="1145">
        <v>0</v>
      </c>
      <c r="R97" s="1138">
        <v>0</v>
      </c>
      <c r="S97" s="1138">
        <v>200000</v>
      </c>
      <c r="T97" s="1138">
        <v>0</v>
      </c>
    </row>
    <row r="98" spans="1:20" ht="13.5" hidden="1" thickBot="1" x14ac:dyDescent="0.35">
      <c r="A98" s="996">
        <f t="shared" si="1"/>
        <v>58</v>
      </c>
      <c r="B98" s="1140" t="s">
        <v>209</v>
      </c>
      <c r="C98" s="1141" t="s">
        <v>529</v>
      </c>
      <c r="D98" s="1142" t="s">
        <v>800</v>
      </c>
      <c r="E98" s="1141" t="s">
        <v>618</v>
      </c>
      <c r="F98" s="1057" t="s">
        <v>197</v>
      </c>
      <c r="G98" s="1143" t="s">
        <v>211</v>
      </c>
      <c r="H98" s="1134" t="s">
        <v>529</v>
      </c>
      <c r="I98" s="1144">
        <v>200000</v>
      </c>
      <c r="J98" s="1136">
        <v>0</v>
      </c>
      <c r="K98" s="1137">
        <v>0</v>
      </c>
      <c r="L98" s="1137">
        <v>0</v>
      </c>
      <c r="M98" s="1137"/>
      <c r="N98" s="1137">
        <v>0</v>
      </c>
      <c r="O98" s="1137">
        <v>0</v>
      </c>
      <c r="P98" s="1138">
        <v>0</v>
      </c>
      <c r="Q98" s="1145">
        <v>0</v>
      </c>
      <c r="R98" s="1138">
        <v>0</v>
      </c>
      <c r="S98" s="1138">
        <v>0</v>
      </c>
      <c r="T98" s="1138">
        <v>0</v>
      </c>
    </row>
    <row r="99" spans="1:20" ht="13.5" hidden="1" thickBot="1" x14ac:dyDescent="0.35">
      <c r="A99" s="996">
        <f t="shared" si="1"/>
        <v>59</v>
      </c>
      <c r="B99" s="1140" t="s">
        <v>209</v>
      </c>
      <c r="C99" s="1141">
        <v>2002</v>
      </c>
      <c r="D99" s="1142" t="s">
        <v>807</v>
      </c>
      <c r="E99" s="1141" t="s">
        <v>241</v>
      </c>
      <c r="F99" s="1057" t="s">
        <v>50</v>
      </c>
      <c r="G99" s="1143" t="s">
        <v>211</v>
      </c>
      <c r="H99" s="1134" t="s">
        <v>181</v>
      </c>
      <c r="I99" s="1144">
        <v>95000</v>
      </c>
      <c r="J99" s="1136">
        <v>0</v>
      </c>
      <c r="K99" s="1137"/>
      <c r="L99" s="1137">
        <v>0</v>
      </c>
      <c r="M99" s="1137">
        <v>0</v>
      </c>
      <c r="N99" s="1137">
        <v>0</v>
      </c>
      <c r="O99" s="1137">
        <v>0</v>
      </c>
      <c r="P99" s="1138">
        <v>0</v>
      </c>
      <c r="Q99" s="1145">
        <v>0</v>
      </c>
      <c r="R99" s="1138">
        <v>0</v>
      </c>
      <c r="S99" s="1138">
        <v>0</v>
      </c>
      <c r="T99" s="1138">
        <v>0</v>
      </c>
    </row>
    <row r="100" spans="1:20" ht="13.5" thickBot="1" x14ac:dyDescent="0.35">
      <c r="A100" s="996">
        <v>57</v>
      </c>
      <c r="B100" s="1140" t="s">
        <v>209</v>
      </c>
      <c r="C100" s="1141">
        <v>2014</v>
      </c>
      <c r="D100" s="1142" t="s">
        <v>805</v>
      </c>
      <c r="E100" s="1141" t="s">
        <v>242</v>
      </c>
      <c r="F100" s="1057" t="s">
        <v>50</v>
      </c>
      <c r="G100" s="1143" t="s">
        <v>211</v>
      </c>
      <c r="H100" s="1134" t="s">
        <v>188</v>
      </c>
      <c r="I100" s="1144">
        <v>180000</v>
      </c>
      <c r="J100" s="1136">
        <v>0</v>
      </c>
      <c r="K100" s="1137">
        <v>0</v>
      </c>
      <c r="L100" s="1137">
        <v>0</v>
      </c>
      <c r="M100" s="1137"/>
      <c r="N100" s="1137">
        <v>0</v>
      </c>
      <c r="O100" s="1137"/>
      <c r="P100" s="1138">
        <v>180000</v>
      </c>
      <c r="Q100" s="1145">
        <v>0</v>
      </c>
      <c r="R100" s="1138">
        <v>0</v>
      </c>
      <c r="S100" s="1138">
        <v>0</v>
      </c>
      <c r="T100" s="1138">
        <v>0</v>
      </c>
    </row>
    <row r="101" spans="1:20" ht="13.5" thickBot="1" x14ac:dyDescent="0.35">
      <c r="A101" s="996">
        <f t="shared" si="1"/>
        <v>58</v>
      </c>
      <c r="B101" s="1140" t="s">
        <v>209</v>
      </c>
      <c r="C101" s="1141">
        <v>2017</v>
      </c>
      <c r="D101" s="1142" t="s">
        <v>802</v>
      </c>
      <c r="E101" s="1141" t="s">
        <v>243</v>
      </c>
      <c r="F101" s="1057" t="s">
        <v>50</v>
      </c>
      <c r="G101" s="1143" t="s">
        <v>211</v>
      </c>
      <c r="H101" s="1134" t="s">
        <v>187</v>
      </c>
      <c r="I101" s="1144">
        <v>160000</v>
      </c>
      <c r="J101" s="1136"/>
      <c r="K101" s="1137"/>
      <c r="L101" s="1137"/>
      <c r="M101" s="1137">
        <v>160000</v>
      </c>
      <c r="N101" s="1137">
        <v>0</v>
      </c>
      <c r="O101" s="1137">
        <v>0</v>
      </c>
      <c r="P101" s="1138">
        <v>0</v>
      </c>
      <c r="Q101" s="1145">
        <v>0</v>
      </c>
      <c r="R101" s="1138">
        <v>0</v>
      </c>
      <c r="S101" s="1138">
        <v>0</v>
      </c>
      <c r="T101" s="1138">
        <v>0</v>
      </c>
    </row>
    <row r="102" spans="1:20" ht="13.5" thickBot="1" x14ac:dyDescent="0.35">
      <c r="A102" s="996">
        <f t="shared" si="1"/>
        <v>59</v>
      </c>
      <c r="B102" s="1140" t="s">
        <v>209</v>
      </c>
      <c r="C102" s="1141">
        <v>2012</v>
      </c>
      <c r="D102" s="1142" t="s">
        <v>802</v>
      </c>
      <c r="E102" s="1141" t="s">
        <v>244</v>
      </c>
      <c r="F102" s="1057" t="s">
        <v>50</v>
      </c>
      <c r="G102" s="1143" t="s">
        <v>211</v>
      </c>
      <c r="H102" s="1134" t="s">
        <v>182</v>
      </c>
      <c r="I102" s="1144">
        <v>155000</v>
      </c>
      <c r="J102" s="1136">
        <v>155000</v>
      </c>
      <c r="K102" s="1137"/>
      <c r="L102" s="1137"/>
      <c r="M102" s="1137">
        <v>0</v>
      </c>
      <c r="N102" s="1137">
        <v>0</v>
      </c>
      <c r="O102" s="1137">
        <v>0</v>
      </c>
      <c r="P102" s="1138">
        <v>0</v>
      </c>
      <c r="Q102" s="1145">
        <v>0</v>
      </c>
      <c r="R102" s="1138"/>
      <c r="S102" s="1138"/>
      <c r="T102" s="1138"/>
    </row>
    <row r="103" spans="1:20" ht="13.5" hidden="1" thickBot="1" x14ac:dyDescent="0.35">
      <c r="A103" s="996">
        <f t="shared" si="1"/>
        <v>60</v>
      </c>
      <c r="B103" s="1140" t="s">
        <v>209</v>
      </c>
      <c r="C103" s="1141">
        <v>2008</v>
      </c>
      <c r="D103" s="1142" t="s">
        <v>800</v>
      </c>
      <c r="E103" s="1141" t="s">
        <v>507</v>
      </c>
      <c r="F103" s="1057" t="s">
        <v>50</v>
      </c>
      <c r="G103" s="1143" t="s">
        <v>211</v>
      </c>
      <c r="H103" s="1134" t="s">
        <v>215</v>
      </c>
      <c r="I103" s="1144">
        <v>20000</v>
      </c>
      <c r="J103" s="1136"/>
      <c r="K103" s="1137">
        <v>0</v>
      </c>
      <c r="L103" s="1137"/>
      <c r="M103" s="1137">
        <v>0</v>
      </c>
      <c r="N103" s="1137"/>
      <c r="O103" s="1137"/>
      <c r="P103" s="1138"/>
      <c r="Q103" s="1145"/>
      <c r="R103" s="1138">
        <v>0</v>
      </c>
      <c r="S103" s="1138">
        <v>0</v>
      </c>
      <c r="T103" s="1138">
        <v>0</v>
      </c>
    </row>
    <row r="104" spans="1:20" ht="13.5" hidden="1" thickBot="1" x14ac:dyDescent="0.35">
      <c r="A104" s="996">
        <f t="shared" si="1"/>
        <v>61</v>
      </c>
      <c r="B104" s="1140" t="s">
        <v>209</v>
      </c>
      <c r="C104" s="1141">
        <v>2016</v>
      </c>
      <c r="D104" s="1142" t="s">
        <v>800</v>
      </c>
      <c r="E104" s="1141" t="s">
        <v>508</v>
      </c>
      <c r="F104" s="1057" t="s">
        <v>50</v>
      </c>
      <c r="G104" s="1143" t="s">
        <v>211</v>
      </c>
      <c r="H104" s="1134" t="s">
        <v>187</v>
      </c>
      <c r="I104" s="1144">
        <v>20000</v>
      </c>
      <c r="J104" s="1136"/>
      <c r="K104" s="1137"/>
      <c r="L104" s="1137"/>
      <c r="M104" s="1137"/>
      <c r="N104" s="1137">
        <v>0</v>
      </c>
      <c r="O104" s="1137">
        <v>0</v>
      </c>
      <c r="P104" s="1138">
        <v>0</v>
      </c>
      <c r="Q104" s="1145">
        <v>20000</v>
      </c>
      <c r="R104" s="1138">
        <v>0</v>
      </c>
      <c r="S104" s="1138">
        <v>0</v>
      </c>
      <c r="T104" s="1138">
        <v>0</v>
      </c>
    </row>
    <row r="105" spans="1:20" ht="13.5" hidden="1" thickBot="1" x14ac:dyDescent="0.35">
      <c r="A105" s="996">
        <f t="shared" si="1"/>
        <v>62</v>
      </c>
      <c r="B105" s="1140" t="s">
        <v>209</v>
      </c>
      <c r="C105" s="1141">
        <v>1988</v>
      </c>
      <c r="D105" s="1142" t="s">
        <v>804</v>
      </c>
      <c r="E105" s="1141" t="s">
        <v>245</v>
      </c>
      <c r="F105" s="1057" t="s">
        <v>50</v>
      </c>
      <c r="G105" s="1143" t="s">
        <v>211</v>
      </c>
      <c r="H105" s="1134" t="s">
        <v>246</v>
      </c>
      <c r="I105" s="1144">
        <v>15000</v>
      </c>
      <c r="J105" s="1136">
        <v>0</v>
      </c>
      <c r="K105" s="1137">
        <v>0</v>
      </c>
      <c r="L105" s="1137">
        <v>0</v>
      </c>
      <c r="M105" s="1137">
        <v>0</v>
      </c>
      <c r="N105" s="1137">
        <v>0</v>
      </c>
      <c r="O105" s="1137">
        <v>0</v>
      </c>
      <c r="P105" s="1138">
        <v>0</v>
      </c>
      <c r="Q105" s="1145">
        <v>15000</v>
      </c>
      <c r="R105" s="1138"/>
      <c r="S105" s="1138"/>
      <c r="T105" s="1138"/>
    </row>
    <row r="106" spans="1:20" ht="13.5" hidden="1" thickBot="1" x14ac:dyDescent="0.35">
      <c r="A106" s="996">
        <f t="shared" si="1"/>
        <v>63</v>
      </c>
      <c r="B106" s="1140" t="s">
        <v>209</v>
      </c>
      <c r="C106" s="1141">
        <v>2022</v>
      </c>
      <c r="D106" s="1142" t="s">
        <v>804</v>
      </c>
      <c r="E106" s="1141" t="s">
        <v>247</v>
      </c>
      <c r="F106" s="1057" t="s">
        <v>50</v>
      </c>
      <c r="G106" s="1143" t="s">
        <v>211</v>
      </c>
      <c r="H106" s="1134" t="s">
        <v>619</v>
      </c>
      <c r="I106" s="1144">
        <v>10000</v>
      </c>
      <c r="J106" s="1136">
        <v>0</v>
      </c>
      <c r="K106" s="1137">
        <v>0</v>
      </c>
      <c r="L106" s="1137">
        <v>0</v>
      </c>
      <c r="M106" s="1137">
        <v>0</v>
      </c>
      <c r="N106" s="1137"/>
      <c r="O106" s="1137"/>
      <c r="P106" s="1138"/>
      <c r="Q106" s="1145"/>
      <c r="R106" s="1138"/>
      <c r="S106" s="1138"/>
      <c r="T106" s="1138"/>
    </row>
    <row r="107" spans="1:20" ht="13.5" hidden="1" thickBot="1" x14ac:dyDescent="0.35">
      <c r="A107" s="996">
        <f t="shared" si="1"/>
        <v>64</v>
      </c>
      <c r="B107" s="1140" t="s">
        <v>209</v>
      </c>
      <c r="C107" s="1141">
        <v>1996</v>
      </c>
      <c r="D107" s="1142" t="s">
        <v>804</v>
      </c>
      <c r="E107" s="1141" t="s">
        <v>248</v>
      </c>
      <c r="F107" s="1057" t="s">
        <v>50</v>
      </c>
      <c r="G107" s="1143" t="s">
        <v>211</v>
      </c>
      <c r="H107" s="1134" t="s">
        <v>180</v>
      </c>
      <c r="I107" s="1144">
        <v>15000</v>
      </c>
      <c r="J107" s="1136">
        <v>0</v>
      </c>
      <c r="K107" s="1137">
        <v>0</v>
      </c>
      <c r="L107" s="1137">
        <v>0</v>
      </c>
      <c r="M107" s="1137">
        <v>0</v>
      </c>
      <c r="N107" s="1137"/>
      <c r="O107" s="1137"/>
      <c r="P107" s="1138"/>
      <c r="Q107" s="1145">
        <v>15000</v>
      </c>
      <c r="R107" s="1138"/>
      <c r="S107" s="1138"/>
      <c r="T107" s="1138"/>
    </row>
    <row r="108" spans="1:20" ht="13.5" hidden="1" thickBot="1" x14ac:dyDescent="0.35">
      <c r="A108" s="996">
        <f t="shared" si="1"/>
        <v>65</v>
      </c>
      <c r="B108" s="1140" t="s">
        <v>209</v>
      </c>
      <c r="C108" s="1141">
        <v>1998</v>
      </c>
      <c r="D108" s="1142" t="s">
        <v>804</v>
      </c>
      <c r="E108" s="1141" t="s">
        <v>249</v>
      </c>
      <c r="F108" s="1057" t="s">
        <v>50</v>
      </c>
      <c r="G108" s="1143" t="s">
        <v>211</v>
      </c>
      <c r="H108" s="1134" t="s">
        <v>182</v>
      </c>
      <c r="I108" s="1144">
        <v>15000</v>
      </c>
      <c r="J108" s="1136"/>
      <c r="K108" s="1137">
        <v>0</v>
      </c>
      <c r="L108" s="1137">
        <v>0</v>
      </c>
      <c r="M108" s="1137">
        <v>0</v>
      </c>
      <c r="N108" s="1137">
        <v>0</v>
      </c>
      <c r="O108" s="1137">
        <v>0</v>
      </c>
      <c r="P108" s="1138">
        <v>0</v>
      </c>
      <c r="Q108" s="1145">
        <v>0</v>
      </c>
      <c r="R108" s="1138">
        <v>0</v>
      </c>
      <c r="S108" s="1138">
        <v>0</v>
      </c>
      <c r="T108" s="1138">
        <v>0</v>
      </c>
    </row>
    <row r="109" spans="1:20" ht="13.5" hidden="1" thickBot="1" x14ac:dyDescent="0.35">
      <c r="A109" s="996">
        <f t="shared" si="1"/>
        <v>66</v>
      </c>
      <c r="B109" s="1140" t="s">
        <v>209</v>
      </c>
      <c r="C109" s="1141">
        <v>2002</v>
      </c>
      <c r="D109" s="1142" t="s">
        <v>804</v>
      </c>
      <c r="E109" s="1141" t="s">
        <v>250</v>
      </c>
      <c r="F109" s="1057" t="s">
        <v>50</v>
      </c>
      <c r="G109" s="1143" t="s">
        <v>211</v>
      </c>
      <c r="H109" s="1134" t="s">
        <v>186</v>
      </c>
      <c r="I109" s="1144">
        <v>15000</v>
      </c>
      <c r="J109" s="1136">
        <v>0</v>
      </c>
      <c r="K109" s="1137">
        <v>0</v>
      </c>
      <c r="L109" s="1137">
        <v>0</v>
      </c>
      <c r="M109" s="1137">
        <v>0</v>
      </c>
      <c r="N109" s="1137"/>
      <c r="O109" s="1137"/>
      <c r="P109" s="1138"/>
      <c r="Q109" s="1145">
        <v>15000</v>
      </c>
      <c r="R109" s="1146"/>
      <c r="S109" s="1138"/>
      <c r="T109" s="1138"/>
    </row>
    <row r="110" spans="1:20" ht="13.5" hidden="1" thickBot="1" x14ac:dyDescent="0.35">
      <c r="A110" s="996">
        <f t="shared" si="1"/>
        <v>67</v>
      </c>
      <c r="B110" s="1140" t="s">
        <v>209</v>
      </c>
      <c r="C110" s="1141">
        <v>2003</v>
      </c>
      <c r="D110" s="1142" t="s">
        <v>804</v>
      </c>
      <c r="E110" s="1141" t="s">
        <v>251</v>
      </c>
      <c r="F110" s="1057" t="s">
        <v>50</v>
      </c>
      <c r="G110" s="1143" t="s">
        <v>211</v>
      </c>
      <c r="H110" s="1134" t="s">
        <v>187</v>
      </c>
      <c r="I110" s="1144">
        <v>15000</v>
      </c>
      <c r="J110" s="1136">
        <v>0</v>
      </c>
      <c r="K110" s="1137">
        <v>0</v>
      </c>
      <c r="L110" s="1137">
        <v>0</v>
      </c>
      <c r="M110" s="1137">
        <v>0</v>
      </c>
      <c r="N110" s="1137">
        <v>0</v>
      </c>
      <c r="O110" s="1137">
        <v>0</v>
      </c>
      <c r="P110" s="1138"/>
      <c r="Q110" s="1145">
        <v>0</v>
      </c>
      <c r="R110" s="1146">
        <v>15000</v>
      </c>
      <c r="S110" s="1138"/>
      <c r="T110" s="1138"/>
    </row>
    <row r="111" spans="1:20" ht="13.5" thickBot="1" x14ac:dyDescent="0.35">
      <c r="A111" s="996">
        <v>60</v>
      </c>
      <c r="B111" s="1140" t="s">
        <v>209</v>
      </c>
      <c r="C111" s="1141">
        <v>2013</v>
      </c>
      <c r="D111" s="1142" t="s">
        <v>805</v>
      </c>
      <c r="E111" s="1141" t="s">
        <v>252</v>
      </c>
      <c r="F111" s="1057" t="s">
        <v>50</v>
      </c>
      <c r="G111" s="1143" t="s">
        <v>211</v>
      </c>
      <c r="H111" s="1134" t="s">
        <v>187</v>
      </c>
      <c r="I111" s="1144">
        <v>70000</v>
      </c>
      <c r="J111" s="1136">
        <v>0</v>
      </c>
      <c r="K111" s="1137">
        <v>0</v>
      </c>
      <c r="L111" s="1137">
        <v>0</v>
      </c>
      <c r="M111" s="1137">
        <v>0</v>
      </c>
      <c r="N111" s="1137">
        <v>0</v>
      </c>
      <c r="O111" s="1137">
        <v>70000</v>
      </c>
      <c r="P111" s="1138">
        <v>0</v>
      </c>
      <c r="Q111" s="1145">
        <v>0</v>
      </c>
      <c r="R111" s="1138">
        <v>0</v>
      </c>
      <c r="S111" s="1138">
        <v>0</v>
      </c>
      <c r="T111" s="1138">
        <v>0</v>
      </c>
    </row>
    <row r="112" spans="1:20" ht="13.5" hidden="1" thickBot="1" x14ac:dyDescent="0.35">
      <c r="A112" s="996">
        <f t="shared" si="1"/>
        <v>61</v>
      </c>
      <c r="B112" s="1140" t="s">
        <v>209</v>
      </c>
      <c r="C112" s="1141">
        <v>2005</v>
      </c>
      <c r="D112" s="1142" t="s">
        <v>804</v>
      </c>
      <c r="E112" s="1141" t="s">
        <v>253</v>
      </c>
      <c r="F112" s="1057" t="s">
        <v>50</v>
      </c>
      <c r="G112" s="1143" t="s">
        <v>211</v>
      </c>
      <c r="H112" s="1134" t="s">
        <v>189</v>
      </c>
      <c r="I112" s="1144">
        <v>15000</v>
      </c>
      <c r="J112" s="1136">
        <v>0</v>
      </c>
      <c r="K112" s="1137">
        <v>0</v>
      </c>
      <c r="L112" s="1137">
        <v>0</v>
      </c>
      <c r="M112" s="1137">
        <v>0</v>
      </c>
      <c r="N112" s="1137"/>
      <c r="O112" s="1137"/>
      <c r="P112" s="1138">
        <v>0</v>
      </c>
      <c r="Q112" s="1145">
        <v>15000</v>
      </c>
      <c r="R112" s="1138">
        <v>0</v>
      </c>
      <c r="S112" s="1138">
        <v>0</v>
      </c>
      <c r="T112" s="1138">
        <v>0</v>
      </c>
    </row>
    <row r="113" spans="1:20" ht="13.5" thickBot="1" x14ac:dyDescent="0.35">
      <c r="A113" s="996">
        <v>61</v>
      </c>
      <c r="B113" s="1140" t="s">
        <v>209</v>
      </c>
      <c r="C113" s="1141">
        <v>2011</v>
      </c>
      <c r="D113" s="1142" t="s">
        <v>804</v>
      </c>
      <c r="E113" s="1141" t="s">
        <v>254</v>
      </c>
      <c r="F113" s="1057" t="s">
        <v>50</v>
      </c>
      <c r="G113" s="1143" t="s">
        <v>211</v>
      </c>
      <c r="H113" s="1134" t="s">
        <v>255</v>
      </c>
      <c r="I113" s="1144">
        <v>25000</v>
      </c>
      <c r="J113" s="1136">
        <v>0</v>
      </c>
      <c r="K113" s="1137">
        <v>35000</v>
      </c>
      <c r="L113" s="1137">
        <v>0</v>
      </c>
      <c r="M113" s="1137">
        <v>0</v>
      </c>
      <c r="N113" s="1137">
        <v>0</v>
      </c>
      <c r="O113" s="1137">
        <v>0</v>
      </c>
      <c r="P113" s="1138">
        <v>0</v>
      </c>
      <c r="Q113" s="1145">
        <v>0</v>
      </c>
      <c r="R113" s="1138">
        <v>0</v>
      </c>
      <c r="S113" s="1138">
        <v>0</v>
      </c>
      <c r="T113" s="1138">
        <v>0</v>
      </c>
    </row>
    <row r="114" spans="1:20" ht="13.5" hidden="1" thickBot="1" x14ac:dyDescent="0.35">
      <c r="A114" s="996">
        <f t="shared" si="1"/>
        <v>62</v>
      </c>
      <c r="B114" s="1140" t="s">
        <v>209</v>
      </c>
      <c r="C114" s="1141">
        <v>2015</v>
      </c>
      <c r="D114" s="1142" t="s">
        <v>804</v>
      </c>
      <c r="E114" s="1141" t="s">
        <v>256</v>
      </c>
      <c r="F114" s="1057" t="s">
        <v>50</v>
      </c>
      <c r="G114" s="1143" t="s">
        <v>211</v>
      </c>
      <c r="H114" s="1134" t="s">
        <v>530</v>
      </c>
      <c r="I114" s="1144">
        <v>15000</v>
      </c>
      <c r="J114" s="1136"/>
      <c r="K114" s="1137"/>
      <c r="L114" s="1137"/>
      <c r="M114" s="1137"/>
      <c r="N114" s="1137"/>
      <c r="O114" s="1137"/>
      <c r="P114" s="1138"/>
      <c r="Q114" s="1145"/>
      <c r="R114" s="1138">
        <v>0</v>
      </c>
      <c r="S114" s="1138">
        <v>0</v>
      </c>
      <c r="T114" s="1138">
        <v>0</v>
      </c>
    </row>
    <row r="115" spans="1:20" ht="13.5" hidden="1" thickBot="1" x14ac:dyDescent="0.35">
      <c r="A115" s="996">
        <f t="shared" si="1"/>
        <v>63</v>
      </c>
      <c r="B115" s="1140" t="s">
        <v>209</v>
      </c>
      <c r="C115" s="1141">
        <v>1987</v>
      </c>
      <c r="D115" s="1142" t="s">
        <v>804</v>
      </c>
      <c r="E115" s="1141" t="s">
        <v>257</v>
      </c>
      <c r="F115" s="1057" t="s">
        <v>50</v>
      </c>
      <c r="G115" s="1143" t="s">
        <v>211</v>
      </c>
      <c r="H115" s="1134" t="s">
        <v>620</v>
      </c>
      <c r="I115" s="1144">
        <v>35000</v>
      </c>
      <c r="J115" s="1136"/>
      <c r="K115" s="1137"/>
      <c r="L115" s="1137"/>
      <c r="M115" s="1137"/>
      <c r="N115" s="1137">
        <v>0</v>
      </c>
      <c r="O115" s="1137">
        <v>0</v>
      </c>
      <c r="P115" s="1138">
        <v>0</v>
      </c>
      <c r="Q115" s="1145">
        <v>0</v>
      </c>
      <c r="R115" s="1138">
        <v>0</v>
      </c>
      <c r="S115" s="1138">
        <v>0</v>
      </c>
      <c r="T115" s="1138">
        <v>0</v>
      </c>
    </row>
    <row r="116" spans="1:20" ht="13.5" thickBot="1" x14ac:dyDescent="0.35">
      <c r="A116" s="996">
        <v>62</v>
      </c>
      <c r="B116" s="1140" t="s">
        <v>209</v>
      </c>
      <c r="C116" s="1141">
        <v>2016</v>
      </c>
      <c r="D116" s="1142" t="s">
        <v>808</v>
      </c>
      <c r="E116" s="1141" t="s">
        <v>258</v>
      </c>
      <c r="F116" s="1057" t="s">
        <v>50</v>
      </c>
      <c r="G116" s="1147" t="s">
        <v>59</v>
      </c>
      <c r="H116" s="1148" t="s">
        <v>184</v>
      </c>
      <c r="I116" s="1149">
        <v>14000</v>
      </c>
      <c r="J116" s="1150">
        <v>0</v>
      </c>
      <c r="K116" s="1151">
        <v>14000</v>
      </c>
      <c r="L116" s="1151"/>
      <c r="M116" s="1151">
        <v>0</v>
      </c>
      <c r="N116" s="1151">
        <v>0</v>
      </c>
      <c r="O116" s="1151">
        <v>0</v>
      </c>
      <c r="P116" s="1152">
        <v>0</v>
      </c>
      <c r="Q116" s="1153">
        <v>0</v>
      </c>
      <c r="R116" s="1152">
        <v>0</v>
      </c>
      <c r="S116" s="1138">
        <v>0</v>
      </c>
      <c r="T116" s="1138">
        <v>0</v>
      </c>
    </row>
    <row r="117" spans="1:20" ht="13.5" thickBot="1" x14ac:dyDescent="0.35">
      <c r="A117" s="996">
        <f t="shared" si="1"/>
        <v>63</v>
      </c>
      <c r="B117" s="1140" t="s">
        <v>209</v>
      </c>
      <c r="C117" s="1141">
        <v>2019</v>
      </c>
      <c r="D117" s="1142" t="s">
        <v>808</v>
      </c>
      <c r="E117" s="1141" t="s">
        <v>259</v>
      </c>
      <c r="F117" s="1057" t="s">
        <v>50</v>
      </c>
      <c r="G117" s="1147" t="s">
        <v>59</v>
      </c>
      <c r="H117" s="1148" t="s">
        <v>187</v>
      </c>
      <c r="I117" s="1149">
        <v>14000</v>
      </c>
      <c r="J117" s="1150">
        <v>0</v>
      </c>
      <c r="K117" s="1151">
        <v>0</v>
      </c>
      <c r="L117" s="1151">
        <v>0</v>
      </c>
      <c r="M117" s="1151"/>
      <c r="N117" s="1151">
        <v>14000</v>
      </c>
      <c r="O117" s="1151">
        <v>0</v>
      </c>
      <c r="P117" s="1152">
        <v>0</v>
      </c>
      <c r="Q117" s="1153">
        <v>0</v>
      </c>
      <c r="R117" s="1152">
        <v>0</v>
      </c>
      <c r="S117" s="1152">
        <v>0</v>
      </c>
      <c r="T117" s="1152">
        <v>0</v>
      </c>
    </row>
    <row r="118" spans="1:20" ht="13.5" thickBot="1" x14ac:dyDescent="0.35">
      <c r="A118" s="996">
        <f t="shared" si="1"/>
        <v>64</v>
      </c>
      <c r="B118" s="1140" t="s">
        <v>209</v>
      </c>
      <c r="C118" s="1141">
        <v>2019</v>
      </c>
      <c r="D118" s="1142" t="s">
        <v>808</v>
      </c>
      <c r="E118" s="1141" t="s">
        <v>260</v>
      </c>
      <c r="F118" s="1057" t="s">
        <v>50</v>
      </c>
      <c r="G118" s="1147" t="s">
        <v>59</v>
      </c>
      <c r="H118" s="1148" t="s">
        <v>187</v>
      </c>
      <c r="I118" s="1149">
        <v>14000</v>
      </c>
      <c r="J118" s="1150">
        <v>0</v>
      </c>
      <c r="K118" s="1151"/>
      <c r="L118" s="1151">
        <v>0</v>
      </c>
      <c r="M118" s="1151">
        <v>0</v>
      </c>
      <c r="N118" s="1151">
        <v>14000</v>
      </c>
      <c r="O118" s="1151"/>
      <c r="P118" s="1152"/>
      <c r="Q118" s="1153"/>
      <c r="R118" s="1152">
        <v>0</v>
      </c>
      <c r="S118" s="1152">
        <v>0</v>
      </c>
      <c r="T118" s="1152">
        <v>0</v>
      </c>
    </row>
    <row r="119" spans="1:20" ht="13.5" thickBot="1" x14ac:dyDescent="0.35">
      <c r="A119" s="996">
        <f t="shared" si="1"/>
        <v>65</v>
      </c>
      <c r="B119" s="1140" t="s">
        <v>209</v>
      </c>
      <c r="C119" s="1141">
        <v>2021</v>
      </c>
      <c r="D119" s="1142" t="s">
        <v>808</v>
      </c>
      <c r="E119" s="1141" t="s">
        <v>261</v>
      </c>
      <c r="F119" s="1142" t="s">
        <v>50</v>
      </c>
      <c r="G119" s="1147" t="s">
        <v>59</v>
      </c>
      <c r="H119" s="1148" t="s">
        <v>189</v>
      </c>
      <c r="I119" s="1149">
        <v>14000</v>
      </c>
      <c r="J119" s="1150">
        <v>0</v>
      </c>
      <c r="K119" s="1151">
        <v>0</v>
      </c>
      <c r="L119" s="1151">
        <v>0</v>
      </c>
      <c r="M119" s="1151">
        <v>0</v>
      </c>
      <c r="N119" s="1151"/>
      <c r="O119" s="1151"/>
      <c r="P119" s="1152">
        <v>14000</v>
      </c>
      <c r="Q119" s="1153"/>
      <c r="R119" s="1152"/>
      <c r="S119" s="1152"/>
      <c r="T119" s="1152"/>
    </row>
    <row r="120" spans="1:20" ht="13.5" thickBot="1" x14ac:dyDescent="0.35">
      <c r="A120" s="996">
        <f t="shared" si="1"/>
        <v>66</v>
      </c>
      <c r="B120" s="1140" t="s">
        <v>209</v>
      </c>
      <c r="C120" s="1141">
        <v>2021</v>
      </c>
      <c r="D120" s="1142" t="s">
        <v>808</v>
      </c>
      <c r="E120" s="1141" t="s">
        <v>262</v>
      </c>
      <c r="F120" s="1142" t="s">
        <v>50</v>
      </c>
      <c r="G120" s="1147" t="s">
        <v>59</v>
      </c>
      <c r="H120" s="1148" t="s">
        <v>189</v>
      </c>
      <c r="I120" s="1149">
        <v>14000</v>
      </c>
      <c r="J120" s="1150"/>
      <c r="K120" s="1151"/>
      <c r="L120" s="1151"/>
      <c r="M120" s="1151"/>
      <c r="N120" s="1151"/>
      <c r="O120" s="1151"/>
      <c r="P120" s="1152">
        <v>14000</v>
      </c>
      <c r="Q120" s="1153"/>
      <c r="R120" s="1152"/>
      <c r="S120" s="1152"/>
      <c r="T120" s="1152"/>
    </row>
    <row r="121" spans="1:20" ht="13.5" hidden="1" thickBot="1" x14ac:dyDescent="0.35">
      <c r="A121" s="996">
        <f t="shared" si="1"/>
        <v>67</v>
      </c>
      <c r="B121" s="1140" t="s">
        <v>209</v>
      </c>
      <c r="C121" s="1141">
        <v>2021</v>
      </c>
      <c r="D121" s="1142" t="s">
        <v>805</v>
      </c>
      <c r="E121" s="1141" t="s">
        <v>263</v>
      </c>
      <c r="F121" s="1142" t="s">
        <v>50</v>
      </c>
      <c r="G121" s="1147" t="s">
        <v>59</v>
      </c>
      <c r="H121" s="1148" t="s">
        <v>255</v>
      </c>
      <c r="I121" s="1149">
        <v>4000</v>
      </c>
      <c r="J121" s="1150">
        <v>0</v>
      </c>
      <c r="K121" s="1151">
        <v>0</v>
      </c>
      <c r="L121" s="1151">
        <v>0</v>
      </c>
      <c r="M121" s="1151">
        <v>0</v>
      </c>
      <c r="N121" s="1151">
        <v>0</v>
      </c>
      <c r="O121" s="1151">
        <v>0</v>
      </c>
      <c r="P121" s="1152">
        <v>0</v>
      </c>
      <c r="Q121" s="1153">
        <v>0</v>
      </c>
      <c r="R121" s="1152"/>
      <c r="S121" s="1152"/>
      <c r="T121" s="1152"/>
    </row>
    <row r="122" spans="1:20" ht="13.5" thickBot="1" x14ac:dyDescent="0.35">
      <c r="A122" s="996">
        <v>67</v>
      </c>
      <c r="B122" s="1140" t="s">
        <v>209</v>
      </c>
      <c r="C122" s="1154">
        <v>2023</v>
      </c>
      <c r="D122" s="1155" t="s">
        <v>809</v>
      </c>
      <c r="E122" s="1154" t="s">
        <v>264</v>
      </c>
      <c r="F122" s="1155" t="s">
        <v>50</v>
      </c>
      <c r="G122" s="1156" t="s">
        <v>59</v>
      </c>
      <c r="H122" s="1157" t="s">
        <v>621</v>
      </c>
      <c r="I122" s="1158">
        <v>25000</v>
      </c>
      <c r="J122" s="1159">
        <v>25000</v>
      </c>
      <c r="K122" s="1159"/>
      <c r="L122" s="1159"/>
      <c r="M122" s="1159"/>
      <c r="N122" s="1159"/>
      <c r="O122" s="1159"/>
      <c r="P122" s="1160"/>
      <c r="Q122" s="1159"/>
      <c r="R122" s="1160">
        <v>0</v>
      </c>
      <c r="S122" s="1160">
        <v>0</v>
      </c>
      <c r="T122" s="1158">
        <v>0</v>
      </c>
    </row>
    <row r="123" spans="1:20" ht="13.5" thickBot="1" x14ac:dyDescent="0.35">
      <c r="A123" s="996">
        <f t="shared" si="1"/>
        <v>68</v>
      </c>
      <c r="B123" s="970" t="s">
        <v>265</v>
      </c>
      <c r="C123" s="970">
        <v>2013</v>
      </c>
      <c r="D123" s="1161"/>
      <c r="E123" s="970" t="s">
        <v>702</v>
      </c>
      <c r="F123" s="1161" t="s">
        <v>50</v>
      </c>
      <c r="G123" s="1162" t="s">
        <v>59</v>
      </c>
      <c r="H123" s="1162" t="s">
        <v>266</v>
      </c>
      <c r="I123" s="1163">
        <v>40000</v>
      </c>
      <c r="J123" s="1150">
        <v>0</v>
      </c>
      <c r="K123" s="1151">
        <v>40000</v>
      </c>
      <c r="L123" s="1151"/>
      <c r="M123" s="1151"/>
      <c r="N123" s="1151"/>
      <c r="O123" s="1151"/>
      <c r="P123" s="1152"/>
      <c r="Q123" s="1153"/>
      <c r="R123" s="1152"/>
      <c r="S123" s="1164"/>
      <c r="T123" s="1165"/>
    </row>
    <row r="124" spans="1:20" ht="13.5" thickBot="1" x14ac:dyDescent="0.35">
      <c r="A124" s="996">
        <f t="shared" si="1"/>
        <v>69</v>
      </c>
      <c r="B124" s="1166" t="s">
        <v>265</v>
      </c>
      <c r="C124" s="1166"/>
      <c r="D124" s="971"/>
      <c r="E124" s="1166" t="s">
        <v>511</v>
      </c>
      <c r="F124" s="971" t="s">
        <v>54</v>
      </c>
      <c r="G124" s="972" t="s">
        <v>59</v>
      </c>
      <c r="H124" s="972"/>
      <c r="I124" s="1167"/>
      <c r="J124" s="1150">
        <v>0</v>
      </c>
      <c r="K124" s="1151">
        <v>100000</v>
      </c>
      <c r="L124" s="1151"/>
      <c r="M124" s="1151">
        <v>0</v>
      </c>
      <c r="N124" s="1151"/>
      <c r="O124" s="1151"/>
      <c r="P124" s="1152"/>
      <c r="Q124" s="1153"/>
      <c r="R124" s="1152"/>
      <c r="S124" s="1164"/>
      <c r="T124" s="1164"/>
    </row>
    <row r="125" spans="1:20" ht="13.5" thickBot="1" x14ac:dyDescent="0.35">
      <c r="A125" s="996">
        <f t="shared" si="1"/>
        <v>70</v>
      </c>
      <c r="B125" s="1166" t="s">
        <v>265</v>
      </c>
      <c r="C125" s="1166"/>
      <c r="D125" s="971"/>
      <c r="E125" s="1166" t="s">
        <v>513</v>
      </c>
      <c r="F125" s="971" t="s">
        <v>50</v>
      </c>
      <c r="G125" s="1168" t="s">
        <v>560</v>
      </c>
      <c r="H125" s="972"/>
      <c r="I125" s="1167"/>
      <c r="J125" s="1150"/>
      <c r="K125" s="1151"/>
      <c r="L125" s="1137"/>
      <c r="M125" s="1137"/>
      <c r="N125" s="1137"/>
      <c r="O125" s="1137">
        <v>175000</v>
      </c>
      <c r="P125" s="1152"/>
      <c r="Q125" s="1153"/>
      <c r="R125" s="1152"/>
      <c r="S125" s="1164"/>
      <c r="T125" s="1164"/>
    </row>
    <row r="126" spans="1:20" ht="13.5" thickBot="1" x14ac:dyDescent="0.35">
      <c r="A126" s="996">
        <f t="shared" si="1"/>
        <v>71</v>
      </c>
      <c r="B126" s="1166" t="s">
        <v>265</v>
      </c>
      <c r="C126" s="1166"/>
      <c r="D126" s="971"/>
      <c r="E126" s="1166" t="s">
        <v>514</v>
      </c>
      <c r="F126" s="971" t="s">
        <v>50</v>
      </c>
      <c r="G126" s="972" t="s">
        <v>59</v>
      </c>
      <c r="H126" s="972"/>
      <c r="I126" s="1167"/>
      <c r="J126" s="1150">
        <v>0</v>
      </c>
      <c r="K126" s="1151"/>
      <c r="L126" s="1151">
        <v>80000</v>
      </c>
      <c r="M126" s="1151">
        <v>80000</v>
      </c>
      <c r="N126" s="1151">
        <v>70000</v>
      </c>
      <c r="O126" s="1151"/>
      <c r="P126" s="1152"/>
      <c r="Q126" s="1153"/>
      <c r="R126" s="1152"/>
      <c r="S126" s="1164"/>
      <c r="T126" s="1164"/>
    </row>
    <row r="127" spans="1:20" ht="13.5" thickBot="1" x14ac:dyDescent="0.35">
      <c r="A127" s="996">
        <f t="shared" si="1"/>
        <v>72</v>
      </c>
      <c r="B127" s="1166" t="s">
        <v>265</v>
      </c>
      <c r="C127" s="1166"/>
      <c r="D127" s="971"/>
      <c r="E127" s="1166" t="s">
        <v>559</v>
      </c>
      <c r="F127" s="971" t="s">
        <v>54</v>
      </c>
      <c r="G127" s="1168" t="s">
        <v>267</v>
      </c>
      <c r="H127" s="1168"/>
      <c r="I127" s="1169"/>
      <c r="J127" s="1150"/>
      <c r="K127" s="1151">
        <v>0</v>
      </c>
      <c r="L127" s="1151"/>
      <c r="M127" s="1137"/>
      <c r="N127" s="1137"/>
      <c r="O127" s="1137"/>
      <c r="P127" s="1138">
        <v>390000</v>
      </c>
      <c r="Q127" s="1153"/>
      <c r="R127" s="1152"/>
      <c r="S127" s="1164"/>
      <c r="T127" s="1164"/>
    </row>
    <row r="128" spans="1:20" ht="13.5" thickBot="1" x14ac:dyDescent="0.35">
      <c r="A128" s="996">
        <f t="shared" si="1"/>
        <v>73</v>
      </c>
      <c r="B128" s="1166" t="s">
        <v>265</v>
      </c>
      <c r="C128" s="1166"/>
      <c r="D128" s="971"/>
      <c r="E128" s="1166" t="s">
        <v>587</v>
      </c>
      <c r="F128" s="971" t="s">
        <v>54</v>
      </c>
      <c r="G128" s="972" t="s">
        <v>59</v>
      </c>
      <c r="H128" s="972"/>
      <c r="I128" s="1167"/>
      <c r="J128" s="1150"/>
      <c r="K128" s="1151"/>
      <c r="L128" s="1151"/>
      <c r="M128" s="1151">
        <v>0</v>
      </c>
      <c r="N128" s="1151">
        <v>25000</v>
      </c>
      <c r="O128" s="1151"/>
      <c r="P128" s="1152"/>
      <c r="Q128" s="1153"/>
      <c r="R128" s="1152"/>
      <c r="S128" s="1164"/>
      <c r="T128" s="1164"/>
    </row>
    <row r="129" spans="1:20" ht="13.5" thickBot="1" x14ac:dyDescent="0.35">
      <c r="A129" s="996">
        <f t="shared" si="1"/>
        <v>74</v>
      </c>
      <c r="B129" s="1166" t="s">
        <v>265</v>
      </c>
      <c r="C129" s="1166"/>
      <c r="D129" s="971"/>
      <c r="E129" s="1166" t="s">
        <v>510</v>
      </c>
      <c r="F129" s="971" t="s">
        <v>54</v>
      </c>
      <c r="G129" s="972" t="s">
        <v>59</v>
      </c>
      <c r="H129" s="972"/>
      <c r="I129" s="1167"/>
      <c r="J129" s="1150"/>
      <c r="K129" s="1151"/>
      <c r="L129" s="1151"/>
      <c r="M129" s="1151"/>
      <c r="N129" s="1151"/>
      <c r="O129" s="1151"/>
      <c r="P129" s="1152"/>
      <c r="Q129" s="1153"/>
      <c r="R129" s="1152"/>
      <c r="S129" s="1164"/>
      <c r="T129" s="1164"/>
    </row>
    <row r="130" spans="1:20" ht="13.5" thickBot="1" x14ac:dyDescent="0.35">
      <c r="A130" s="996">
        <f t="shared" si="1"/>
        <v>75</v>
      </c>
      <c r="B130" s="1166" t="s">
        <v>265</v>
      </c>
      <c r="C130" s="1166"/>
      <c r="D130" s="971"/>
      <c r="E130" s="1166" t="s">
        <v>268</v>
      </c>
      <c r="F130" s="971" t="s">
        <v>50</v>
      </c>
      <c r="G130" s="972" t="s">
        <v>59</v>
      </c>
      <c r="H130" s="972"/>
      <c r="I130" s="1167"/>
      <c r="J130" s="1150"/>
      <c r="K130" s="1151"/>
      <c r="L130" s="1151"/>
      <c r="M130" s="1151"/>
      <c r="N130" s="1151"/>
      <c r="O130" s="1151">
        <v>100000</v>
      </c>
      <c r="P130" s="1152"/>
      <c r="Q130" s="1153"/>
      <c r="R130" s="1152"/>
      <c r="S130" s="1164"/>
      <c r="T130" s="1164"/>
    </row>
    <row r="131" spans="1:20" ht="13.5" thickBot="1" x14ac:dyDescent="0.35">
      <c r="A131" s="996">
        <f t="shared" si="1"/>
        <v>76</v>
      </c>
      <c r="B131" s="1166" t="s">
        <v>265</v>
      </c>
      <c r="C131" s="1166"/>
      <c r="D131" s="971"/>
      <c r="E131" s="1166" t="s">
        <v>678</v>
      </c>
      <c r="F131" s="971" t="s">
        <v>50</v>
      </c>
      <c r="G131" s="972" t="s">
        <v>59</v>
      </c>
      <c r="H131" s="972"/>
      <c r="I131" s="1167"/>
      <c r="J131" s="1150"/>
      <c r="K131" s="1151"/>
      <c r="L131" s="1151"/>
      <c r="M131" s="1151">
        <v>15000</v>
      </c>
      <c r="N131" s="1151"/>
      <c r="O131" s="1151"/>
      <c r="P131" s="1152"/>
      <c r="Q131" s="1153"/>
      <c r="R131" s="1152"/>
      <c r="S131" s="1164"/>
      <c r="T131" s="1164"/>
    </row>
    <row r="132" spans="1:20" ht="13.5" thickBot="1" x14ac:dyDescent="0.35">
      <c r="A132" s="996">
        <f t="shared" si="1"/>
        <v>77</v>
      </c>
      <c r="B132" s="1166" t="s">
        <v>265</v>
      </c>
      <c r="C132" s="1166"/>
      <c r="D132" s="971"/>
      <c r="E132" s="1166" t="s">
        <v>378</v>
      </c>
      <c r="F132" s="971" t="s">
        <v>54</v>
      </c>
      <c r="G132" s="972" t="s">
        <v>59</v>
      </c>
      <c r="H132" s="972"/>
      <c r="I132" s="1167"/>
      <c r="J132" s="1150"/>
      <c r="K132" s="1151"/>
      <c r="L132" s="1151">
        <v>62000</v>
      </c>
      <c r="M132" s="1151"/>
      <c r="N132" s="1151"/>
      <c r="O132" s="1151"/>
      <c r="P132" s="1152"/>
      <c r="Q132" s="1153"/>
      <c r="R132" s="1152"/>
      <c r="S132" s="1164"/>
      <c r="T132" s="1164"/>
    </row>
    <row r="133" spans="1:20" ht="13.5" thickBot="1" x14ac:dyDescent="0.35">
      <c r="A133" s="996">
        <f t="shared" si="1"/>
        <v>78</v>
      </c>
      <c r="B133" s="1170" t="s">
        <v>265</v>
      </c>
      <c r="C133" s="1170"/>
      <c r="D133" s="1171"/>
      <c r="E133" s="1170" t="s">
        <v>512</v>
      </c>
      <c r="F133" s="1171" t="s">
        <v>54</v>
      </c>
      <c r="G133" s="1172" t="s">
        <v>59</v>
      </c>
      <c r="H133" s="1172"/>
      <c r="I133" s="1173"/>
      <c r="J133" s="1150">
        <v>0</v>
      </c>
      <c r="K133" s="1151"/>
      <c r="L133" s="1151"/>
      <c r="M133" s="1151">
        <v>20000</v>
      </c>
      <c r="N133" s="1151"/>
      <c r="O133" s="1151"/>
      <c r="P133" s="1152"/>
      <c r="Q133" s="1174"/>
      <c r="R133" s="1175"/>
      <c r="S133" s="1176"/>
      <c r="T133" s="1176"/>
    </row>
    <row r="134" spans="1:20" ht="13.5" thickBot="1" x14ac:dyDescent="0.35">
      <c r="A134" s="996">
        <f t="shared" si="1"/>
        <v>79</v>
      </c>
      <c r="B134" s="1177" t="s">
        <v>265</v>
      </c>
      <c r="C134" s="1177"/>
      <c r="D134" s="1177"/>
      <c r="E134" s="1177" t="s">
        <v>679</v>
      </c>
      <c r="F134" s="1178"/>
      <c r="G134" s="1179" t="s">
        <v>560</v>
      </c>
      <c r="H134" s="1180"/>
      <c r="I134" s="1181"/>
      <c r="J134" s="1182"/>
      <c r="K134" s="1183"/>
      <c r="L134" s="1183"/>
      <c r="M134" s="1183"/>
      <c r="N134" s="1183"/>
      <c r="O134" s="1184"/>
      <c r="P134" s="1185">
        <v>200000</v>
      </c>
      <c r="Q134" s="1159"/>
      <c r="R134" s="1160"/>
      <c r="S134" s="1186"/>
      <c r="T134" s="1186"/>
    </row>
    <row r="135" spans="1:20" ht="13.5" thickBot="1" x14ac:dyDescent="0.35">
      <c r="A135" s="996">
        <f t="shared" si="1"/>
        <v>80</v>
      </c>
      <c r="B135" s="1187" t="s">
        <v>270</v>
      </c>
      <c r="C135" s="1188" t="s">
        <v>271</v>
      </c>
      <c r="D135" s="1189"/>
      <c r="E135" s="1188" t="s">
        <v>272</v>
      </c>
      <c r="F135" s="1189" t="s">
        <v>50</v>
      </c>
      <c r="G135" s="1190" t="s">
        <v>59</v>
      </c>
      <c r="H135" s="1191" t="s">
        <v>269</v>
      </c>
      <c r="I135" s="1192">
        <v>30000</v>
      </c>
      <c r="J135" s="1193">
        <v>145000</v>
      </c>
      <c r="K135" s="1194">
        <v>135000</v>
      </c>
      <c r="L135" s="1194">
        <v>139050</v>
      </c>
      <c r="M135" s="1194">
        <v>143221.5</v>
      </c>
      <c r="N135" s="1194">
        <f>+M135*1.03</f>
        <v>147518.14499999999</v>
      </c>
      <c r="O135" s="1194">
        <f>+N135*1.03</f>
        <v>151943.68935</v>
      </c>
      <c r="P135" s="1195">
        <f>+O135*1.03</f>
        <v>156502.0000305</v>
      </c>
      <c r="Q135" s="1196"/>
      <c r="R135" s="1195"/>
      <c r="S135" s="1165"/>
      <c r="T135" s="1165"/>
    </row>
    <row r="136" spans="1:20" ht="13.5" thickBot="1" x14ac:dyDescent="0.35">
      <c r="A136" s="996">
        <f t="shared" si="1"/>
        <v>81</v>
      </c>
      <c r="B136" s="1197" t="s">
        <v>270</v>
      </c>
      <c r="C136" s="1166"/>
      <c r="D136" s="971" t="s">
        <v>810</v>
      </c>
      <c r="E136" s="1166" t="s">
        <v>273</v>
      </c>
      <c r="F136" s="971" t="s">
        <v>54</v>
      </c>
      <c r="G136" s="972" t="s">
        <v>59</v>
      </c>
      <c r="H136" s="973" t="s">
        <v>194</v>
      </c>
      <c r="I136" s="1167">
        <v>27000</v>
      </c>
      <c r="J136" s="1150"/>
      <c r="K136" s="1151"/>
      <c r="L136" s="1151">
        <v>27000</v>
      </c>
      <c r="M136" s="1151"/>
      <c r="N136" s="1151"/>
      <c r="O136" s="1151"/>
      <c r="P136" s="1152"/>
      <c r="Q136" s="1153">
        <v>27000</v>
      </c>
      <c r="R136" s="1152"/>
      <c r="S136" s="1164"/>
      <c r="T136" s="1164"/>
    </row>
    <row r="137" spans="1:20" ht="13.5" thickBot="1" x14ac:dyDescent="0.35">
      <c r="A137" s="996">
        <f t="shared" si="1"/>
        <v>82</v>
      </c>
      <c r="B137" s="1197" t="s">
        <v>270</v>
      </c>
      <c r="C137" s="1166" t="s">
        <v>271</v>
      </c>
      <c r="D137" s="971"/>
      <c r="E137" s="1166" t="s">
        <v>274</v>
      </c>
      <c r="F137" s="971" t="s">
        <v>50</v>
      </c>
      <c r="G137" s="972" t="s">
        <v>59</v>
      </c>
      <c r="H137" s="973" t="s">
        <v>561</v>
      </c>
      <c r="I137" s="1167">
        <v>35000</v>
      </c>
      <c r="J137" s="1150">
        <v>0</v>
      </c>
      <c r="K137" s="1151">
        <v>35000</v>
      </c>
      <c r="L137" s="1151">
        <v>0</v>
      </c>
      <c r="M137" s="1151">
        <v>0</v>
      </c>
      <c r="N137" s="1151"/>
      <c r="O137" s="1151"/>
      <c r="P137" s="1152">
        <v>35000</v>
      </c>
      <c r="Q137" s="1153"/>
      <c r="R137" s="1152"/>
      <c r="S137" s="1164"/>
      <c r="T137" s="1164"/>
    </row>
    <row r="138" spans="1:20" ht="13.5" hidden="1" thickBot="1" x14ac:dyDescent="0.35">
      <c r="A138" s="996">
        <f t="shared" si="1"/>
        <v>83</v>
      </c>
      <c r="B138" s="1197" t="s">
        <v>270</v>
      </c>
      <c r="C138" s="1166"/>
      <c r="D138" s="971"/>
      <c r="E138" s="1166" t="s">
        <v>275</v>
      </c>
      <c r="F138" s="971" t="s">
        <v>50</v>
      </c>
      <c r="G138" s="972" t="s">
        <v>59</v>
      </c>
      <c r="H138" s="973" t="s">
        <v>276</v>
      </c>
      <c r="I138" s="1167">
        <v>100000</v>
      </c>
      <c r="J138" s="1182">
        <v>0</v>
      </c>
      <c r="K138" s="1183">
        <v>0</v>
      </c>
      <c r="L138" s="1183">
        <v>0</v>
      </c>
      <c r="M138" s="1183">
        <v>0</v>
      </c>
      <c r="N138" s="1183"/>
      <c r="O138" s="1183"/>
      <c r="P138" s="1160"/>
      <c r="Q138" s="1159"/>
      <c r="R138" s="1160"/>
      <c r="S138" s="1160"/>
      <c r="T138" s="1186"/>
    </row>
    <row r="139" spans="1:20" ht="13.5" hidden="1" thickBot="1" x14ac:dyDescent="0.35">
      <c r="A139" s="996">
        <f t="shared" ref="A139:A159" si="2">1+A138</f>
        <v>84</v>
      </c>
      <c r="B139" s="1198" t="s">
        <v>277</v>
      </c>
      <c r="C139" s="1117">
        <v>2021</v>
      </c>
      <c r="D139" s="1119" t="s">
        <v>811</v>
      </c>
      <c r="E139" s="1199" t="s">
        <v>278</v>
      </c>
      <c r="F139" s="1200" t="s">
        <v>50</v>
      </c>
      <c r="G139" s="1201" t="s">
        <v>279</v>
      </c>
      <c r="H139" s="1121" t="s">
        <v>190</v>
      </c>
      <c r="I139" s="1122">
        <v>80000</v>
      </c>
      <c r="J139" s="1123">
        <v>0</v>
      </c>
      <c r="K139" s="1124">
        <v>0</v>
      </c>
      <c r="L139" s="1124">
        <v>0</v>
      </c>
      <c r="M139" s="1124">
        <v>0</v>
      </c>
      <c r="N139" s="1194"/>
      <c r="O139" s="1124"/>
      <c r="P139" s="1125"/>
      <c r="Q139" s="1126">
        <v>80000</v>
      </c>
      <c r="R139" s="1127">
        <v>0</v>
      </c>
      <c r="S139" s="1127">
        <v>0</v>
      </c>
      <c r="T139" s="1127">
        <v>0</v>
      </c>
    </row>
    <row r="140" spans="1:20" ht="13.5" thickBot="1" x14ac:dyDescent="0.35">
      <c r="A140" s="996">
        <v>83</v>
      </c>
      <c r="B140" s="1202" t="s">
        <v>277</v>
      </c>
      <c r="C140" s="1140">
        <v>2018</v>
      </c>
      <c r="D140" s="1142" t="s">
        <v>803</v>
      </c>
      <c r="E140" s="1203" t="s">
        <v>280</v>
      </c>
      <c r="F140" s="1204" t="s">
        <v>50</v>
      </c>
      <c r="G140" s="1205" t="s">
        <v>279</v>
      </c>
      <c r="H140" s="1134" t="s">
        <v>187</v>
      </c>
      <c r="I140" s="1144">
        <v>80000</v>
      </c>
      <c r="J140" s="1136"/>
      <c r="K140" s="1137"/>
      <c r="L140" s="1137"/>
      <c r="M140" s="1137"/>
      <c r="N140" s="1137">
        <v>80000</v>
      </c>
      <c r="O140" s="1137">
        <v>0</v>
      </c>
      <c r="P140" s="1138">
        <v>0</v>
      </c>
      <c r="Q140" s="1145"/>
      <c r="R140" s="1138"/>
      <c r="S140" s="1138"/>
      <c r="T140" s="1138"/>
    </row>
    <row r="141" spans="1:20" ht="13.5" thickBot="1" x14ac:dyDescent="0.35">
      <c r="A141" s="996">
        <f t="shared" si="2"/>
        <v>84</v>
      </c>
      <c r="B141" s="1202" t="s">
        <v>277</v>
      </c>
      <c r="C141" s="1140">
        <v>2018</v>
      </c>
      <c r="D141" s="1142" t="s">
        <v>803</v>
      </c>
      <c r="E141" s="1203" t="s">
        <v>281</v>
      </c>
      <c r="F141" s="1204" t="s">
        <v>50</v>
      </c>
      <c r="G141" s="1205" t="s">
        <v>279</v>
      </c>
      <c r="H141" s="1134" t="s">
        <v>187</v>
      </c>
      <c r="I141" s="1144">
        <v>80000</v>
      </c>
      <c r="J141" s="1136"/>
      <c r="K141" s="1137"/>
      <c r="L141" s="1137"/>
      <c r="M141" s="1137"/>
      <c r="N141" s="1137">
        <v>80000</v>
      </c>
      <c r="O141" s="1137">
        <v>0</v>
      </c>
      <c r="P141" s="1138">
        <v>0</v>
      </c>
      <c r="Q141" s="1145">
        <v>0</v>
      </c>
      <c r="R141" s="1138">
        <v>0</v>
      </c>
      <c r="S141" s="1138">
        <v>0</v>
      </c>
      <c r="T141" s="1138">
        <v>0</v>
      </c>
    </row>
    <row r="142" spans="1:20" ht="13.5" hidden="1" thickBot="1" x14ac:dyDescent="0.35">
      <c r="A142" s="996">
        <f t="shared" si="2"/>
        <v>85</v>
      </c>
      <c r="B142" s="1202" t="s">
        <v>277</v>
      </c>
      <c r="C142" s="1140">
        <v>2021</v>
      </c>
      <c r="D142" s="1142" t="s">
        <v>803</v>
      </c>
      <c r="E142" s="1203" t="s">
        <v>282</v>
      </c>
      <c r="F142" s="1204" t="s">
        <v>50</v>
      </c>
      <c r="G142" s="1205" t="s">
        <v>279</v>
      </c>
      <c r="H142" s="1134" t="s">
        <v>190</v>
      </c>
      <c r="I142" s="1144">
        <v>80000</v>
      </c>
      <c r="J142" s="1136"/>
      <c r="K142" s="1137"/>
      <c r="L142" s="1137"/>
      <c r="M142" s="1137"/>
      <c r="N142" s="1151"/>
      <c r="O142" s="1137"/>
      <c r="P142" s="1138"/>
      <c r="Q142" s="1145">
        <v>80000</v>
      </c>
      <c r="R142" s="1138"/>
      <c r="S142" s="1138"/>
      <c r="T142" s="1138"/>
    </row>
    <row r="143" spans="1:20" ht="13.5" thickBot="1" x14ac:dyDescent="0.35">
      <c r="A143" s="996">
        <v>85</v>
      </c>
      <c r="B143" s="1202" t="s">
        <v>277</v>
      </c>
      <c r="C143" s="1140">
        <v>2005</v>
      </c>
      <c r="D143" s="1142" t="s">
        <v>807</v>
      </c>
      <c r="E143" s="1203" t="s">
        <v>283</v>
      </c>
      <c r="F143" s="1204" t="s">
        <v>50</v>
      </c>
      <c r="G143" s="1205" t="s">
        <v>279</v>
      </c>
      <c r="H143" s="1134" t="s">
        <v>184</v>
      </c>
      <c r="I143" s="1144">
        <v>150000</v>
      </c>
      <c r="J143" s="1136"/>
      <c r="K143" s="1137"/>
      <c r="L143" s="1137">
        <v>150000</v>
      </c>
      <c r="M143" s="1137"/>
      <c r="N143" s="1151">
        <v>0</v>
      </c>
      <c r="O143" s="1137">
        <v>0</v>
      </c>
      <c r="P143" s="1138">
        <v>0</v>
      </c>
      <c r="Q143" s="1145">
        <v>0</v>
      </c>
      <c r="R143" s="1138">
        <v>0</v>
      </c>
      <c r="S143" s="1138">
        <v>0</v>
      </c>
      <c r="T143" s="1138">
        <v>0</v>
      </c>
    </row>
    <row r="144" spans="1:20" ht="12.9" hidden="1" customHeight="1" thickBot="1" x14ac:dyDescent="0.35">
      <c r="A144" s="996">
        <f t="shared" si="2"/>
        <v>86</v>
      </c>
      <c r="B144" s="1202" t="s">
        <v>277</v>
      </c>
      <c r="C144" s="1140">
        <v>2020</v>
      </c>
      <c r="D144" s="1142" t="s">
        <v>807</v>
      </c>
      <c r="E144" s="1203" t="s">
        <v>284</v>
      </c>
      <c r="F144" s="1204" t="s">
        <v>50</v>
      </c>
      <c r="G144" s="1205" t="s">
        <v>279</v>
      </c>
      <c r="H144" s="1134" t="s">
        <v>530</v>
      </c>
      <c r="I144" s="1144">
        <v>150000</v>
      </c>
      <c r="J144" s="1136"/>
      <c r="K144" s="1137"/>
      <c r="L144" s="1137"/>
      <c r="M144" s="1137"/>
      <c r="N144" s="1151">
        <v>0</v>
      </c>
      <c r="O144" s="1137">
        <v>0</v>
      </c>
      <c r="P144" s="1138">
        <v>0</v>
      </c>
      <c r="Q144" s="1145">
        <v>0</v>
      </c>
      <c r="R144" s="1138">
        <v>0</v>
      </c>
      <c r="S144" s="1138">
        <v>0</v>
      </c>
      <c r="T144" s="1138">
        <v>0</v>
      </c>
    </row>
    <row r="145" spans="1:20" ht="12.9" hidden="1" customHeight="1" thickBot="1" x14ac:dyDescent="0.35">
      <c r="A145" s="996">
        <f t="shared" si="2"/>
        <v>87</v>
      </c>
      <c r="B145" s="1202" t="s">
        <v>277</v>
      </c>
      <c r="C145" s="1140">
        <v>2020</v>
      </c>
      <c r="D145" s="1142" t="s">
        <v>805</v>
      </c>
      <c r="E145" s="1203" t="s">
        <v>285</v>
      </c>
      <c r="F145" s="1204" t="s">
        <v>50</v>
      </c>
      <c r="G145" s="1205" t="s">
        <v>279</v>
      </c>
      <c r="H145" s="1134" t="s">
        <v>531</v>
      </c>
      <c r="I145" s="1144">
        <v>25000</v>
      </c>
      <c r="J145" s="1136">
        <v>0</v>
      </c>
      <c r="K145" s="1137">
        <v>0</v>
      </c>
      <c r="L145" s="1137">
        <v>0</v>
      </c>
      <c r="M145" s="1137">
        <v>0</v>
      </c>
      <c r="N145" s="1151"/>
      <c r="O145" s="1137"/>
      <c r="P145" s="1138"/>
      <c r="Q145" s="1145"/>
      <c r="R145" s="1138"/>
      <c r="S145" s="1138"/>
      <c r="T145" s="1138"/>
    </row>
    <row r="146" spans="1:20" ht="13.5" hidden="1" thickBot="1" x14ac:dyDescent="0.35">
      <c r="A146" s="996">
        <f t="shared" si="2"/>
        <v>88</v>
      </c>
      <c r="B146" s="1202" t="s">
        <v>277</v>
      </c>
      <c r="C146" s="1140">
        <v>2021</v>
      </c>
      <c r="D146" s="1142" t="s">
        <v>800</v>
      </c>
      <c r="E146" s="1203" t="s">
        <v>287</v>
      </c>
      <c r="F146" s="1204" t="s">
        <v>50</v>
      </c>
      <c r="G146" s="1205" t="s">
        <v>279</v>
      </c>
      <c r="H146" s="1134" t="s">
        <v>528</v>
      </c>
      <c r="I146" s="1144">
        <v>300000</v>
      </c>
      <c r="J146" s="1136">
        <v>0</v>
      </c>
      <c r="K146" s="1137">
        <v>0</v>
      </c>
      <c r="L146" s="1137">
        <v>0</v>
      </c>
      <c r="M146" s="1137">
        <v>0</v>
      </c>
      <c r="N146" s="1151"/>
      <c r="O146" s="1137"/>
      <c r="P146" s="1138"/>
      <c r="Q146" s="1145"/>
      <c r="R146" s="1138"/>
      <c r="S146" s="1138">
        <v>300000</v>
      </c>
      <c r="T146" s="1138">
        <v>0</v>
      </c>
    </row>
    <row r="147" spans="1:20" ht="13.5" thickBot="1" x14ac:dyDescent="0.35">
      <c r="A147" s="996">
        <v>86</v>
      </c>
      <c r="B147" s="1202" t="s">
        <v>277</v>
      </c>
      <c r="C147" s="1140">
        <v>2013</v>
      </c>
      <c r="D147" s="1142" t="s">
        <v>800</v>
      </c>
      <c r="E147" s="1203" t="s">
        <v>286</v>
      </c>
      <c r="F147" s="1204" t="s">
        <v>50</v>
      </c>
      <c r="G147" s="1205" t="s">
        <v>279</v>
      </c>
      <c r="H147" s="1134" t="s">
        <v>184</v>
      </c>
      <c r="I147" s="1144">
        <v>300000</v>
      </c>
      <c r="J147" s="1136"/>
      <c r="K147" s="1137">
        <v>300000</v>
      </c>
      <c r="L147" s="1137"/>
      <c r="M147" s="1137"/>
      <c r="N147" s="1151"/>
      <c r="O147" s="1137"/>
      <c r="P147" s="1138"/>
      <c r="Q147" s="1145"/>
      <c r="R147" s="1138"/>
      <c r="S147" s="1138"/>
      <c r="T147" s="1138"/>
    </row>
    <row r="148" spans="1:20" ht="13.5" hidden="1" thickBot="1" x14ac:dyDescent="0.35">
      <c r="A148" s="996">
        <f t="shared" si="2"/>
        <v>87</v>
      </c>
      <c r="B148" s="1202" t="s">
        <v>277</v>
      </c>
      <c r="C148" s="1140">
        <v>2019</v>
      </c>
      <c r="D148" s="1142" t="s">
        <v>805</v>
      </c>
      <c r="E148" s="1203" t="s">
        <v>288</v>
      </c>
      <c r="F148" s="1204" t="s">
        <v>50</v>
      </c>
      <c r="G148" s="1205" t="s">
        <v>279</v>
      </c>
      <c r="H148" s="1134" t="s">
        <v>532</v>
      </c>
      <c r="I148" s="1144">
        <v>50000</v>
      </c>
      <c r="J148" s="1136">
        <v>0</v>
      </c>
      <c r="K148" s="1137">
        <v>0</v>
      </c>
      <c r="L148" s="1137">
        <v>0</v>
      </c>
      <c r="M148" s="1137"/>
      <c r="N148" s="1151"/>
      <c r="O148" s="1137"/>
      <c r="P148" s="1138"/>
      <c r="Q148" s="1145"/>
      <c r="R148" s="1138"/>
      <c r="S148" s="1138"/>
      <c r="T148" s="1138">
        <v>50000</v>
      </c>
    </row>
    <row r="149" spans="1:20" ht="13.5" thickBot="1" x14ac:dyDescent="0.35">
      <c r="A149" s="996">
        <v>87</v>
      </c>
      <c r="B149" s="1202" t="s">
        <v>277</v>
      </c>
      <c r="C149" s="1140">
        <v>2012</v>
      </c>
      <c r="D149" s="1142" t="s">
        <v>805</v>
      </c>
      <c r="E149" s="1203" t="s">
        <v>289</v>
      </c>
      <c r="F149" s="1204" t="s">
        <v>50</v>
      </c>
      <c r="G149" s="1205" t="s">
        <v>279</v>
      </c>
      <c r="H149" s="1134" t="s">
        <v>186</v>
      </c>
      <c r="I149" s="1144">
        <v>50000</v>
      </c>
      <c r="J149" s="1136"/>
      <c r="K149" s="1137"/>
      <c r="L149" s="1137"/>
      <c r="M149" s="1137">
        <v>50000</v>
      </c>
      <c r="N149" s="1137"/>
      <c r="O149" s="1137"/>
      <c r="P149" s="1138"/>
      <c r="Q149" s="1145"/>
      <c r="R149" s="1138"/>
      <c r="S149" s="1138"/>
      <c r="T149" s="1138"/>
    </row>
    <row r="150" spans="1:20" ht="13.5" thickBot="1" x14ac:dyDescent="0.35">
      <c r="A150" s="996">
        <f t="shared" si="2"/>
        <v>88</v>
      </c>
      <c r="B150" s="1202" t="s">
        <v>277</v>
      </c>
      <c r="C150" s="1140">
        <v>2016</v>
      </c>
      <c r="D150" s="1142" t="s">
        <v>800</v>
      </c>
      <c r="E150" s="1203" t="s">
        <v>290</v>
      </c>
      <c r="F150" s="1204" t="s">
        <v>50</v>
      </c>
      <c r="G150" s="1205" t="s">
        <v>279</v>
      </c>
      <c r="H150" s="1134" t="s">
        <v>187</v>
      </c>
      <c r="I150" s="1144">
        <v>50000</v>
      </c>
      <c r="J150" s="1136"/>
      <c r="K150" s="1137"/>
      <c r="L150" s="1137"/>
      <c r="M150" s="1137"/>
      <c r="N150" s="1137">
        <v>50000</v>
      </c>
      <c r="O150" s="1137"/>
      <c r="P150" s="1138"/>
      <c r="Q150" s="1145"/>
      <c r="R150" s="1138"/>
      <c r="S150" s="1138"/>
      <c r="T150" s="1138"/>
    </row>
    <row r="151" spans="1:20" ht="13.5" hidden="1" thickBot="1" x14ac:dyDescent="0.35">
      <c r="A151" s="996">
        <f t="shared" si="2"/>
        <v>89</v>
      </c>
      <c r="B151" s="1206" t="s">
        <v>277</v>
      </c>
      <c r="C151" s="1207">
        <v>2010</v>
      </c>
      <c r="D151" s="1155" t="s">
        <v>800</v>
      </c>
      <c r="E151" s="1208" t="s">
        <v>533</v>
      </c>
      <c r="F151" s="1209" t="s">
        <v>50</v>
      </c>
      <c r="G151" s="1210" t="s">
        <v>279</v>
      </c>
      <c r="H151" s="1211" t="s">
        <v>182</v>
      </c>
      <c r="I151" s="1212">
        <v>50000</v>
      </c>
      <c r="J151" s="1213"/>
      <c r="K151" s="1184"/>
      <c r="L151" s="1184"/>
      <c r="M151" s="1184"/>
      <c r="N151" s="1183"/>
      <c r="O151" s="1184"/>
      <c r="P151" s="1185"/>
      <c r="Q151" s="1214"/>
      <c r="R151" s="1185"/>
      <c r="S151" s="1185"/>
      <c r="T151" s="1185"/>
    </row>
    <row r="152" spans="1:20" ht="13.5" thickBot="1" x14ac:dyDescent="0.35">
      <c r="A152" s="996">
        <v>89</v>
      </c>
      <c r="B152" s="1206" t="s">
        <v>277</v>
      </c>
      <c r="C152" s="1207">
        <v>2004</v>
      </c>
      <c r="D152" s="1155" t="s">
        <v>807</v>
      </c>
      <c r="E152" s="1208" t="s">
        <v>509</v>
      </c>
      <c r="F152" s="1209" t="s">
        <v>50</v>
      </c>
      <c r="G152" s="1156" t="s">
        <v>59</v>
      </c>
      <c r="H152" s="1215" t="s">
        <v>182</v>
      </c>
      <c r="I152" s="1216">
        <v>100000</v>
      </c>
      <c r="J152" s="1217">
        <v>95000</v>
      </c>
      <c r="K152" s="1218"/>
      <c r="L152" s="1218"/>
      <c r="M152" s="1219"/>
      <c r="N152" s="1219"/>
      <c r="O152" s="1219"/>
      <c r="P152" s="1220"/>
      <c r="Q152" s="1214"/>
      <c r="R152" s="1185"/>
      <c r="S152" s="1185"/>
      <c r="T152" s="1185"/>
    </row>
    <row r="153" spans="1:20" s="1226" customFormat="1" ht="13.5" thickBot="1" x14ac:dyDescent="0.35">
      <c r="A153" s="996">
        <f t="shared" si="2"/>
        <v>90</v>
      </c>
      <c r="B153" s="1221" t="s">
        <v>291</v>
      </c>
      <c r="C153" s="1221"/>
      <c r="D153" s="1222"/>
      <c r="E153" s="1221" t="s">
        <v>575</v>
      </c>
      <c r="F153" s="1222" t="s">
        <v>50</v>
      </c>
      <c r="G153" s="1223" t="s">
        <v>59</v>
      </c>
      <c r="H153" s="1224"/>
      <c r="I153" s="1225"/>
      <c r="J153" s="1193"/>
      <c r="K153" s="1194"/>
      <c r="L153" s="1194">
        <v>75000</v>
      </c>
      <c r="M153" s="1194"/>
      <c r="N153" s="1194">
        <v>0</v>
      </c>
      <c r="O153" s="1124"/>
      <c r="P153" s="1125"/>
      <c r="Q153" s="1153"/>
      <c r="R153" s="1152"/>
      <c r="S153" s="1152"/>
      <c r="T153" s="1152"/>
    </row>
    <row r="154" spans="1:20" s="1226" customFormat="1" ht="13.5" thickBot="1" x14ac:dyDescent="0.35">
      <c r="A154" s="996">
        <f t="shared" si="2"/>
        <v>91</v>
      </c>
      <c r="B154" s="1221" t="s">
        <v>291</v>
      </c>
      <c r="C154" s="1221"/>
      <c r="D154" s="1222"/>
      <c r="E154" s="1203" t="s">
        <v>576</v>
      </c>
      <c r="F154" s="1222" t="s">
        <v>50</v>
      </c>
      <c r="G154" s="1227" t="s">
        <v>292</v>
      </c>
      <c r="H154" s="1224"/>
      <c r="I154" s="1225"/>
      <c r="J154" s="1136">
        <v>65000</v>
      </c>
      <c r="K154" s="1137">
        <v>65000</v>
      </c>
      <c r="L154" s="1137"/>
      <c r="M154" s="1137"/>
      <c r="N154" s="1151"/>
      <c r="O154" s="1137"/>
      <c r="P154" s="1138"/>
      <c r="Q154" s="1153"/>
      <c r="R154" s="1152"/>
      <c r="S154" s="1152"/>
      <c r="T154" s="1152"/>
    </row>
    <row r="155" spans="1:20" s="1226" customFormat="1" ht="13.5" thickBot="1" x14ac:dyDescent="0.35">
      <c r="A155" s="996">
        <f t="shared" si="2"/>
        <v>92</v>
      </c>
      <c r="B155" s="1221" t="s">
        <v>291</v>
      </c>
      <c r="C155" s="1221"/>
      <c r="D155" s="1222"/>
      <c r="E155" s="1203" t="s">
        <v>577</v>
      </c>
      <c r="F155" s="1222" t="s">
        <v>50</v>
      </c>
      <c r="G155" s="1227" t="s">
        <v>292</v>
      </c>
      <c r="H155" s="1224"/>
      <c r="I155" s="1225"/>
      <c r="J155" s="1136"/>
      <c r="K155" s="1137"/>
      <c r="L155" s="1137">
        <v>75000</v>
      </c>
      <c r="M155" s="1137">
        <v>75000</v>
      </c>
      <c r="N155" s="1137">
        <v>35000</v>
      </c>
      <c r="O155" s="1137"/>
      <c r="P155" s="1138"/>
      <c r="Q155" s="1153"/>
      <c r="R155" s="1152"/>
      <c r="S155" s="1152"/>
      <c r="T155" s="1152"/>
    </row>
    <row r="156" spans="1:20" s="1226" customFormat="1" ht="13.5" thickBot="1" x14ac:dyDescent="0.35">
      <c r="A156" s="996">
        <f t="shared" si="2"/>
        <v>93</v>
      </c>
      <c r="B156" s="1221" t="s">
        <v>291</v>
      </c>
      <c r="C156" s="1228"/>
      <c r="D156" s="1229"/>
      <c r="E156" s="1203" t="s">
        <v>387</v>
      </c>
      <c r="F156" s="1229" t="s">
        <v>50</v>
      </c>
      <c r="G156" s="1230" t="s">
        <v>292</v>
      </c>
      <c r="H156" s="1231"/>
      <c r="I156" s="1054"/>
      <c r="J156" s="1136">
        <v>0</v>
      </c>
      <c r="K156" s="1137"/>
      <c r="L156" s="1137">
        <v>10000</v>
      </c>
      <c r="M156" s="1137"/>
      <c r="N156" s="1151">
        <v>0</v>
      </c>
      <c r="O156" s="1137"/>
      <c r="P156" s="1138"/>
      <c r="Q156" s="1153"/>
      <c r="R156" s="1152"/>
      <c r="S156" s="1152"/>
      <c r="T156" s="1152"/>
    </row>
    <row r="157" spans="1:20" s="1226" customFormat="1" ht="13.5" thickBot="1" x14ac:dyDescent="0.35">
      <c r="A157" s="996">
        <f t="shared" si="2"/>
        <v>94</v>
      </c>
      <c r="B157" s="1221" t="s">
        <v>291</v>
      </c>
      <c r="C157" s="1228"/>
      <c r="D157" s="1229"/>
      <c r="E157" s="1203" t="s">
        <v>741</v>
      </c>
      <c r="F157" s="1229" t="s">
        <v>50</v>
      </c>
      <c r="G157" s="1230" t="s">
        <v>292</v>
      </c>
      <c r="H157" s="1231"/>
      <c r="I157" s="1054"/>
      <c r="J157" s="1150"/>
      <c r="K157" s="1137">
        <v>44000</v>
      </c>
      <c r="L157" s="1151"/>
      <c r="M157" s="1151"/>
      <c r="N157" s="1151"/>
      <c r="O157" s="1151"/>
      <c r="P157" s="1152"/>
      <c r="Q157" s="1232">
        <v>75000</v>
      </c>
      <c r="R157" s="1152"/>
      <c r="S157" s="1152"/>
      <c r="T157" s="1152"/>
    </row>
    <row r="158" spans="1:20" s="1226" customFormat="1" ht="13.5" thickBot="1" x14ac:dyDescent="0.35">
      <c r="A158" s="996">
        <f t="shared" si="2"/>
        <v>95</v>
      </c>
      <c r="B158" s="1233" t="s">
        <v>293</v>
      </c>
      <c r="C158" s="1228"/>
      <c r="D158" s="1229"/>
      <c r="E158" s="1228" t="s">
        <v>294</v>
      </c>
      <c r="F158" s="1229" t="s">
        <v>50</v>
      </c>
      <c r="G158" s="1230" t="s">
        <v>292</v>
      </c>
      <c r="H158" s="1231"/>
      <c r="I158" s="1234">
        <v>10000</v>
      </c>
      <c r="J158" s="1136"/>
      <c r="K158" s="1137">
        <v>10000</v>
      </c>
      <c r="L158" s="1137">
        <v>0</v>
      </c>
      <c r="M158" s="1137">
        <v>0</v>
      </c>
      <c r="N158" s="1137">
        <v>10000</v>
      </c>
      <c r="O158" s="1049"/>
      <c r="P158" s="1138"/>
      <c r="Q158" s="1050"/>
      <c r="R158" s="981"/>
      <c r="S158" s="981"/>
      <c r="T158" s="981"/>
    </row>
    <row r="159" spans="1:20" s="1226" customFormat="1" ht="13.5" thickBot="1" x14ac:dyDescent="0.35">
      <c r="A159" s="996">
        <f t="shared" si="2"/>
        <v>96</v>
      </c>
      <c r="B159" s="1235" t="s">
        <v>293</v>
      </c>
      <c r="C159" s="1235"/>
      <c r="D159" s="1236"/>
      <c r="E159" s="1235" t="s">
        <v>668</v>
      </c>
      <c r="F159" s="1236" t="s">
        <v>50</v>
      </c>
      <c r="G159" s="1237" t="s">
        <v>59</v>
      </c>
      <c r="H159" s="1238" t="s">
        <v>185</v>
      </c>
      <c r="I159" s="1239">
        <v>80000</v>
      </c>
      <c r="J159" s="1240">
        <v>0</v>
      </c>
      <c r="K159" s="1241">
        <v>80000</v>
      </c>
      <c r="L159" s="1241">
        <v>0</v>
      </c>
      <c r="M159" s="1242">
        <v>0</v>
      </c>
      <c r="N159" s="1241">
        <v>0</v>
      </c>
      <c r="O159" s="1064"/>
      <c r="P159" s="1243"/>
      <c r="Q159" s="1244"/>
      <c r="R159" s="1245"/>
      <c r="S159" s="1245"/>
      <c r="T159" s="1245"/>
    </row>
    <row r="160" spans="1:20" s="895" customFormat="1" ht="15.75" customHeight="1" thickBot="1" x14ac:dyDescent="0.35">
      <c r="A160" s="884" t="s">
        <v>63</v>
      </c>
      <c r="B160" s="885"/>
      <c r="C160" s="886"/>
      <c r="D160" s="403"/>
      <c r="E160" s="887"/>
      <c r="F160" s="886"/>
      <c r="G160" s="888"/>
      <c r="H160" s="889"/>
      <c r="I160" s="890"/>
      <c r="J160" s="891">
        <f>SUM(J7:J159)</f>
        <v>2671182</v>
      </c>
      <c r="K160" s="892">
        <f>SUM(K7:K159)</f>
        <v>1880500</v>
      </c>
      <c r="L160" s="892">
        <f t="shared" ref="L160:T160" si="3">SUM(L7:L159)</f>
        <v>2094150</v>
      </c>
      <c r="M160" s="892">
        <f t="shared" si="3"/>
        <v>1700221.5</v>
      </c>
      <c r="N160" s="892">
        <f t="shared" si="3"/>
        <v>3126927.145</v>
      </c>
      <c r="O160" s="892">
        <f t="shared" si="3"/>
        <v>1473643.6893500001</v>
      </c>
      <c r="P160" s="893">
        <f t="shared" si="3"/>
        <v>2853456.0000304999</v>
      </c>
      <c r="Q160" s="894">
        <f t="shared" si="3"/>
        <v>937000</v>
      </c>
      <c r="R160" s="892">
        <f t="shared" si="3"/>
        <v>745000</v>
      </c>
      <c r="S160" s="892">
        <f t="shared" si="3"/>
        <v>1990000</v>
      </c>
      <c r="T160" s="892">
        <f t="shared" si="3"/>
        <v>50000</v>
      </c>
    </row>
    <row r="161" spans="1:20" ht="13.5" thickBot="1" x14ac:dyDescent="0.35">
      <c r="A161" s="1246"/>
      <c r="B161" s="1247"/>
      <c r="C161" s="1247"/>
      <c r="D161" s="1248"/>
      <c r="E161" s="1247"/>
      <c r="F161" s="1248"/>
      <c r="G161" s="1247"/>
      <c r="H161" s="1247"/>
      <c r="I161" s="1247"/>
      <c r="J161" s="1247"/>
      <c r="K161" s="1247"/>
      <c r="L161" s="1247"/>
      <c r="M161" s="1247"/>
      <c r="N161" s="1247"/>
      <c r="O161" s="1247"/>
      <c r="P161" s="1247"/>
    </row>
    <row r="162" spans="1:20" x14ac:dyDescent="0.3">
      <c r="A162" s="1249">
        <v>1</v>
      </c>
      <c r="B162" s="1250" t="s">
        <v>295</v>
      </c>
      <c r="C162" s="1251">
        <v>2017</v>
      </c>
      <c r="D162" s="1252" t="s">
        <v>296</v>
      </c>
      <c r="E162" s="1253" t="s">
        <v>297</v>
      </c>
      <c r="F162" s="1080" t="s">
        <v>50</v>
      </c>
      <c r="G162" s="1254" t="s">
        <v>308</v>
      </c>
      <c r="H162" s="1255"/>
      <c r="I162" s="1256">
        <v>25000</v>
      </c>
      <c r="J162" s="1257">
        <v>35000</v>
      </c>
      <c r="K162" s="1257">
        <v>35000</v>
      </c>
      <c r="L162" s="1257">
        <v>25000</v>
      </c>
      <c r="M162" s="1258">
        <v>25000</v>
      </c>
      <c r="N162" s="1258">
        <v>25000</v>
      </c>
      <c r="O162" s="1258">
        <v>25000</v>
      </c>
      <c r="P162" s="1259">
        <v>25000</v>
      </c>
      <c r="Q162" s="1260">
        <v>25000</v>
      </c>
      <c r="R162" s="1259">
        <v>25000</v>
      </c>
      <c r="S162" s="1259">
        <v>25000</v>
      </c>
      <c r="T162" s="1259">
        <v>0</v>
      </c>
    </row>
    <row r="163" spans="1:20" x14ac:dyDescent="0.3">
      <c r="A163" s="1261">
        <f>A162+1</f>
        <v>2</v>
      </c>
      <c r="B163" s="1262" t="s">
        <v>295</v>
      </c>
      <c r="C163" s="1263">
        <v>2017</v>
      </c>
      <c r="D163" s="1264" t="s">
        <v>802</v>
      </c>
      <c r="E163" s="1265" t="s">
        <v>299</v>
      </c>
      <c r="F163" s="1010" t="s">
        <v>50</v>
      </c>
      <c r="G163" s="1266" t="s">
        <v>111</v>
      </c>
      <c r="H163" s="1267" t="s">
        <v>188</v>
      </c>
      <c r="I163" s="1268">
        <v>100000</v>
      </c>
      <c r="J163" s="1269"/>
      <c r="K163" s="1270"/>
      <c r="L163" s="1270"/>
      <c r="M163" s="1271"/>
      <c r="N163" s="1271">
        <v>100000</v>
      </c>
      <c r="O163" s="1271"/>
      <c r="P163" s="1272" t="s">
        <v>138</v>
      </c>
      <c r="Q163" s="1273"/>
      <c r="R163" s="1274"/>
      <c r="S163" s="1274"/>
      <c r="T163" s="1274"/>
    </row>
    <row r="164" spans="1:20" hidden="1" x14ac:dyDescent="0.3">
      <c r="A164" s="1261">
        <f t="shared" ref="A164:A202" si="4">A163+1</f>
        <v>3</v>
      </c>
      <c r="B164" s="1262" t="s">
        <v>295</v>
      </c>
      <c r="C164" s="1263">
        <v>2017</v>
      </c>
      <c r="D164" s="1264" t="s">
        <v>311</v>
      </c>
      <c r="E164" s="1265" t="s">
        <v>622</v>
      </c>
      <c r="F164" s="1010" t="s">
        <v>50</v>
      </c>
      <c r="G164" s="1266" t="s">
        <v>303</v>
      </c>
      <c r="H164" s="1267" t="s">
        <v>306</v>
      </c>
      <c r="I164" s="1268">
        <v>65000</v>
      </c>
      <c r="J164" s="1269"/>
      <c r="K164" s="1270"/>
      <c r="L164" s="1270"/>
      <c r="M164" s="1271"/>
      <c r="N164" s="1271"/>
      <c r="O164" s="1271"/>
      <c r="P164" s="1274"/>
      <c r="Q164" s="1273"/>
      <c r="R164" s="1274">
        <v>65000</v>
      </c>
      <c r="S164" s="1274"/>
      <c r="T164" s="1274"/>
    </row>
    <row r="165" spans="1:20" x14ac:dyDescent="0.3">
      <c r="A165" s="1261">
        <v>3</v>
      </c>
      <c r="B165" s="1262" t="s">
        <v>295</v>
      </c>
      <c r="C165" s="1263">
        <v>2017</v>
      </c>
      <c r="D165" s="1264" t="s">
        <v>812</v>
      </c>
      <c r="E165" s="1265" t="s">
        <v>300</v>
      </c>
      <c r="F165" s="1010" t="s">
        <v>50</v>
      </c>
      <c r="G165" s="1266" t="s">
        <v>111</v>
      </c>
      <c r="H165" s="1267" t="s">
        <v>184</v>
      </c>
      <c r="I165" s="1268">
        <v>70000</v>
      </c>
      <c r="J165" s="1269"/>
      <c r="K165" s="1269">
        <v>70000</v>
      </c>
      <c r="L165" s="1270"/>
      <c r="M165" s="1275" t="s">
        <v>138</v>
      </c>
      <c r="N165" s="1275" t="s">
        <v>138</v>
      </c>
      <c r="O165" s="1275" t="s">
        <v>138</v>
      </c>
      <c r="P165" s="1272" t="s">
        <v>138</v>
      </c>
      <c r="Q165" s="1273"/>
      <c r="R165" s="1274"/>
      <c r="S165" s="1274"/>
      <c r="T165" s="1274"/>
    </row>
    <row r="166" spans="1:20" x14ac:dyDescent="0.3">
      <c r="A166" s="1261">
        <f t="shared" si="4"/>
        <v>4</v>
      </c>
      <c r="B166" s="1262" t="s">
        <v>295</v>
      </c>
      <c r="C166" s="1263">
        <v>2017</v>
      </c>
      <c r="D166" s="1264" t="s">
        <v>812</v>
      </c>
      <c r="E166" s="1265" t="s">
        <v>300</v>
      </c>
      <c r="F166" s="1010" t="s">
        <v>50</v>
      </c>
      <c r="G166" s="1266" t="s">
        <v>111</v>
      </c>
      <c r="H166" s="1267" t="s">
        <v>184</v>
      </c>
      <c r="I166" s="1268">
        <v>70000</v>
      </c>
      <c r="J166" s="1269"/>
      <c r="K166" s="1269">
        <v>70000</v>
      </c>
      <c r="L166" s="1270"/>
      <c r="M166" s="1270"/>
      <c r="N166" s="1270"/>
      <c r="O166" s="1270"/>
      <c r="P166" s="1276"/>
      <c r="Q166" s="1277"/>
      <c r="R166" s="1276"/>
      <c r="S166" s="1276"/>
      <c r="T166" s="1276"/>
    </row>
    <row r="167" spans="1:20" hidden="1" x14ac:dyDescent="0.3">
      <c r="A167" s="1261">
        <f t="shared" si="4"/>
        <v>5</v>
      </c>
      <c r="B167" s="1262" t="s">
        <v>295</v>
      </c>
      <c r="C167" s="1263">
        <v>2012</v>
      </c>
      <c r="D167" s="1264">
        <v>20</v>
      </c>
      <c r="E167" s="1265" t="s">
        <v>301</v>
      </c>
      <c r="F167" s="1044" t="s">
        <v>50</v>
      </c>
      <c r="G167" s="1266" t="s">
        <v>298</v>
      </c>
      <c r="H167" s="1267" t="s">
        <v>306</v>
      </c>
      <c r="I167" s="1268">
        <v>90000</v>
      </c>
      <c r="J167" s="1270"/>
      <c r="K167" s="1270"/>
      <c r="L167" s="1270"/>
      <c r="M167" s="1270"/>
      <c r="N167" s="1270"/>
      <c r="O167" s="1270"/>
      <c r="P167" s="1276"/>
      <c r="Q167" s="1277"/>
      <c r="R167" s="1274">
        <v>90000</v>
      </c>
      <c r="S167" s="1276"/>
      <c r="T167" s="1276"/>
    </row>
    <row r="168" spans="1:20" hidden="1" x14ac:dyDescent="0.3">
      <c r="A168" s="1261">
        <f t="shared" si="4"/>
        <v>6</v>
      </c>
      <c r="B168" s="1262" t="s">
        <v>295</v>
      </c>
      <c r="C168" s="1263">
        <v>2019</v>
      </c>
      <c r="D168" s="1264" t="s">
        <v>302</v>
      </c>
      <c r="E168" s="1265" t="s">
        <v>501</v>
      </c>
      <c r="F168" s="1044" t="s">
        <v>50</v>
      </c>
      <c r="G168" s="1266" t="s">
        <v>298</v>
      </c>
      <c r="H168" s="1267" t="s">
        <v>623</v>
      </c>
      <c r="I168" s="1268">
        <v>305000</v>
      </c>
      <c r="J168" s="1270"/>
      <c r="K168" s="1270"/>
      <c r="L168" s="1270"/>
      <c r="M168" s="1270"/>
      <c r="N168" s="1270"/>
      <c r="O168" s="1270"/>
      <c r="P168" s="1276"/>
      <c r="Q168" s="1277"/>
      <c r="R168" s="1276"/>
      <c r="S168" s="1276"/>
      <c r="T168" s="1276"/>
    </row>
    <row r="169" spans="1:20" hidden="1" x14ac:dyDescent="0.3">
      <c r="A169" s="1261">
        <f t="shared" si="4"/>
        <v>7</v>
      </c>
      <c r="B169" s="1262" t="s">
        <v>295</v>
      </c>
      <c r="C169" s="1263">
        <v>2021</v>
      </c>
      <c r="D169" s="1264" t="s">
        <v>311</v>
      </c>
      <c r="E169" s="1278" t="s">
        <v>499</v>
      </c>
      <c r="F169" s="1044" t="s">
        <v>50</v>
      </c>
      <c r="G169" s="1266" t="s">
        <v>298</v>
      </c>
      <c r="H169" s="1267" t="s">
        <v>255</v>
      </c>
      <c r="I169" s="1279">
        <v>500000</v>
      </c>
      <c r="J169" s="1269"/>
      <c r="K169" s="1269"/>
      <c r="L169" s="1270"/>
      <c r="M169" s="1270"/>
      <c r="N169" s="1270"/>
      <c r="O169" s="1270"/>
      <c r="P169" s="1276"/>
      <c r="Q169" s="1277"/>
      <c r="R169" s="1276"/>
      <c r="S169" s="1276"/>
      <c r="T169" s="1276"/>
    </row>
    <row r="170" spans="1:20" hidden="1" x14ac:dyDescent="0.3">
      <c r="A170" s="1261">
        <f t="shared" si="4"/>
        <v>8</v>
      </c>
      <c r="B170" s="1262" t="s">
        <v>295</v>
      </c>
      <c r="C170" s="1280">
        <v>2008</v>
      </c>
      <c r="D170" s="1264">
        <v>15</v>
      </c>
      <c r="E170" s="1278" t="s">
        <v>304</v>
      </c>
      <c r="F170" s="1044" t="s">
        <v>50</v>
      </c>
      <c r="G170" s="1266" t="s">
        <v>298</v>
      </c>
      <c r="H170" s="1267" t="s">
        <v>528</v>
      </c>
      <c r="I170" s="1279">
        <v>30000</v>
      </c>
      <c r="J170" s="1270"/>
      <c r="K170" s="1270"/>
      <c r="L170" s="1270"/>
      <c r="M170" s="1270"/>
      <c r="N170" s="1270"/>
      <c r="O170" s="1270"/>
      <c r="P170" s="1276"/>
      <c r="Q170" s="1277"/>
      <c r="R170" s="1276">
        <v>0</v>
      </c>
      <c r="S170" s="1276">
        <v>0</v>
      </c>
      <c r="T170" s="1276">
        <v>0</v>
      </c>
    </row>
    <row r="171" spans="1:20" ht="26" x14ac:dyDescent="0.3">
      <c r="A171" s="1261">
        <v>5</v>
      </c>
      <c r="B171" s="1262" t="s">
        <v>295</v>
      </c>
      <c r="C171" s="1280">
        <v>2014</v>
      </c>
      <c r="D171" s="1264" t="s">
        <v>803</v>
      </c>
      <c r="E171" s="1278" t="s">
        <v>502</v>
      </c>
      <c r="F171" s="1044" t="s">
        <v>50</v>
      </c>
      <c r="G171" s="1266" t="s">
        <v>111</v>
      </c>
      <c r="H171" s="1267" t="s">
        <v>183</v>
      </c>
      <c r="I171" s="1279">
        <v>280000</v>
      </c>
      <c r="J171" s="1228"/>
      <c r="K171" s="1270"/>
      <c r="L171" s="1269"/>
      <c r="M171" s="1275">
        <v>280000</v>
      </c>
      <c r="N171" s="1270"/>
      <c r="O171" s="1270"/>
      <c r="P171" s="1276"/>
      <c r="Q171" s="1277"/>
      <c r="R171" s="1276"/>
      <c r="S171" s="1276"/>
      <c r="T171" s="1276"/>
    </row>
    <row r="172" spans="1:20" ht="26" x14ac:dyDescent="0.3">
      <c r="A172" s="1261">
        <f t="shared" si="4"/>
        <v>6</v>
      </c>
      <c r="B172" s="1281" t="s">
        <v>295</v>
      </c>
      <c r="C172" s="1280">
        <v>2015</v>
      </c>
      <c r="D172" s="1264" t="s">
        <v>803</v>
      </c>
      <c r="E172" s="1278" t="s">
        <v>503</v>
      </c>
      <c r="F172" s="1044" t="s">
        <v>50</v>
      </c>
      <c r="G172" s="1266" t="s">
        <v>111</v>
      </c>
      <c r="H172" s="1267" t="s">
        <v>184</v>
      </c>
      <c r="I172" s="1279">
        <v>280000</v>
      </c>
      <c r="J172" s="1275"/>
      <c r="K172" s="1270"/>
      <c r="L172" s="1269"/>
      <c r="M172" s="1271"/>
      <c r="N172" s="1275">
        <v>280000</v>
      </c>
      <c r="O172" s="1270"/>
      <c r="P172" s="1276"/>
      <c r="Q172" s="1277"/>
      <c r="R172" s="1276"/>
      <c r="S172" s="1276"/>
      <c r="T172" s="1276"/>
    </row>
    <row r="173" spans="1:20" x14ac:dyDescent="0.3">
      <c r="A173" s="1261">
        <f t="shared" si="4"/>
        <v>7</v>
      </c>
      <c r="B173" s="1281" t="s">
        <v>295</v>
      </c>
      <c r="C173" s="1280">
        <v>2006</v>
      </c>
      <c r="D173" s="1264" t="s">
        <v>803</v>
      </c>
      <c r="E173" s="1278" t="s">
        <v>305</v>
      </c>
      <c r="F173" s="1044" t="s">
        <v>50</v>
      </c>
      <c r="G173" s="1266" t="s">
        <v>111</v>
      </c>
      <c r="H173" s="1267" t="s">
        <v>266</v>
      </c>
      <c r="I173" s="1279">
        <v>250000</v>
      </c>
      <c r="J173" s="1269">
        <v>250000</v>
      </c>
      <c r="K173" s="1270"/>
      <c r="L173" s="1271"/>
      <c r="M173" s="1271"/>
      <c r="N173" s="1270"/>
      <c r="O173" s="1270"/>
      <c r="P173" s="1276"/>
      <c r="Q173" s="1277"/>
      <c r="R173" s="1276"/>
      <c r="S173" s="1276"/>
      <c r="T173" s="1276"/>
    </row>
    <row r="174" spans="1:20" x14ac:dyDescent="0.3">
      <c r="A174" s="1261">
        <f t="shared" si="4"/>
        <v>8</v>
      </c>
      <c r="B174" s="1281" t="s">
        <v>295</v>
      </c>
      <c r="C174" s="1282">
        <v>2020</v>
      </c>
      <c r="D174" s="1264" t="s">
        <v>805</v>
      </c>
      <c r="E174" s="1265" t="s">
        <v>537</v>
      </c>
      <c r="F174" s="1010" t="s">
        <v>50</v>
      </c>
      <c r="G174" s="1266" t="s">
        <v>111</v>
      </c>
      <c r="H174" s="1283" t="s">
        <v>531</v>
      </c>
      <c r="I174" s="1284">
        <v>150000</v>
      </c>
      <c r="J174" s="1271"/>
      <c r="K174" s="1271"/>
      <c r="L174" s="1271"/>
      <c r="M174" s="1271"/>
      <c r="N174" s="1270"/>
      <c r="O174" s="1270"/>
      <c r="P174" s="1276"/>
      <c r="Q174" s="1277"/>
      <c r="R174" s="1276"/>
      <c r="S174" s="1276"/>
      <c r="T174" s="1276"/>
    </row>
    <row r="175" spans="1:20" x14ac:dyDescent="0.3">
      <c r="A175" s="1261">
        <f t="shared" si="4"/>
        <v>9</v>
      </c>
      <c r="B175" s="1281" t="s">
        <v>295</v>
      </c>
      <c r="C175" s="1280">
        <v>2009</v>
      </c>
      <c r="D175" s="1264" t="s">
        <v>805</v>
      </c>
      <c r="E175" s="1285" t="s">
        <v>534</v>
      </c>
      <c r="F175" s="1044" t="s">
        <v>50</v>
      </c>
      <c r="G175" s="1266" t="s">
        <v>111</v>
      </c>
      <c r="H175" s="1286" t="s">
        <v>183</v>
      </c>
      <c r="I175" s="1279">
        <v>28000</v>
      </c>
      <c r="J175" s="1269">
        <v>28000</v>
      </c>
      <c r="K175" s="1270"/>
      <c r="L175" s="1271"/>
      <c r="M175" s="1271"/>
      <c r="N175" s="1287"/>
      <c r="O175" s="1287"/>
      <c r="P175" s="1288"/>
      <c r="Q175" s="1289"/>
      <c r="R175" s="1276"/>
      <c r="S175" s="1276"/>
      <c r="T175" s="1276"/>
    </row>
    <row r="176" spans="1:20" ht="39" hidden="1" x14ac:dyDescent="0.3">
      <c r="A176" s="1261">
        <f t="shared" si="4"/>
        <v>10</v>
      </c>
      <c r="B176" s="1281" t="s">
        <v>295</v>
      </c>
      <c r="C176" s="1280">
        <v>2012</v>
      </c>
      <c r="D176" s="1264">
        <v>20</v>
      </c>
      <c r="E176" s="1278" t="s">
        <v>504</v>
      </c>
      <c r="F176" s="1044" t="s">
        <v>50</v>
      </c>
      <c r="G176" s="1266" t="s">
        <v>298</v>
      </c>
      <c r="H176" s="1286" t="s">
        <v>306</v>
      </c>
      <c r="I176" s="1279">
        <v>275000</v>
      </c>
      <c r="J176" s="1269"/>
      <c r="K176" s="1270"/>
      <c r="L176" s="1271"/>
      <c r="M176" s="1271"/>
      <c r="N176" s="1290"/>
      <c r="O176" s="1290"/>
      <c r="P176" s="1291"/>
      <c r="Q176" s="1273"/>
      <c r="R176" s="1274">
        <v>275000</v>
      </c>
      <c r="S176" s="1276"/>
      <c r="T176" s="1276"/>
    </row>
    <row r="177" spans="1:20" x14ac:dyDescent="0.3">
      <c r="A177" s="1261">
        <v>10</v>
      </c>
      <c r="B177" s="1281" t="s">
        <v>295</v>
      </c>
      <c r="C177" s="1280">
        <v>2014</v>
      </c>
      <c r="D177" s="1264" t="s">
        <v>802</v>
      </c>
      <c r="E177" s="1278" t="s">
        <v>624</v>
      </c>
      <c r="F177" s="1044" t="s">
        <v>50</v>
      </c>
      <c r="G177" s="1266" t="s">
        <v>111</v>
      </c>
      <c r="H177" s="1286" t="s">
        <v>184</v>
      </c>
      <c r="I177" s="1279">
        <v>100000</v>
      </c>
      <c r="J177" s="1269"/>
      <c r="K177" s="1275">
        <v>100000</v>
      </c>
      <c r="L177" s="1271"/>
      <c r="M177" s="1275"/>
      <c r="N177" s="1290"/>
      <c r="O177" s="1290"/>
      <c r="P177" s="1291"/>
      <c r="Q177" s="1292"/>
      <c r="R177" s="1288"/>
      <c r="S177" s="1288"/>
      <c r="T177" s="1288"/>
    </row>
    <row r="178" spans="1:20" x14ac:dyDescent="0.3">
      <c r="A178" s="1261">
        <f t="shared" si="4"/>
        <v>11</v>
      </c>
      <c r="B178" s="1281" t="s">
        <v>295</v>
      </c>
      <c r="C178" s="1280">
        <v>2010</v>
      </c>
      <c r="D178" s="1264" t="s">
        <v>803</v>
      </c>
      <c r="E178" s="1278" t="s">
        <v>307</v>
      </c>
      <c r="F178" s="1044" t="s">
        <v>50</v>
      </c>
      <c r="G178" s="1266" t="s">
        <v>308</v>
      </c>
      <c r="H178" s="1286" t="s">
        <v>215</v>
      </c>
      <c r="I178" s="1279">
        <v>15000</v>
      </c>
      <c r="J178" s="1269"/>
      <c r="K178" s="1293"/>
      <c r="L178" s="1271">
        <v>15000</v>
      </c>
      <c r="M178" s="1290"/>
      <c r="N178" s="1290"/>
      <c r="O178" s="1290"/>
      <c r="P178" s="1291"/>
      <c r="Q178" s="1292"/>
      <c r="R178" s="1288"/>
      <c r="S178" s="1288"/>
      <c r="T178" s="1288"/>
    </row>
    <row r="179" spans="1:20" x14ac:dyDescent="0.3">
      <c r="A179" s="1261">
        <f t="shared" si="4"/>
        <v>12</v>
      </c>
      <c r="B179" s="1281" t="s">
        <v>295</v>
      </c>
      <c r="C179" s="1280">
        <v>2013</v>
      </c>
      <c r="D179" s="1264" t="s">
        <v>813</v>
      </c>
      <c r="E179" s="1265" t="s">
        <v>309</v>
      </c>
      <c r="F179" s="1010" t="s">
        <v>50</v>
      </c>
      <c r="G179" s="1254" t="s">
        <v>308</v>
      </c>
      <c r="H179" s="1267" t="s">
        <v>185</v>
      </c>
      <c r="I179" s="1268">
        <v>7500</v>
      </c>
      <c r="J179" s="1293"/>
      <c r="K179" s="1293"/>
      <c r="L179" s="1275">
        <v>7500</v>
      </c>
      <c r="M179" s="1271"/>
      <c r="N179" s="1271"/>
      <c r="O179" s="1271"/>
      <c r="P179" s="1274"/>
      <c r="Q179" s="1273"/>
      <c r="R179" s="1288"/>
      <c r="S179" s="1288"/>
      <c r="T179" s="1288"/>
    </row>
    <row r="180" spans="1:20" x14ac:dyDescent="0.3">
      <c r="A180" s="1261">
        <v>13</v>
      </c>
      <c r="B180" s="1281" t="s">
        <v>295</v>
      </c>
      <c r="C180" s="1280"/>
      <c r="D180" s="1264" t="s">
        <v>810</v>
      </c>
      <c r="E180" s="1265" t="s">
        <v>744</v>
      </c>
      <c r="F180" s="1010" t="s">
        <v>50</v>
      </c>
      <c r="G180" s="1254" t="s">
        <v>308</v>
      </c>
      <c r="H180" s="1267" t="s">
        <v>185</v>
      </c>
      <c r="I180" s="1268">
        <v>3500</v>
      </c>
      <c r="J180" s="1293"/>
      <c r="K180" s="1293"/>
      <c r="L180" s="1275">
        <v>3500</v>
      </c>
      <c r="M180" s="1271"/>
      <c r="N180" s="1271"/>
      <c r="O180" s="1271"/>
      <c r="P180" s="1274"/>
      <c r="Q180" s="1273"/>
      <c r="R180" s="1288"/>
      <c r="S180" s="1288"/>
      <c r="T180" s="1288"/>
    </row>
    <row r="181" spans="1:20" x14ac:dyDescent="0.3">
      <c r="A181" s="1261">
        <v>14</v>
      </c>
      <c r="B181" s="1281" t="s">
        <v>295</v>
      </c>
      <c r="C181" s="1282">
        <v>2017</v>
      </c>
      <c r="D181" s="1264" t="s">
        <v>803</v>
      </c>
      <c r="E181" s="1265" t="s">
        <v>625</v>
      </c>
      <c r="F181" s="1010" t="s">
        <v>50</v>
      </c>
      <c r="G181" s="1294" t="s">
        <v>310</v>
      </c>
      <c r="H181" s="1283" t="s">
        <v>186</v>
      </c>
      <c r="I181" s="1284">
        <v>8000</v>
      </c>
      <c r="J181" s="1271"/>
      <c r="K181" s="1271"/>
      <c r="L181" s="1271"/>
      <c r="M181" s="1271">
        <v>8000</v>
      </c>
      <c r="N181" s="1271"/>
      <c r="O181" s="1271"/>
      <c r="P181" s="1274"/>
      <c r="Q181" s="1273"/>
      <c r="R181" s="1288"/>
      <c r="S181" s="1288"/>
      <c r="T181" s="1288"/>
    </row>
    <row r="182" spans="1:20" x14ac:dyDescent="0.3">
      <c r="A182" s="1261">
        <f t="shared" si="4"/>
        <v>15</v>
      </c>
      <c r="B182" s="1281" t="s">
        <v>295</v>
      </c>
      <c r="C182" s="1282">
        <v>2017</v>
      </c>
      <c r="D182" s="1264" t="s">
        <v>803</v>
      </c>
      <c r="E182" s="1265" t="s">
        <v>626</v>
      </c>
      <c r="F182" s="1010" t="s">
        <v>50</v>
      </c>
      <c r="G182" s="1294" t="s">
        <v>308</v>
      </c>
      <c r="H182" s="1283" t="s">
        <v>186</v>
      </c>
      <c r="I182" s="1284">
        <v>8000</v>
      </c>
      <c r="J182" s="1271"/>
      <c r="K182" s="1271"/>
      <c r="L182" s="1271"/>
      <c r="M182" s="1271">
        <v>8000</v>
      </c>
      <c r="N182" s="1271"/>
      <c r="O182" s="1271"/>
      <c r="P182" s="1274"/>
      <c r="Q182" s="1273"/>
      <c r="R182" s="1288"/>
      <c r="S182" s="1288"/>
      <c r="T182" s="1288"/>
    </row>
    <row r="183" spans="1:20" x14ac:dyDescent="0.3">
      <c r="A183" s="1261">
        <f t="shared" si="4"/>
        <v>16</v>
      </c>
      <c r="B183" s="1281" t="s">
        <v>295</v>
      </c>
      <c r="C183" s="1282">
        <v>1996</v>
      </c>
      <c r="D183" s="1264" t="s">
        <v>805</v>
      </c>
      <c r="E183" s="1295" t="s">
        <v>535</v>
      </c>
      <c r="F183" s="1010" t="s">
        <v>50</v>
      </c>
      <c r="G183" s="1294" t="s">
        <v>298</v>
      </c>
      <c r="H183" s="1283" t="s">
        <v>627</v>
      </c>
      <c r="I183" s="1284">
        <v>20000</v>
      </c>
      <c r="J183" s="1271"/>
      <c r="K183" s="1271"/>
      <c r="L183" s="1271"/>
      <c r="M183" s="1271"/>
      <c r="N183" s="1271"/>
      <c r="O183" s="1271">
        <v>20000</v>
      </c>
      <c r="P183" s="1274"/>
      <c r="Q183" s="1273"/>
      <c r="R183" s="1288"/>
      <c r="S183" s="1288"/>
      <c r="T183" s="1288"/>
    </row>
    <row r="184" spans="1:20" x14ac:dyDescent="0.3">
      <c r="A184" s="1261">
        <f t="shared" si="4"/>
        <v>17</v>
      </c>
      <c r="B184" s="1281" t="s">
        <v>295</v>
      </c>
      <c r="C184" s="1282">
        <v>2005</v>
      </c>
      <c r="D184" s="1264" t="s">
        <v>807</v>
      </c>
      <c r="E184" s="1265" t="s">
        <v>312</v>
      </c>
      <c r="F184" s="1010" t="s">
        <v>50</v>
      </c>
      <c r="G184" s="1266" t="s">
        <v>111</v>
      </c>
      <c r="H184" s="1283" t="s">
        <v>184</v>
      </c>
      <c r="I184" s="1284">
        <v>100000</v>
      </c>
      <c r="J184" s="1271"/>
      <c r="K184" s="1271"/>
      <c r="L184" s="1271">
        <v>100000</v>
      </c>
      <c r="M184" s="1271"/>
      <c r="N184" s="1271"/>
      <c r="O184" s="1271"/>
      <c r="P184" s="1274"/>
      <c r="Q184" s="1273"/>
      <c r="R184" s="1276"/>
      <c r="S184" s="1276"/>
      <c r="T184" s="1288"/>
    </row>
    <row r="185" spans="1:20" x14ac:dyDescent="0.3">
      <c r="A185" s="1261">
        <f t="shared" si="4"/>
        <v>18</v>
      </c>
      <c r="B185" s="1281" t="s">
        <v>295</v>
      </c>
      <c r="C185" s="1282" t="s">
        <v>529</v>
      </c>
      <c r="D185" s="1264" t="s">
        <v>807</v>
      </c>
      <c r="E185" s="1265" t="s">
        <v>628</v>
      </c>
      <c r="F185" s="1010" t="s">
        <v>197</v>
      </c>
      <c r="G185" s="1266" t="s">
        <v>111</v>
      </c>
      <c r="H185" s="1283" t="s">
        <v>184</v>
      </c>
      <c r="I185" s="1284">
        <v>45000</v>
      </c>
      <c r="J185" s="1271"/>
      <c r="K185" s="1271"/>
      <c r="L185" s="1271">
        <v>45000</v>
      </c>
      <c r="M185" s="1271"/>
      <c r="N185" s="1271"/>
      <c r="O185" s="1271"/>
      <c r="P185" s="1274"/>
      <c r="Q185" s="1273"/>
      <c r="R185" s="1277"/>
      <c r="S185" s="1277"/>
      <c r="T185" s="1288"/>
    </row>
    <row r="186" spans="1:20" ht="26" hidden="1" x14ac:dyDescent="0.3">
      <c r="A186" s="1261">
        <f t="shared" si="4"/>
        <v>19</v>
      </c>
      <c r="B186" s="1281" t="s">
        <v>295</v>
      </c>
      <c r="C186" s="1282">
        <v>2020</v>
      </c>
      <c r="D186" s="1264" t="s">
        <v>629</v>
      </c>
      <c r="E186" s="1295" t="s">
        <v>505</v>
      </c>
      <c r="F186" s="1010" t="s">
        <v>50</v>
      </c>
      <c r="G186" s="1294" t="s">
        <v>298</v>
      </c>
      <c r="H186" s="1283" t="s">
        <v>190</v>
      </c>
      <c r="I186" s="1284">
        <v>50000</v>
      </c>
      <c r="J186" s="1271"/>
      <c r="K186" s="1271"/>
      <c r="L186" s="1271"/>
      <c r="M186" s="1271"/>
      <c r="N186" s="1271"/>
      <c r="O186" s="1271"/>
      <c r="P186" s="1274"/>
      <c r="Q186" s="1273">
        <v>50000</v>
      </c>
      <c r="R186" s="1277"/>
      <c r="S186" s="1277"/>
      <c r="T186" s="1288"/>
    </row>
    <row r="187" spans="1:20" x14ac:dyDescent="0.3">
      <c r="A187" s="1261">
        <v>19</v>
      </c>
      <c r="B187" s="1281" t="s">
        <v>295</v>
      </c>
      <c r="C187" s="1282">
        <v>2016</v>
      </c>
      <c r="D187" s="1264" t="s">
        <v>802</v>
      </c>
      <c r="E187" s="1265" t="s">
        <v>313</v>
      </c>
      <c r="F187" s="1010" t="s">
        <v>50</v>
      </c>
      <c r="G187" s="1266" t="s">
        <v>111</v>
      </c>
      <c r="H187" s="1283" t="s">
        <v>186</v>
      </c>
      <c r="I187" s="1284">
        <v>100000</v>
      </c>
      <c r="J187" s="1271"/>
      <c r="K187" s="1275" t="s">
        <v>138</v>
      </c>
      <c r="L187" s="1271"/>
      <c r="M187" s="1271">
        <v>100000</v>
      </c>
      <c r="N187" s="1271"/>
      <c r="O187" s="1271"/>
      <c r="P187" s="1274"/>
      <c r="Q187" s="1273"/>
      <c r="R187" s="1276"/>
      <c r="S187" s="1276"/>
      <c r="T187" s="1288"/>
    </row>
    <row r="188" spans="1:20" hidden="1" x14ac:dyDescent="0.3">
      <c r="A188" s="1261">
        <f t="shared" si="4"/>
        <v>20</v>
      </c>
      <c r="B188" s="1281" t="s">
        <v>295</v>
      </c>
      <c r="C188" s="1296">
        <v>2011</v>
      </c>
      <c r="D188" s="1264">
        <v>10</v>
      </c>
      <c r="E188" s="1265" t="s">
        <v>314</v>
      </c>
      <c r="F188" s="1010" t="s">
        <v>50</v>
      </c>
      <c r="G188" s="1266" t="s">
        <v>111</v>
      </c>
      <c r="H188" s="1297" t="s">
        <v>180</v>
      </c>
      <c r="I188" s="1268">
        <v>40000</v>
      </c>
      <c r="J188" s="1269"/>
      <c r="K188" s="1270"/>
      <c r="L188" s="1271"/>
      <c r="M188" s="1271"/>
      <c r="N188" s="1270"/>
      <c r="O188" s="1270"/>
      <c r="P188" s="1276"/>
      <c r="Q188" s="1277"/>
      <c r="R188" s="1276"/>
      <c r="S188" s="1274">
        <v>40000</v>
      </c>
      <c r="T188" s="1288"/>
    </row>
    <row r="189" spans="1:20" hidden="1" x14ac:dyDescent="0.3">
      <c r="A189" s="1261">
        <f t="shared" si="4"/>
        <v>21</v>
      </c>
      <c r="B189" s="1281" t="s">
        <v>295</v>
      </c>
      <c r="C189" s="1298">
        <v>1988</v>
      </c>
      <c r="D189" s="1299">
        <v>15</v>
      </c>
      <c r="E189" s="1300" t="s">
        <v>745</v>
      </c>
      <c r="F189" s="1301" t="s">
        <v>50</v>
      </c>
      <c r="G189" s="1266" t="s">
        <v>111</v>
      </c>
      <c r="H189" s="1283" t="s">
        <v>630</v>
      </c>
      <c r="I189" s="1268">
        <v>125000</v>
      </c>
      <c r="J189" s="1293" t="s">
        <v>138</v>
      </c>
      <c r="K189" s="1271"/>
      <c r="L189" s="1302"/>
      <c r="M189" s="1271"/>
      <c r="N189" s="1270"/>
      <c r="O189" s="1270"/>
      <c r="P189" s="1276"/>
      <c r="Q189" s="1277"/>
      <c r="R189" s="1276"/>
      <c r="S189" s="1276"/>
      <c r="T189" s="1288"/>
    </row>
    <row r="190" spans="1:20" x14ac:dyDescent="0.3">
      <c r="A190" s="1261">
        <v>20</v>
      </c>
      <c r="B190" s="1281" t="s">
        <v>295</v>
      </c>
      <c r="C190" s="1298" t="s">
        <v>631</v>
      </c>
      <c r="D190" s="1299" t="s">
        <v>804</v>
      </c>
      <c r="E190" s="1300" t="s">
        <v>632</v>
      </c>
      <c r="F190" s="1301" t="s">
        <v>50</v>
      </c>
      <c r="G190" s="1266" t="s">
        <v>111</v>
      </c>
      <c r="H190" s="1283" t="s">
        <v>183</v>
      </c>
      <c r="I190" s="1268">
        <v>7500</v>
      </c>
      <c r="J190" s="1293">
        <v>7500</v>
      </c>
      <c r="K190" s="1271"/>
      <c r="L190" s="1302"/>
      <c r="M190" s="1271"/>
      <c r="N190" s="1270"/>
      <c r="O190" s="1270"/>
      <c r="P190" s="1276"/>
      <c r="Q190" s="1277"/>
      <c r="R190" s="1276"/>
      <c r="S190" s="1276"/>
      <c r="T190" s="1288"/>
    </row>
    <row r="191" spans="1:20" x14ac:dyDescent="0.3">
      <c r="A191" s="1261">
        <f t="shared" si="4"/>
        <v>21</v>
      </c>
      <c r="B191" s="1281" t="s">
        <v>295</v>
      </c>
      <c r="C191" s="1298" t="s">
        <v>536</v>
      </c>
      <c r="D191" s="1299" t="s">
        <v>536</v>
      </c>
      <c r="E191" s="1300" t="s">
        <v>746</v>
      </c>
      <c r="F191" s="1301" t="s">
        <v>50</v>
      </c>
      <c r="G191" s="1254" t="s">
        <v>747</v>
      </c>
      <c r="H191" s="1283" t="s">
        <v>183</v>
      </c>
      <c r="I191" s="1268">
        <v>10000</v>
      </c>
      <c r="J191" s="1293"/>
      <c r="K191" s="1271">
        <v>10000</v>
      </c>
      <c r="L191" s="1302"/>
      <c r="M191" s="1271"/>
      <c r="N191" s="1270"/>
      <c r="O191" s="1270"/>
      <c r="P191" s="1276"/>
      <c r="Q191" s="1277"/>
      <c r="R191" s="1276"/>
      <c r="S191" s="1276"/>
      <c r="T191" s="1288"/>
    </row>
    <row r="192" spans="1:20" x14ac:dyDescent="0.3">
      <c r="A192" s="1261">
        <f t="shared" si="4"/>
        <v>22</v>
      </c>
      <c r="B192" s="1281" t="s">
        <v>295</v>
      </c>
      <c r="C192" s="1298">
        <v>2021</v>
      </c>
      <c r="D192" s="1264" t="s">
        <v>810</v>
      </c>
      <c r="E192" s="1300" t="s">
        <v>748</v>
      </c>
      <c r="F192" s="1301" t="s">
        <v>50</v>
      </c>
      <c r="G192" s="1266" t="s">
        <v>111</v>
      </c>
      <c r="H192" s="1283" t="s">
        <v>185</v>
      </c>
      <c r="I192" s="1268">
        <v>80000</v>
      </c>
      <c r="J192" s="1293"/>
      <c r="K192" s="1271"/>
      <c r="L192" s="1302"/>
      <c r="M192" s="1271">
        <v>80000</v>
      </c>
      <c r="N192" s="1270"/>
      <c r="O192" s="1270"/>
      <c r="P192" s="1276"/>
      <c r="Q192" s="1277"/>
      <c r="R192" s="1276"/>
      <c r="S192" s="1276"/>
      <c r="T192" s="1288"/>
    </row>
    <row r="193" spans="1:20" x14ac:dyDescent="0.3">
      <c r="A193" s="1261">
        <f t="shared" si="4"/>
        <v>23</v>
      </c>
      <c r="B193" s="1281" t="s">
        <v>295</v>
      </c>
      <c r="C193" s="1298">
        <v>1978</v>
      </c>
      <c r="D193" s="1299" t="s">
        <v>536</v>
      </c>
      <c r="E193" s="1300" t="s">
        <v>749</v>
      </c>
      <c r="F193" s="1301" t="s">
        <v>50</v>
      </c>
      <c r="G193" s="1266" t="s">
        <v>111</v>
      </c>
      <c r="H193" s="1283" t="s">
        <v>185</v>
      </c>
      <c r="I193" s="1268">
        <v>50000</v>
      </c>
      <c r="J193" s="1293"/>
      <c r="K193" s="1271"/>
      <c r="L193" s="1271">
        <v>50000</v>
      </c>
      <c r="M193" s="1271"/>
      <c r="N193" s="1270"/>
      <c r="O193" s="1271"/>
      <c r="P193" s="1276"/>
      <c r="Q193" s="1277"/>
      <c r="R193" s="1276"/>
      <c r="S193" s="1276"/>
      <c r="T193" s="1288"/>
    </row>
    <row r="194" spans="1:20" x14ac:dyDescent="0.3">
      <c r="A194" s="1261">
        <f t="shared" si="4"/>
        <v>24</v>
      </c>
      <c r="B194" s="1281" t="s">
        <v>295</v>
      </c>
      <c r="C194" s="1298">
        <v>2000</v>
      </c>
      <c r="D194" s="1299" t="s">
        <v>804</v>
      </c>
      <c r="E194" s="1300" t="s">
        <v>750</v>
      </c>
      <c r="F194" s="1301" t="s">
        <v>50</v>
      </c>
      <c r="G194" s="1266" t="s">
        <v>111</v>
      </c>
      <c r="H194" s="1283" t="s">
        <v>188</v>
      </c>
      <c r="I194" s="1268">
        <v>150000</v>
      </c>
      <c r="J194" s="1293"/>
      <c r="K194" s="1271"/>
      <c r="L194" s="1302"/>
      <c r="M194" s="1271"/>
      <c r="N194" s="1270"/>
      <c r="O194" s="1271">
        <v>150000</v>
      </c>
      <c r="P194" s="1276"/>
      <c r="Q194" s="1277"/>
      <c r="R194" s="1276"/>
      <c r="S194" s="1276"/>
      <c r="T194" s="1288"/>
    </row>
    <row r="195" spans="1:20" x14ac:dyDescent="0.3">
      <c r="A195" s="1261">
        <f t="shared" si="4"/>
        <v>25</v>
      </c>
      <c r="B195" s="1281" t="s">
        <v>295</v>
      </c>
      <c r="C195" s="1298">
        <v>2006</v>
      </c>
      <c r="D195" s="1299" t="s">
        <v>804</v>
      </c>
      <c r="E195" s="1300" t="s">
        <v>751</v>
      </c>
      <c r="F195" s="1301" t="s">
        <v>50</v>
      </c>
      <c r="G195" s="1254" t="s">
        <v>747</v>
      </c>
      <c r="H195" s="1283" t="s">
        <v>188</v>
      </c>
      <c r="I195" s="1268">
        <v>40000</v>
      </c>
      <c r="J195" s="1293"/>
      <c r="K195" s="1271"/>
      <c r="L195" s="1302"/>
      <c r="M195" s="1271"/>
      <c r="N195" s="1270"/>
      <c r="O195" s="1271">
        <v>40000</v>
      </c>
      <c r="P195" s="1276"/>
      <c r="Q195" s="1277"/>
      <c r="R195" s="1276"/>
      <c r="S195" s="1276"/>
      <c r="T195" s="1276"/>
    </row>
    <row r="196" spans="1:20" x14ac:dyDescent="0.3">
      <c r="A196" s="1261">
        <f t="shared" si="4"/>
        <v>26</v>
      </c>
      <c r="B196" s="1281" t="s">
        <v>295</v>
      </c>
      <c r="C196" s="1298">
        <v>2000</v>
      </c>
      <c r="D196" s="1299" t="s">
        <v>804</v>
      </c>
      <c r="E196" s="1300" t="s">
        <v>752</v>
      </c>
      <c r="F196" s="1301" t="s">
        <v>50</v>
      </c>
      <c r="G196" s="1266" t="s">
        <v>111</v>
      </c>
      <c r="H196" s="1283" t="s">
        <v>190</v>
      </c>
      <c r="I196" s="1268">
        <v>250000</v>
      </c>
      <c r="J196" s="1293"/>
      <c r="K196" s="1271"/>
      <c r="L196" s="1302"/>
      <c r="M196" s="1271"/>
      <c r="N196" s="1270"/>
      <c r="O196" s="1271"/>
      <c r="P196" s="1274">
        <v>250000</v>
      </c>
      <c r="Q196" s="1277"/>
      <c r="R196" s="1276"/>
      <c r="S196" s="1276"/>
      <c r="T196" s="1277"/>
    </row>
    <row r="197" spans="1:20" x14ac:dyDescent="0.3">
      <c r="A197" s="1261">
        <f t="shared" si="4"/>
        <v>27</v>
      </c>
      <c r="B197" s="1281" t="s">
        <v>295</v>
      </c>
      <c r="C197" s="1298">
        <v>2006</v>
      </c>
      <c r="D197" s="1299" t="s">
        <v>804</v>
      </c>
      <c r="E197" s="1300" t="s">
        <v>753</v>
      </c>
      <c r="F197" s="1301" t="s">
        <v>50</v>
      </c>
      <c r="G197" s="1266" t="s">
        <v>111</v>
      </c>
      <c r="H197" s="1283" t="s">
        <v>188</v>
      </c>
      <c r="I197" s="1268">
        <v>80000</v>
      </c>
      <c r="J197" s="1293"/>
      <c r="K197" s="1271"/>
      <c r="L197" s="1302"/>
      <c r="M197" s="1271"/>
      <c r="N197" s="1270"/>
      <c r="O197" s="1271">
        <v>80000</v>
      </c>
      <c r="P197" s="1274"/>
      <c r="Q197" s="1277"/>
      <c r="R197" s="1276"/>
      <c r="S197" s="1276"/>
      <c r="T197" s="1277"/>
    </row>
    <row r="198" spans="1:20" ht="26" x14ac:dyDescent="0.3">
      <c r="A198" s="1261">
        <f t="shared" si="4"/>
        <v>28</v>
      </c>
      <c r="B198" s="1281" t="s">
        <v>295</v>
      </c>
      <c r="C198" s="1298">
        <v>1995</v>
      </c>
      <c r="D198" s="1299" t="s">
        <v>804</v>
      </c>
      <c r="E198" s="1300" t="s">
        <v>754</v>
      </c>
      <c r="F198" s="1301" t="s">
        <v>50</v>
      </c>
      <c r="G198" s="1266" t="s">
        <v>111</v>
      </c>
      <c r="H198" s="1283" t="s">
        <v>190</v>
      </c>
      <c r="I198" s="1268">
        <v>100000</v>
      </c>
      <c r="J198" s="1293"/>
      <c r="K198" s="1271"/>
      <c r="L198" s="1302"/>
      <c r="M198" s="1271"/>
      <c r="N198" s="1270"/>
      <c r="O198" s="1270"/>
      <c r="P198" s="1274">
        <v>100000</v>
      </c>
      <c r="Q198" s="1277"/>
      <c r="R198" s="1276"/>
      <c r="S198" s="1276"/>
      <c r="T198" s="1277"/>
    </row>
    <row r="199" spans="1:20" x14ac:dyDescent="0.3">
      <c r="A199" s="1261">
        <f t="shared" si="4"/>
        <v>29</v>
      </c>
      <c r="B199" s="1281" t="s">
        <v>295</v>
      </c>
      <c r="C199" s="1298">
        <v>1995</v>
      </c>
      <c r="D199" s="1299" t="s">
        <v>804</v>
      </c>
      <c r="E199" s="1300" t="s">
        <v>755</v>
      </c>
      <c r="F199" s="1301" t="s">
        <v>50</v>
      </c>
      <c r="G199" s="1266" t="s">
        <v>111</v>
      </c>
      <c r="H199" s="1283" t="s">
        <v>190</v>
      </c>
      <c r="I199" s="1268">
        <v>100000</v>
      </c>
      <c r="J199" s="1293"/>
      <c r="K199" s="1271"/>
      <c r="L199" s="1302"/>
      <c r="M199" s="1271"/>
      <c r="N199" s="1270"/>
      <c r="O199" s="1270"/>
      <c r="P199" s="1274">
        <v>100000</v>
      </c>
      <c r="Q199" s="1277"/>
      <c r="R199" s="1276"/>
      <c r="S199" s="1276"/>
      <c r="T199" s="1276"/>
    </row>
    <row r="200" spans="1:20" ht="26" x14ac:dyDescent="0.3">
      <c r="A200" s="1261">
        <f t="shared" si="4"/>
        <v>30</v>
      </c>
      <c r="B200" s="1281" t="s">
        <v>295</v>
      </c>
      <c r="C200" s="1298">
        <v>2011</v>
      </c>
      <c r="D200" s="1299" t="s">
        <v>536</v>
      </c>
      <c r="E200" s="1300" t="s">
        <v>756</v>
      </c>
      <c r="F200" s="1301" t="s">
        <v>50</v>
      </c>
      <c r="G200" s="1254" t="s">
        <v>747</v>
      </c>
      <c r="H200" s="1283" t="s">
        <v>184</v>
      </c>
      <c r="I200" s="1268">
        <v>27000</v>
      </c>
      <c r="J200" s="1293"/>
      <c r="K200" s="1271">
        <v>27000</v>
      </c>
      <c r="L200" s="1302"/>
      <c r="M200" s="1271"/>
      <c r="N200" s="1270"/>
      <c r="O200" s="1270"/>
      <c r="P200" s="1274"/>
      <c r="Q200" s="1277"/>
      <c r="R200" s="1276"/>
      <c r="S200" s="1276"/>
      <c r="T200" s="1274"/>
    </row>
    <row r="201" spans="1:20" ht="29" x14ac:dyDescent="0.6">
      <c r="A201" s="1261">
        <f t="shared" si="4"/>
        <v>31</v>
      </c>
      <c r="B201" s="1281" t="s">
        <v>295</v>
      </c>
      <c r="C201" s="1296">
        <v>2019</v>
      </c>
      <c r="D201" s="1010" t="s">
        <v>315</v>
      </c>
      <c r="E201" s="1303" t="s">
        <v>316</v>
      </c>
      <c r="F201" s="1304" t="s">
        <v>197</v>
      </c>
      <c r="G201" s="1254" t="s">
        <v>308</v>
      </c>
      <c r="H201" s="1305" t="s">
        <v>757</v>
      </c>
      <c r="I201" s="1268">
        <v>25000</v>
      </c>
      <c r="J201" s="1269">
        <v>12500</v>
      </c>
      <c r="K201" s="1269">
        <v>12500</v>
      </c>
      <c r="L201" s="1306"/>
      <c r="M201" s="1270"/>
      <c r="N201" s="1270"/>
      <c r="O201" s="1270"/>
      <c r="P201" s="1274"/>
      <c r="Q201" s="1277"/>
      <c r="R201" s="1276"/>
      <c r="S201" s="1276"/>
      <c r="T201" s="1276"/>
    </row>
    <row r="202" spans="1:20" ht="26.5" thickBot="1" x14ac:dyDescent="0.35">
      <c r="A202" s="1261">
        <f t="shared" si="4"/>
        <v>32</v>
      </c>
      <c r="B202" s="1281" t="s">
        <v>295</v>
      </c>
      <c r="C202" s="1307">
        <v>2022</v>
      </c>
      <c r="D202" s="1308" t="s">
        <v>315</v>
      </c>
      <c r="E202" s="1309" t="s">
        <v>506</v>
      </c>
      <c r="F202" s="1310" t="s">
        <v>197</v>
      </c>
      <c r="G202" s="1254" t="s">
        <v>308</v>
      </c>
      <c r="H202" s="1305" t="s">
        <v>758</v>
      </c>
      <c r="I202" s="1311">
        <v>153000</v>
      </c>
      <c r="J202" s="1312">
        <v>33000</v>
      </c>
      <c r="K202" s="1312">
        <v>38000</v>
      </c>
      <c r="L202" s="1312">
        <v>40000</v>
      </c>
      <c r="M202" s="1312">
        <v>42000</v>
      </c>
      <c r="N202" s="1313"/>
      <c r="O202" s="1313"/>
      <c r="P202" s="1314"/>
      <c r="Q202" s="1315"/>
      <c r="R202" s="1276"/>
      <c r="S202" s="1276"/>
      <c r="T202" s="1276"/>
    </row>
    <row r="203" spans="1:20" ht="14" thickTop="1" thickBot="1" x14ac:dyDescent="0.35">
      <c r="A203" s="1316" t="s">
        <v>65</v>
      </c>
      <c r="B203" s="896"/>
      <c r="C203" s="1317"/>
      <c r="D203" s="1023"/>
      <c r="E203" s="1021"/>
      <c r="F203" s="1108"/>
      <c r="G203" s="1318"/>
      <c r="H203" s="1319"/>
      <c r="I203" s="1320"/>
      <c r="J203" s="897">
        <f t="shared" ref="J203:S203" si="5">SUM(J162:J202)</f>
        <v>366000</v>
      </c>
      <c r="K203" s="898">
        <f t="shared" si="5"/>
        <v>362500</v>
      </c>
      <c r="L203" s="898">
        <f t="shared" si="5"/>
        <v>286000</v>
      </c>
      <c r="M203" s="898">
        <f t="shared" si="5"/>
        <v>543000</v>
      </c>
      <c r="N203" s="898">
        <f t="shared" si="5"/>
        <v>405000</v>
      </c>
      <c r="O203" s="899">
        <f t="shared" si="5"/>
        <v>315000</v>
      </c>
      <c r="P203" s="899">
        <f t="shared" si="5"/>
        <v>475000</v>
      </c>
      <c r="Q203" s="1321">
        <f t="shared" si="5"/>
        <v>75000</v>
      </c>
      <c r="R203" s="1321">
        <f t="shared" si="5"/>
        <v>455000</v>
      </c>
      <c r="S203" s="1321">
        <f t="shared" si="5"/>
        <v>65000</v>
      </c>
      <c r="T203" s="1276"/>
    </row>
    <row r="204" spans="1:20" ht="13.5" thickBot="1" x14ac:dyDescent="0.35">
      <c r="A204" s="1246"/>
      <c r="B204" s="1247"/>
      <c r="C204" s="1247"/>
      <c r="D204" s="1248"/>
      <c r="E204" s="1247"/>
      <c r="F204" s="1248"/>
      <c r="G204" s="1247"/>
      <c r="H204" s="1247"/>
      <c r="I204" s="1247"/>
      <c r="J204" s="1247"/>
      <c r="K204" s="1247"/>
      <c r="L204" s="1247"/>
      <c r="M204" s="1247"/>
      <c r="N204" s="1247"/>
      <c r="O204" s="1247"/>
      <c r="P204" s="1322"/>
    </row>
    <row r="205" spans="1:20" s="895" customFormat="1" x14ac:dyDescent="0.3">
      <c r="A205" s="996">
        <v>1</v>
      </c>
      <c r="B205" s="1323" t="s">
        <v>317</v>
      </c>
      <c r="C205" s="1323"/>
      <c r="D205" s="1324"/>
      <c r="E205" s="1323" t="s">
        <v>318</v>
      </c>
      <c r="F205" s="1324" t="s">
        <v>50</v>
      </c>
      <c r="G205" s="1323" t="s">
        <v>319</v>
      </c>
      <c r="H205" s="1325"/>
      <c r="I205" s="1326"/>
      <c r="J205" s="1327">
        <v>0</v>
      </c>
      <c r="K205" s="1328">
        <v>0</v>
      </c>
      <c r="L205" s="1328">
        <v>0</v>
      </c>
      <c r="M205" s="1328">
        <v>80000</v>
      </c>
      <c r="N205" s="1328">
        <v>0</v>
      </c>
      <c r="O205" s="1329">
        <v>0</v>
      </c>
      <c r="P205" s="1330">
        <v>0</v>
      </c>
      <c r="Q205" s="1331">
        <v>0</v>
      </c>
      <c r="R205" s="1330">
        <v>0</v>
      </c>
      <c r="S205" s="1330">
        <v>0</v>
      </c>
      <c r="T205" s="1330">
        <v>0</v>
      </c>
    </row>
    <row r="206" spans="1:20" s="895" customFormat="1" x14ac:dyDescent="0.3">
      <c r="A206" s="1332">
        <f>A205+1</f>
        <v>2</v>
      </c>
      <c r="B206" s="1333" t="s">
        <v>317</v>
      </c>
      <c r="C206" s="1333"/>
      <c r="D206" s="1334"/>
      <c r="E206" s="1333" t="s">
        <v>320</v>
      </c>
      <c r="F206" s="1334" t="s">
        <v>50</v>
      </c>
      <c r="G206" s="1333" t="s">
        <v>319</v>
      </c>
      <c r="H206" s="1335"/>
      <c r="I206" s="1336"/>
      <c r="J206" s="1337">
        <v>0</v>
      </c>
      <c r="K206" s="1338">
        <v>0</v>
      </c>
      <c r="L206" s="1338">
        <v>0</v>
      </c>
      <c r="M206" s="1338">
        <v>0</v>
      </c>
      <c r="N206" s="1338">
        <v>25000</v>
      </c>
      <c r="O206" s="1270">
        <v>0</v>
      </c>
      <c r="P206" s="1276">
        <v>0</v>
      </c>
      <c r="Q206" s="1277">
        <v>0</v>
      </c>
      <c r="R206" s="1276">
        <v>0</v>
      </c>
      <c r="S206" s="1276">
        <v>0</v>
      </c>
      <c r="T206" s="1276">
        <v>0</v>
      </c>
    </row>
    <row r="207" spans="1:20" s="895" customFormat="1" x14ac:dyDescent="0.3">
      <c r="A207" s="1332">
        <f t="shared" ref="A207:A215" si="6">A206+1</f>
        <v>3</v>
      </c>
      <c r="B207" s="1333" t="s">
        <v>317</v>
      </c>
      <c r="C207" s="1333"/>
      <c r="D207" s="1334"/>
      <c r="E207" s="1333" t="s">
        <v>321</v>
      </c>
      <c r="F207" s="1334" t="s">
        <v>50</v>
      </c>
      <c r="G207" s="1333" t="s">
        <v>319</v>
      </c>
      <c r="H207" s="1335"/>
      <c r="I207" s="1336"/>
      <c r="J207" s="1337">
        <v>5000</v>
      </c>
      <c r="K207" s="1338">
        <v>5000</v>
      </c>
      <c r="L207" s="1338">
        <v>5000</v>
      </c>
      <c r="M207" s="1338">
        <v>5000</v>
      </c>
      <c r="N207" s="1338">
        <v>5000</v>
      </c>
      <c r="O207" s="1270">
        <v>5000</v>
      </c>
      <c r="P207" s="1276">
        <v>5000</v>
      </c>
      <c r="Q207" s="1277">
        <v>0</v>
      </c>
      <c r="R207" s="1276">
        <v>0</v>
      </c>
      <c r="S207" s="1276">
        <v>0</v>
      </c>
      <c r="T207" s="1276">
        <v>0</v>
      </c>
    </row>
    <row r="208" spans="1:20" s="895" customFormat="1" x14ac:dyDescent="0.3">
      <c r="A208" s="1332">
        <f t="shared" si="6"/>
        <v>4</v>
      </c>
      <c r="B208" s="1333" t="s">
        <v>317</v>
      </c>
      <c r="C208" s="1333"/>
      <c r="D208" s="1334"/>
      <c r="E208" s="1333" t="s">
        <v>322</v>
      </c>
      <c r="F208" s="1334" t="s">
        <v>54</v>
      </c>
      <c r="G208" s="1333" t="s">
        <v>319</v>
      </c>
      <c r="H208" s="1335"/>
      <c r="I208" s="1336"/>
      <c r="J208" s="1337">
        <v>40000</v>
      </c>
      <c r="K208" s="1338">
        <v>0</v>
      </c>
      <c r="L208" s="1338">
        <v>0</v>
      </c>
      <c r="M208" s="1338">
        <v>0</v>
      </c>
      <c r="N208" s="1338">
        <v>0</v>
      </c>
      <c r="O208" s="1270">
        <v>0</v>
      </c>
      <c r="P208" s="1276">
        <v>40000</v>
      </c>
      <c r="Q208" s="1277">
        <v>0</v>
      </c>
      <c r="R208" s="1276">
        <v>0</v>
      </c>
      <c r="S208" s="1276">
        <v>0</v>
      </c>
      <c r="T208" s="1276">
        <v>0</v>
      </c>
    </row>
    <row r="209" spans="1:20" s="895" customFormat="1" x14ac:dyDescent="0.3">
      <c r="A209" s="1332">
        <f t="shared" si="6"/>
        <v>5</v>
      </c>
      <c r="B209" s="1333" t="s">
        <v>317</v>
      </c>
      <c r="C209" s="1333"/>
      <c r="D209" s="1334"/>
      <c r="E209" s="1333" t="s">
        <v>323</v>
      </c>
      <c r="F209" s="1334" t="s">
        <v>50</v>
      </c>
      <c r="G209" s="1333" t="s">
        <v>319</v>
      </c>
      <c r="H209" s="1335"/>
      <c r="I209" s="1336"/>
      <c r="J209" s="1337">
        <v>0</v>
      </c>
      <c r="K209" s="1338">
        <v>0</v>
      </c>
      <c r="L209" s="1338">
        <v>0</v>
      </c>
      <c r="M209" s="1338">
        <v>0</v>
      </c>
      <c r="N209" s="1338">
        <v>0</v>
      </c>
      <c r="O209" s="1270">
        <v>20000</v>
      </c>
      <c r="P209" s="1276">
        <v>0</v>
      </c>
      <c r="Q209" s="1277">
        <v>0</v>
      </c>
      <c r="R209" s="1276">
        <v>0</v>
      </c>
      <c r="S209" s="1276">
        <v>0</v>
      </c>
      <c r="T209" s="1276">
        <v>0</v>
      </c>
    </row>
    <row r="210" spans="1:20" s="895" customFormat="1" x14ac:dyDescent="0.3">
      <c r="A210" s="1332">
        <f>A209+1</f>
        <v>6</v>
      </c>
      <c r="B210" s="1333" t="s">
        <v>317</v>
      </c>
      <c r="C210" s="1333"/>
      <c r="D210" s="1334"/>
      <c r="E210" s="1333" t="s">
        <v>324</v>
      </c>
      <c r="F210" s="1334" t="s">
        <v>50</v>
      </c>
      <c r="G210" s="1333" t="s">
        <v>319</v>
      </c>
      <c r="H210" s="1335"/>
      <c r="I210" s="1336"/>
      <c r="J210" s="1337"/>
      <c r="K210" s="1338"/>
      <c r="L210" s="1338"/>
      <c r="M210" s="1338"/>
      <c r="N210" s="1338"/>
      <c r="O210" s="1270">
        <v>10000</v>
      </c>
      <c r="P210" s="1276">
        <v>0</v>
      </c>
      <c r="Q210" s="1277"/>
      <c r="R210" s="1276"/>
      <c r="S210" s="1276"/>
      <c r="T210" s="1276"/>
    </row>
    <row r="211" spans="1:20" s="895" customFormat="1" x14ac:dyDescent="0.3">
      <c r="A211" s="1332">
        <f>A209+1</f>
        <v>6</v>
      </c>
      <c r="B211" s="1333" t="s">
        <v>317</v>
      </c>
      <c r="C211" s="1333"/>
      <c r="D211" s="1334"/>
      <c r="E211" s="1333" t="s">
        <v>325</v>
      </c>
      <c r="F211" s="1334" t="s">
        <v>50</v>
      </c>
      <c r="G211" s="1333" t="s">
        <v>319</v>
      </c>
      <c r="H211" s="1335"/>
      <c r="I211" s="1336"/>
      <c r="J211" s="1337">
        <v>0</v>
      </c>
      <c r="K211" s="1338">
        <v>0</v>
      </c>
      <c r="L211" s="1338">
        <v>0</v>
      </c>
      <c r="M211" s="1338">
        <v>0</v>
      </c>
      <c r="N211" s="1338">
        <v>15000</v>
      </c>
      <c r="O211" s="1270">
        <v>0</v>
      </c>
      <c r="P211" s="1276">
        <v>0</v>
      </c>
      <c r="Q211" s="1277">
        <v>0</v>
      </c>
      <c r="R211" s="1276">
        <v>0</v>
      </c>
      <c r="S211" s="1276">
        <v>0</v>
      </c>
      <c r="T211" s="1276">
        <v>0</v>
      </c>
    </row>
    <row r="212" spans="1:20" s="895" customFormat="1" x14ac:dyDescent="0.3">
      <c r="A212" s="1332">
        <f t="shared" si="6"/>
        <v>7</v>
      </c>
      <c r="B212" s="1333" t="s">
        <v>317</v>
      </c>
      <c r="C212" s="1333"/>
      <c r="D212" s="1334"/>
      <c r="E212" s="1333" t="s">
        <v>326</v>
      </c>
      <c r="F212" s="1334" t="s">
        <v>50</v>
      </c>
      <c r="G212" s="1333" t="s">
        <v>319</v>
      </c>
      <c r="H212" s="1335"/>
      <c r="I212" s="1336"/>
      <c r="J212" s="1337">
        <v>0</v>
      </c>
      <c r="K212" s="1338">
        <v>0</v>
      </c>
      <c r="L212" s="1338">
        <v>0</v>
      </c>
      <c r="M212" s="1338">
        <v>0</v>
      </c>
      <c r="N212" s="1338">
        <v>0</v>
      </c>
      <c r="O212" s="1270">
        <v>10000</v>
      </c>
      <c r="P212" s="1276">
        <v>0</v>
      </c>
      <c r="Q212" s="1277">
        <v>0</v>
      </c>
      <c r="R212" s="1276">
        <v>0</v>
      </c>
      <c r="S212" s="1276">
        <v>0</v>
      </c>
      <c r="T212" s="1276">
        <v>0</v>
      </c>
    </row>
    <row r="213" spans="1:20" s="895" customFormat="1" x14ac:dyDescent="0.3">
      <c r="A213" s="1332">
        <f t="shared" si="6"/>
        <v>8</v>
      </c>
      <c r="B213" s="1333" t="s">
        <v>317</v>
      </c>
      <c r="C213" s="1333"/>
      <c r="D213" s="1334"/>
      <c r="E213" s="1333" t="s">
        <v>524</v>
      </c>
      <c r="F213" s="1334" t="s">
        <v>54</v>
      </c>
      <c r="G213" s="1333" t="s">
        <v>319</v>
      </c>
      <c r="H213" s="1335"/>
      <c r="I213" s="1336"/>
      <c r="J213" s="1337">
        <v>0</v>
      </c>
      <c r="K213" s="1338">
        <v>30000</v>
      </c>
      <c r="L213" s="1338">
        <v>0</v>
      </c>
      <c r="M213" s="1338">
        <v>0</v>
      </c>
      <c r="N213" s="1338">
        <v>0</v>
      </c>
      <c r="O213" s="1270">
        <v>0</v>
      </c>
      <c r="P213" s="1276">
        <v>0</v>
      </c>
      <c r="Q213" s="1277">
        <v>0</v>
      </c>
      <c r="R213" s="1276">
        <v>0</v>
      </c>
      <c r="S213" s="1276">
        <v>0</v>
      </c>
      <c r="T213" s="1276">
        <v>0</v>
      </c>
    </row>
    <row r="214" spans="1:20" s="895" customFormat="1" x14ac:dyDescent="0.3">
      <c r="A214" s="1332">
        <f t="shared" si="6"/>
        <v>9</v>
      </c>
      <c r="B214" s="1333" t="s">
        <v>317</v>
      </c>
      <c r="C214" s="1333"/>
      <c r="D214" s="1334"/>
      <c r="E214" s="1333" t="s">
        <v>525</v>
      </c>
      <c r="F214" s="1334" t="s">
        <v>50</v>
      </c>
      <c r="G214" s="1333" t="s">
        <v>319</v>
      </c>
      <c r="H214" s="1335"/>
      <c r="I214" s="1336"/>
      <c r="J214" s="1337">
        <v>0</v>
      </c>
      <c r="K214" s="1103">
        <v>0</v>
      </c>
      <c r="L214" s="1338">
        <v>40000</v>
      </c>
      <c r="M214" s="1338">
        <v>0</v>
      </c>
      <c r="N214" s="1338">
        <v>0</v>
      </c>
      <c r="O214" s="1270">
        <v>0</v>
      </c>
      <c r="P214" s="1276">
        <v>0</v>
      </c>
      <c r="Q214" s="1277">
        <v>0</v>
      </c>
      <c r="R214" s="1276">
        <v>0</v>
      </c>
      <c r="S214" s="1276">
        <v>0</v>
      </c>
      <c r="T214" s="1276">
        <v>0</v>
      </c>
    </row>
    <row r="215" spans="1:20" s="895" customFormat="1" ht="13.5" thickBot="1" x14ac:dyDescent="0.35">
      <c r="A215" s="1332">
        <f t="shared" si="6"/>
        <v>10</v>
      </c>
      <c r="B215" s="1339" t="s">
        <v>317</v>
      </c>
      <c r="C215" s="1339"/>
      <c r="D215" s="1340"/>
      <c r="E215" s="1339" t="s">
        <v>526</v>
      </c>
      <c r="F215" s="1340" t="s">
        <v>50</v>
      </c>
      <c r="G215" s="1339" t="s">
        <v>319</v>
      </c>
      <c r="H215" s="1341"/>
      <c r="I215" s="1342"/>
      <c r="J215" s="1343">
        <v>10000</v>
      </c>
      <c r="K215" s="1344">
        <v>10000</v>
      </c>
      <c r="L215" s="1344">
        <v>10000</v>
      </c>
      <c r="M215" s="1344">
        <v>10000</v>
      </c>
      <c r="N215" s="1344">
        <v>10000</v>
      </c>
      <c r="O215" s="1344">
        <v>10000</v>
      </c>
      <c r="P215" s="912">
        <v>10000</v>
      </c>
      <c r="Q215" s="1345">
        <v>0</v>
      </c>
      <c r="R215" s="1346">
        <v>0</v>
      </c>
      <c r="S215" s="1346">
        <v>0</v>
      </c>
      <c r="T215" s="1346">
        <v>0</v>
      </c>
    </row>
    <row r="216" spans="1:20" s="895" customFormat="1" ht="13.5" thickBot="1" x14ac:dyDescent="0.35">
      <c r="A216" s="900" t="s">
        <v>327</v>
      </c>
      <c r="B216" s="901"/>
      <c r="C216" s="902"/>
      <c r="D216" s="903"/>
      <c r="E216" s="904"/>
      <c r="F216" s="905"/>
      <c r="G216" s="905"/>
      <c r="H216" s="906"/>
      <c r="I216" s="907"/>
      <c r="J216" s="908">
        <f t="shared" ref="J216:R216" si="7">SUM(J205:J215)</f>
        <v>55000</v>
      </c>
      <c r="K216" s="909">
        <f t="shared" si="7"/>
        <v>45000</v>
      </c>
      <c r="L216" s="909">
        <f t="shared" si="7"/>
        <v>55000</v>
      </c>
      <c r="M216" s="909">
        <f t="shared" si="7"/>
        <v>95000</v>
      </c>
      <c r="N216" s="909">
        <f t="shared" si="7"/>
        <v>55000</v>
      </c>
      <c r="O216" s="909">
        <f t="shared" si="7"/>
        <v>55000</v>
      </c>
      <c r="P216" s="910">
        <f t="shared" si="7"/>
        <v>55000</v>
      </c>
      <c r="Q216" s="911">
        <f t="shared" si="7"/>
        <v>0</v>
      </c>
      <c r="R216" s="912">
        <f t="shared" si="7"/>
        <v>0</v>
      </c>
      <c r="S216" s="912">
        <f>SUM(S205:S215)</f>
        <v>0</v>
      </c>
      <c r="T216" s="912">
        <f>SUM(T205:T215)</f>
        <v>0</v>
      </c>
    </row>
    <row r="217" spans="1:20" s="895" customFormat="1" x14ac:dyDescent="0.3">
      <c r="A217" s="16"/>
      <c r="B217" s="16"/>
      <c r="C217" s="937"/>
      <c r="D217" s="937"/>
      <c r="E217" s="938"/>
      <c r="F217" s="937"/>
      <c r="G217" s="939"/>
      <c r="H217" s="939"/>
      <c r="I217" s="940"/>
      <c r="J217" s="940"/>
      <c r="K217" s="940"/>
      <c r="L217" s="940"/>
      <c r="M217" s="940"/>
      <c r="N217" s="940"/>
      <c r="O217" s="940"/>
      <c r="P217" s="940"/>
      <c r="Q217" s="930"/>
      <c r="R217" s="930"/>
      <c r="S217" s="930"/>
      <c r="T217" s="930"/>
    </row>
    <row r="218" spans="1:20" s="895" customFormat="1" x14ac:dyDescent="0.3">
      <c r="A218" s="16"/>
      <c r="B218" s="16"/>
      <c r="C218" s="937"/>
      <c r="D218" s="937"/>
      <c r="E218" s="938"/>
      <c r="F218" s="937"/>
      <c r="G218" s="939"/>
      <c r="H218" s="939"/>
      <c r="I218" s="940"/>
      <c r="J218" s="940">
        <f t="shared" ref="J218:T218" si="8">+J216+J203+J160</f>
        <v>3092182</v>
      </c>
      <c r="K218" s="940">
        <f t="shared" si="8"/>
        <v>2288000</v>
      </c>
      <c r="L218" s="940">
        <f t="shared" si="8"/>
        <v>2435150</v>
      </c>
      <c r="M218" s="940">
        <f t="shared" si="8"/>
        <v>2338221.5</v>
      </c>
      <c r="N218" s="940">
        <f t="shared" si="8"/>
        <v>3586927.145</v>
      </c>
      <c r="O218" s="940">
        <f t="shared" si="8"/>
        <v>1843643.6893500001</v>
      </c>
      <c r="P218" s="940">
        <f t="shared" si="8"/>
        <v>3383456.0000304999</v>
      </c>
      <c r="Q218" s="940">
        <f t="shared" si="8"/>
        <v>1012000</v>
      </c>
      <c r="R218" s="940">
        <f t="shared" si="8"/>
        <v>1200000</v>
      </c>
      <c r="S218" s="940">
        <f t="shared" si="8"/>
        <v>2055000</v>
      </c>
      <c r="T218" s="940">
        <f t="shared" si="8"/>
        <v>50000</v>
      </c>
    </row>
    <row r="219" spans="1:20" s="895" customFormat="1" x14ac:dyDescent="0.3">
      <c r="C219" s="1347"/>
      <c r="D219" s="1347"/>
      <c r="E219" s="1348"/>
      <c r="F219" s="937"/>
      <c r="G219" s="929"/>
      <c r="H219" s="929"/>
      <c r="I219" s="930"/>
      <c r="J219" s="930"/>
      <c r="K219" s="930"/>
      <c r="L219" s="930"/>
      <c r="M219" s="930"/>
      <c r="N219" s="930"/>
      <c r="O219" s="930"/>
      <c r="P219" s="930"/>
      <c r="Q219" s="930"/>
      <c r="R219" s="930"/>
      <c r="S219" s="930"/>
      <c r="T219" s="930"/>
    </row>
    <row r="220" spans="1:20" s="895" customFormat="1" x14ac:dyDescent="0.3">
      <c r="C220" s="1347"/>
      <c r="D220" s="1347"/>
      <c r="E220" s="1348"/>
      <c r="F220" s="937"/>
      <c r="G220" s="913" t="s">
        <v>66</v>
      </c>
      <c r="H220" s="914" t="s">
        <v>328</v>
      </c>
      <c r="I220" s="914"/>
      <c r="J220" s="915">
        <f t="shared" ref="J220:T220" si="9">+SUM(J139:J151)+SUM(J63:J115)+J61+SUM(J33:J59)+SUM(J22:J32)+SUM(J14:J16)+J8+J127+J158+J154+J156+J125+SUM(J17:J20)+J155+J157+J134</f>
        <v>2191182</v>
      </c>
      <c r="K220" s="915">
        <f t="shared" si="9"/>
        <v>1461500</v>
      </c>
      <c r="L220" s="915">
        <f t="shared" si="9"/>
        <v>1426100</v>
      </c>
      <c r="M220" s="915">
        <f t="shared" si="9"/>
        <v>1232000</v>
      </c>
      <c r="N220" s="915">
        <f t="shared" si="9"/>
        <v>2841409</v>
      </c>
      <c r="O220" s="915">
        <f t="shared" si="9"/>
        <v>1206700</v>
      </c>
      <c r="P220" s="915">
        <f t="shared" si="9"/>
        <v>2618954</v>
      </c>
      <c r="Q220" s="915">
        <f t="shared" si="9"/>
        <v>865000</v>
      </c>
      <c r="R220" s="915">
        <f t="shared" si="9"/>
        <v>730000</v>
      </c>
      <c r="S220" s="915">
        <f t="shared" si="9"/>
        <v>1975000</v>
      </c>
      <c r="T220" s="915">
        <f t="shared" si="9"/>
        <v>50000</v>
      </c>
    </row>
    <row r="221" spans="1:20" s="895" customFormat="1" x14ac:dyDescent="0.3">
      <c r="C221" s="1347"/>
      <c r="D221" s="1347"/>
      <c r="E221" s="1348"/>
      <c r="F221" s="937"/>
      <c r="G221" s="916" t="s">
        <v>67</v>
      </c>
      <c r="H221" s="917" t="s">
        <v>67</v>
      </c>
      <c r="I221" s="917"/>
      <c r="J221" s="918">
        <f t="shared" ref="J221:T221" si="10">+J137+J136+J135+J133+J132+J131+J130+J129+J128+J126+J124+J123+J122+J120+J119+J118+J117+J116+J62+J21+J13+J12+J11+J10+J9+J7+J152+J153+J159</f>
        <v>480000</v>
      </c>
      <c r="K221" s="918">
        <f t="shared" si="10"/>
        <v>419000</v>
      </c>
      <c r="L221" s="918">
        <f t="shared" si="10"/>
        <v>668050</v>
      </c>
      <c r="M221" s="918">
        <f t="shared" si="10"/>
        <v>468221.5</v>
      </c>
      <c r="N221" s="918">
        <f t="shared" si="10"/>
        <v>285518.14500000002</v>
      </c>
      <c r="O221" s="918">
        <f t="shared" si="10"/>
        <v>266943.68935</v>
      </c>
      <c r="P221" s="918">
        <f t="shared" si="10"/>
        <v>234502.0000305</v>
      </c>
      <c r="Q221" s="918">
        <f t="shared" si="10"/>
        <v>72000</v>
      </c>
      <c r="R221" s="918">
        <f t="shared" si="10"/>
        <v>15000</v>
      </c>
      <c r="S221" s="918">
        <f t="shared" si="10"/>
        <v>15000</v>
      </c>
      <c r="T221" s="918">
        <f t="shared" si="10"/>
        <v>0</v>
      </c>
    </row>
    <row r="222" spans="1:20" s="895" customFormat="1" x14ac:dyDescent="0.3">
      <c r="C222" s="1347"/>
      <c r="D222" s="1347"/>
      <c r="E222" s="1348"/>
      <c r="F222" s="937"/>
      <c r="G222" s="15" t="s">
        <v>68</v>
      </c>
      <c r="H222" s="15" t="s">
        <v>68</v>
      </c>
      <c r="I222" s="919"/>
      <c r="J222" s="920">
        <v>0</v>
      </c>
      <c r="K222" s="920">
        <v>0</v>
      </c>
      <c r="L222" s="920">
        <v>0</v>
      </c>
      <c r="M222" s="920">
        <v>0</v>
      </c>
      <c r="N222" s="920">
        <v>0</v>
      </c>
      <c r="O222" s="920">
        <v>0</v>
      </c>
      <c r="P222" s="920">
        <v>0</v>
      </c>
      <c r="Q222" s="920">
        <v>0</v>
      </c>
      <c r="R222" s="920">
        <v>0</v>
      </c>
      <c r="S222" s="920">
        <v>0</v>
      </c>
      <c r="T222" s="920">
        <v>0</v>
      </c>
    </row>
    <row r="223" spans="1:20" s="895" customFormat="1" x14ac:dyDescent="0.3">
      <c r="C223" s="1347"/>
      <c r="D223" s="1347"/>
      <c r="E223" s="1348"/>
      <c r="F223" s="937"/>
      <c r="G223" s="921" t="s">
        <v>660</v>
      </c>
      <c r="H223" s="922" t="s">
        <v>329</v>
      </c>
      <c r="I223" s="922"/>
      <c r="J223" s="923">
        <f>+J203</f>
        <v>366000</v>
      </c>
      <c r="K223" s="923">
        <f t="shared" ref="K223:T223" si="11">+K203</f>
        <v>362500</v>
      </c>
      <c r="L223" s="923">
        <f t="shared" si="11"/>
        <v>286000</v>
      </c>
      <c r="M223" s="923">
        <f t="shared" si="11"/>
        <v>543000</v>
      </c>
      <c r="N223" s="923">
        <f t="shared" si="11"/>
        <v>405000</v>
      </c>
      <c r="O223" s="923">
        <f t="shared" si="11"/>
        <v>315000</v>
      </c>
      <c r="P223" s="923">
        <f t="shared" si="11"/>
        <v>475000</v>
      </c>
      <c r="Q223" s="923">
        <f t="shared" si="11"/>
        <v>75000</v>
      </c>
      <c r="R223" s="923">
        <f t="shared" si="11"/>
        <v>455000</v>
      </c>
      <c r="S223" s="923">
        <f t="shared" si="11"/>
        <v>65000</v>
      </c>
      <c r="T223" s="923">
        <f t="shared" si="11"/>
        <v>0</v>
      </c>
    </row>
    <row r="224" spans="1:20" s="895" customFormat="1" x14ac:dyDescent="0.3">
      <c r="C224" s="1347"/>
      <c r="D224" s="1347"/>
      <c r="E224" s="1348"/>
      <c r="F224" s="937"/>
      <c r="G224" s="363" t="s">
        <v>53</v>
      </c>
      <c r="H224" s="924"/>
      <c r="I224" s="924"/>
      <c r="J224" s="925">
        <f>+J21</f>
        <v>0</v>
      </c>
      <c r="K224" s="925">
        <f>+K21</f>
        <v>0</v>
      </c>
      <c r="L224" s="925">
        <f>+L21</f>
        <v>0</v>
      </c>
      <c r="M224" s="925">
        <v>0</v>
      </c>
      <c r="N224" s="925">
        <f t="shared" ref="N224:T224" si="12">+N21</f>
        <v>0</v>
      </c>
      <c r="O224" s="925">
        <f t="shared" si="12"/>
        <v>0</v>
      </c>
      <c r="P224" s="925">
        <f t="shared" si="12"/>
        <v>0</v>
      </c>
      <c r="Q224" s="925">
        <f t="shared" si="12"/>
        <v>0</v>
      </c>
      <c r="R224" s="925">
        <f t="shared" si="12"/>
        <v>0</v>
      </c>
      <c r="S224" s="925">
        <f t="shared" si="12"/>
        <v>0</v>
      </c>
      <c r="T224" s="925">
        <f t="shared" si="12"/>
        <v>0</v>
      </c>
    </row>
    <row r="225" spans="3:20" s="895" customFormat="1" x14ac:dyDescent="0.3">
      <c r="C225" s="1347"/>
      <c r="D225" s="1347"/>
      <c r="E225" s="1348"/>
      <c r="F225" s="937"/>
      <c r="G225" s="926" t="s">
        <v>330</v>
      </c>
      <c r="H225" s="927" t="s">
        <v>319</v>
      </c>
      <c r="I225" s="927"/>
      <c r="J225" s="928">
        <f>+J216</f>
        <v>55000</v>
      </c>
      <c r="K225" s="928">
        <f>+K216</f>
        <v>45000</v>
      </c>
      <c r="L225" s="928">
        <f>+L216</f>
        <v>55000</v>
      </c>
      <c r="M225" s="928">
        <f t="shared" ref="M225:T225" si="13">+M216</f>
        <v>95000</v>
      </c>
      <c r="N225" s="928">
        <f t="shared" si="13"/>
        <v>55000</v>
      </c>
      <c r="O225" s="928">
        <f t="shared" si="13"/>
        <v>55000</v>
      </c>
      <c r="P225" s="928">
        <f t="shared" si="13"/>
        <v>55000</v>
      </c>
      <c r="Q225" s="928">
        <f t="shared" si="13"/>
        <v>0</v>
      </c>
      <c r="R225" s="928">
        <f t="shared" si="13"/>
        <v>0</v>
      </c>
      <c r="S225" s="928">
        <f t="shared" si="13"/>
        <v>0</v>
      </c>
      <c r="T225" s="928">
        <f t="shared" si="13"/>
        <v>0</v>
      </c>
    </row>
    <row r="226" spans="3:20" s="895" customFormat="1" x14ac:dyDescent="0.3">
      <c r="C226" s="1347"/>
      <c r="D226" s="1347"/>
      <c r="E226" s="1348"/>
      <c r="F226" s="937"/>
      <c r="G226" s="929"/>
      <c r="H226" s="929"/>
      <c r="I226" s="930"/>
      <c r="J226" s="930">
        <f t="shared" ref="J226:P226" si="14">SUM(J220:J225)</f>
        <v>3092182</v>
      </c>
      <c r="K226" s="930">
        <f t="shared" si="14"/>
        <v>2288000</v>
      </c>
      <c r="L226" s="930">
        <f t="shared" si="14"/>
        <v>2435150</v>
      </c>
      <c r="M226" s="930">
        <f t="shared" si="14"/>
        <v>2338221.5</v>
      </c>
      <c r="N226" s="930">
        <f t="shared" si="14"/>
        <v>3586927.145</v>
      </c>
      <c r="O226" s="930">
        <f>SUM(O220:O225)</f>
        <v>1843643.6893500001</v>
      </c>
      <c r="P226" s="930">
        <f t="shared" si="14"/>
        <v>3383456.0000304999</v>
      </c>
      <c r="Q226" s="930">
        <f>SUM(Q220:Q225)</f>
        <v>1012000</v>
      </c>
      <c r="R226" s="930">
        <f>SUM(R220:R225)</f>
        <v>1200000</v>
      </c>
      <c r="S226" s="930">
        <f>SUM(S220:S225)</f>
        <v>2055000</v>
      </c>
      <c r="T226" s="930">
        <f>SUM(T220:T225)</f>
        <v>50000</v>
      </c>
    </row>
    <row r="227" spans="3:20" s="895" customFormat="1" x14ac:dyDescent="0.3">
      <c r="C227" s="1347"/>
      <c r="D227" s="1347"/>
      <c r="E227" s="1348"/>
      <c r="F227" s="937"/>
      <c r="G227" s="929"/>
      <c r="H227" s="929"/>
      <c r="I227" s="930"/>
      <c r="J227" s="930"/>
      <c r="K227" s="930"/>
      <c r="L227" s="930"/>
      <c r="M227" s="930"/>
      <c r="N227" s="930"/>
      <c r="O227" s="930"/>
      <c r="P227" s="930"/>
      <c r="Q227" s="930"/>
      <c r="R227" s="930"/>
      <c r="S227" s="930"/>
      <c r="T227" s="930"/>
    </row>
    <row r="228" spans="3:20" s="895" customFormat="1" x14ac:dyDescent="0.3">
      <c r="C228" s="1347"/>
      <c r="D228" s="1347"/>
      <c r="E228" s="1348"/>
      <c r="F228" s="937"/>
      <c r="G228" s="929"/>
      <c r="H228" s="929"/>
      <c r="I228" s="930"/>
      <c r="J228" s="930">
        <f t="shared" ref="J228:T228" si="15">+J226-J218</f>
        <v>0</v>
      </c>
      <c r="K228" s="930">
        <f t="shared" si="15"/>
        <v>0</v>
      </c>
      <c r="L228" s="930">
        <f t="shared" si="15"/>
        <v>0</v>
      </c>
      <c r="M228" s="930">
        <f t="shared" si="15"/>
        <v>0</v>
      </c>
      <c r="N228" s="930">
        <f t="shared" si="15"/>
        <v>0</v>
      </c>
      <c r="O228" s="930">
        <f>+O226-O218</f>
        <v>0</v>
      </c>
      <c r="P228" s="930">
        <f t="shared" si="15"/>
        <v>0</v>
      </c>
      <c r="Q228" s="930">
        <f t="shared" si="15"/>
        <v>0</v>
      </c>
      <c r="R228" s="930">
        <f t="shared" si="15"/>
        <v>0</v>
      </c>
      <c r="S228" s="930">
        <f t="shared" si="15"/>
        <v>0</v>
      </c>
      <c r="T228" s="930">
        <f t="shared" si="15"/>
        <v>0</v>
      </c>
    </row>
    <row r="229" spans="3:20" s="895" customFormat="1" x14ac:dyDescent="0.3">
      <c r="C229" s="1347"/>
      <c r="D229" s="1347"/>
      <c r="E229" s="1348"/>
      <c r="F229" s="937"/>
      <c r="G229" s="929"/>
      <c r="H229" s="929"/>
      <c r="I229" s="930"/>
      <c r="J229" s="930"/>
      <c r="K229" s="930"/>
      <c r="L229" s="930"/>
      <c r="M229" s="930"/>
      <c r="N229" s="930"/>
      <c r="O229" s="930"/>
      <c r="P229" s="930"/>
      <c r="Q229" s="930"/>
      <c r="R229" s="930"/>
      <c r="S229" s="930"/>
      <c r="T229" s="930"/>
    </row>
    <row r="231" spans="3:20" x14ac:dyDescent="0.3">
      <c r="I231" s="1350" t="s">
        <v>557</v>
      </c>
      <c r="J231" s="1351">
        <f>J220+'Major with comments funding'!F75</f>
        <v>4005731.62</v>
      </c>
      <c r="K231" s="1351">
        <f>K220+'Major with comments funding'!G75</f>
        <v>3995772.2</v>
      </c>
      <c r="L231" s="1351">
        <f>L220+'Major with comments funding'!H75</f>
        <v>2184465.6</v>
      </c>
      <c r="M231" s="1351">
        <f>M220+'Major with comments funding'!I75</f>
        <v>2357000</v>
      </c>
      <c r="N231" s="1351">
        <f>N220+'Major with comments funding'!J75</f>
        <v>4226409</v>
      </c>
      <c r="O231" s="1351">
        <f>O220+'Major with comments funding'!K75</f>
        <v>2631700</v>
      </c>
      <c r="P231" s="1351">
        <f>P220+'Major with comments funding'!L75</f>
        <v>5952233.4000000004</v>
      </c>
      <c r="Q231" s="1351">
        <f>Q220+'Major with comments funding'!M75</f>
        <v>865000</v>
      </c>
      <c r="R231" s="1351">
        <f>R220+'Major with comments funding'!N75</f>
        <v>730000</v>
      </c>
      <c r="S231" s="1351">
        <f>S220+'Major with comments funding'!O75</f>
        <v>1975000</v>
      </c>
      <c r="T231" s="1351">
        <f>T220+'Major with comments funding'!P75</f>
        <v>50000</v>
      </c>
    </row>
    <row r="232" spans="3:20" x14ac:dyDescent="0.3">
      <c r="I232" s="1350" t="s">
        <v>558</v>
      </c>
    </row>
  </sheetData>
  <mergeCells count="17">
    <mergeCell ref="A216:B216"/>
    <mergeCell ref="H225:I225"/>
    <mergeCell ref="H5:H6"/>
    <mergeCell ref="I5:I6"/>
    <mergeCell ref="H220:I220"/>
    <mergeCell ref="H221:I221"/>
    <mergeCell ref="H223:I223"/>
    <mergeCell ref="F5:F6"/>
    <mergeCell ref="G5:G6"/>
    <mergeCell ref="A1:P1"/>
    <mergeCell ref="A2:P2"/>
    <mergeCell ref="A3:P3"/>
    <mergeCell ref="A5:A6"/>
    <mergeCell ref="B5:B6"/>
    <mergeCell ref="C5:C6"/>
    <mergeCell ref="D5:D6"/>
    <mergeCell ref="E5:E6"/>
  </mergeCells>
  <pageMargins left="0.2" right="0" top="0" bottom="0" header="0.3" footer="0.3"/>
  <pageSetup paperSize="3" scale="88" firstPageNumber="5" orientation="landscape" useFirstPageNumber="1" r:id="rId1"/>
  <headerFooter>
    <oddFooter>&amp;C&amp;P&amp;R&amp;D</oddFooter>
  </headerFooter>
  <rowBreaks count="2" manualBreakCount="2">
    <brk id="160" max="15" man="1"/>
    <brk id="203" max="15"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6" zoomScaleNormal="100" workbookViewId="0">
      <selection activeCell="A38" sqref="A38:A44"/>
    </sheetView>
  </sheetViews>
  <sheetFormatPr defaultColWidth="9.36328125" defaultRowHeight="15.5" x14ac:dyDescent="0.35"/>
  <cols>
    <col min="1" max="1" width="78.453125" style="32" customWidth="1"/>
    <col min="2" max="2" width="13.6328125" style="55" customWidth="1"/>
    <col min="3" max="16384" width="9.36328125" style="32"/>
  </cols>
  <sheetData>
    <row r="1" spans="1:10" ht="16" thickBot="1" x14ac:dyDescent="0.4">
      <c r="A1" s="736" t="s">
        <v>1</v>
      </c>
      <c r="B1" s="737"/>
    </row>
    <row r="2" spans="1:10" ht="16" thickBot="1" x14ac:dyDescent="0.4">
      <c r="A2" s="143"/>
      <c r="B2" s="144"/>
    </row>
    <row r="3" spans="1:10" x14ac:dyDescent="0.35">
      <c r="A3" s="740" t="s">
        <v>737</v>
      </c>
      <c r="B3" s="741"/>
    </row>
    <row r="4" spans="1:10" s="35" customFormat="1" ht="16" thickBot="1" x14ac:dyDescent="0.4">
      <c r="A4" s="399"/>
      <c r="B4" s="400"/>
      <c r="E4" s="523"/>
    </row>
    <row r="5" spans="1:10" x14ac:dyDescent="0.35">
      <c r="A5" s="742" t="s">
        <v>27</v>
      </c>
      <c r="B5" s="741"/>
    </row>
    <row r="6" spans="1:10" x14ac:dyDescent="0.35">
      <c r="A6" s="525" t="s">
        <v>30</v>
      </c>
      <c r="B6" s="121"/>
    </row>
    <row r="7" spans="1:10" x14ac:dyDescent="0.35">
      <c r="A7" s="742" t="s">
        <v>71</v>
      </c>
      <c r="B7" s="741"/>
    </row>
    <row r="8" spans="1:10" ht="16" thickBot="1" x14ac:dyDescent="0.4">
      <c r="A8" s="829"/>
      <c r="B8" s="830"/>
    </row>
    <row r="9" spans="1:10" x14ac:dyDescent="0.35">
      <c r="A9" s="135"/>
      <c r="B9" s="136"/>
    </row>
    <row r="10" spans="1:10" ht="16.5" customHeight="1" thickBot="1" x14ac:dyDescent="0.4">
      <c r="A10" s="827" t="s">
        <v>388</v>
      </c>
      <c r="B10" s="828"/>
    </row>
    <row r="11" spans="1:10" ht="15.5" customHeight="1" thickBot="1" x14ac:dyDescent="0.4">
      <c r="A11" s="399"/>
      <c r="B11" s="400"/>
    </row>
    <row r="12" spans="1:10" ht="16" thickBot="1" x14ac:dyDescent="0.4">
      <c r="A12" s="381" t="s">
        <v>140</v>
      </c>
      <c r="B12" s="562" t="s">
        <v>2</v>
      </c>
    </row>
    <row r="13" spans="1:10" ht="16" thickBot="1" x14ac:dyDescent="0.4">
      <c r="A13" s="563" t="s">
        <v>3</v>
      </c>
      <c r="B13" s="562"/>
    </row>
    <row r="14" spans="1:10" ht="16" thickBot="1" x14ac:dyDescent="0.4">
      <c r="A14" s="563"/>
      <c r="B14" s="562"/>
    </row>
    <row r="15" spans="1:10" ht="16" thickBot="1" x14ac:dyDescent="0.4">
      <c r="A15" s="563" t="s">
        <v>5</v>
      </c>
      <c r="B15" s="562"/>
      <c r="J15" s="54"/>
    </row>
    <row r="16" spans="1:10" ht="16" thickBot="1" x14ac:dyDescent="0.4">
      <c r="A16" s="563" t="s">
        <v>26</v>
      </c>
      <c r="B16" s="564">
        <v>85000</v>
      </c>
    </row>
    <row r="17" spans="1:4" ht="16" thickBot="1" x14ac:dyDescent="0.4">
      <c r="A17" s="563" t="s">
        <v>6</v>
      </c>
      <c r="B17" s="565"/>
    </row>
    <row r="18" spans="1:4" ht="16" thickBot="1" x14ac:dyDescent="0.4">
      <c r="A18" s="381" t="s">
        <v>7</v>
      </c>
      <c r="B18" s="383">
        <f>SUM(B12:B16)-(B17)</f>
        <v>85000</v>
      </c>
      <c r="D18" s="35"/>
    </row>
    <row r="19" spans="1:4" s="43" customFormat="1" ht="16" thickBot="1" x14ac:dyDescent="0.4">
      <c r="A19" s="399"/>
      <c r="B19" s="566"/>
    </row>
    <row r="20" spans="1:4" ht="16" thickBot="1" x14ac:dyDescent="0.4">
      <c r="A20" s="381" t="s">
        <v>17</v>
      </c>
      <c r="B20" s="562"/>
    </row>
    <row r="21" spans="1:4" ht="16" thickBot="1" x14ac:dyDescent="0.4">
      <c r="A21" s="563" t="s">
        <v>96</v>
      </c>
      <c r="B21" s="562"/>
    </row>
    <row r="22" spans="1:4" ht="16" thickBot="1" x14ac:dyDescent="0.4">
      <c r="A22" s="563" t="s">
        <v>22</v>
      </c>
      <c r="B22" s="562"/>
    </row>
    <row r="23" spans="1:4" ht="16" thickBot="1" x14ac:dyDescent="0.4">
      <c r="A23" s="563" t="s">
        <v>20</v>
      </c>
      <c r="B23" s="562"/>
    </row>
    <row r="24" spans="1:4" ht="16" thickBot="1" x14ac:dyDescent="0.4">
      <c r="A24" s="563" t="s">
        <v>8</v>
      </c>
      <c r="B24" s="562"/>
    </row>
    <row r="25" spans="1:4" ht="16" thickBot="1" x14ac:dyDescent="0.4">
      <c r="A25" s="563" t="s">
        <v>97</v>
      </c>
      <c r="B25" s="562">
        <v>85000</v>
      </c>
    </row>
    <row r="26" spans="1:4" ht="16" thickBot="1" x14ac:dyDescent="0.4">
      <c r="A26" s="563" t="s">
        <v>9</v>
      </c>
      <c r="B26" s="562"/>
    </row>
    <row r="27" spans="1:4" ht="16" thickBot="1" x14ac:dyDescent="0.4">
      <c r="A27" s="563" t="s">
        <v>10</v>
      </c>
      <c r="B27" s="562"/>
    </row>
    <row r="28" spans="1:4" ht="16" thickBot="1" x14ac:dyDescent="0.4">
      <c r="A28" s="381" t="s">
        <v>11</v>
      </c>
      <c r="B28" s="383">
        <f>SUM(B21:B27)</f>
        <v>85000</v>
      </c>
    </row>
    <row r="29" spans="1:4" s="43" customFormat="1" ht="16" thickBot="1" x14ac:dyDescent="0.4">
      <c r="A29" s="399"/>
      <c r="B29" s="566"/>
    </row>
    <row r="30" spans="1:4" ht="16" thickBot="1" x14ac:dyDescent="0.4">
      <c r="A30" s="381" t="s">
        <v>18</v>
      </c>
      <c r="B30" s="562" t="s">
        <v>4</v>
      </c>
    </row>
    <row r="31" spans="1:4" ht="16" thickBot="1" x14ac:dyDescent="0.4">
      <c r="A31" s="563" t="s">
        <v>12</v>
      </c>
      <c r="B31" s="562"/>
    </row>
    <row r="32" spans="1:4" ht="16" thickBot="1" x14ac:dyDescent="0.4">
      <c r="A32" s="563" t="s">
        <v>13</v>
      </c>
      <c r="B32" s="562"/>
    </row>
    <row r="33" spans="1:2" ht="16" thickBot="1" x14ac:dyDescent="0.4">
      <c r="A33" s="563" t="s">
        <v>14</v>
      </c>
      <c r="B33" s="562"/>
    </row>
    <row r="34" spans="1:2" ht="16" thickBot="1" x14ac:dyDescent="0.4">
      <c r="A34" s="563" t="s">
        <v>15</v>
      </c>
      <c r="B34" s="562"/>
    </row>
    <row r="35" spans="1:2" ht="16" thickBot="1" x14ac:dyDescent="0.4">
      <c r="A35" s="381" t="s">
        <v>7</v>
      </c>
      <c r="B35" s="383">
        <f>SUM(B30:B34)</f>
        <v>0</v>
      </c>
    </row>
    <row r="36" spans="1:2" s="43" customFormat="1" ht="16" thickBot="1" x14ac:dyDescent="0.4">
      <c r="A36" s="399"/>
      <c r="B36" s="566"/>
    </row>
    <row r="37" spans="1:2" x14ac:dyDescent="0.35">
      <c r="A37" s="348" t="s">
        <v>19</v>
      </c>
      <c r="B37" s="79"/>
    </row>
    <row r="38" spans="1:2" x14ac:dyDescent="0.35">
      <c r="A38" s="92" t="s">
        <v>114</v>
      </c>
      <c r="B38" s="79">
        <v>50000</v>
      </c>
    </row>
    <row r="39" spans="1:2" x14ac:dyDescent="0.35">
      <c r="A39" s="92" t="s">
        <v>121</v>
      </c>
      <c r="B39" s="79"/>
    </row>
    <row r="40" spans="1:2" x14ac:dyDescent="0.35">
      <c r="A40" s="92" t="s">
        <v>132</v>
      </c>
      <c r="B40" s="349"/>
    </row>
    <row r="41" spans="1:2" x14ac:dyDescent="0.35">
      <c r="A41" s="92" t="s">
        <v>160</v>
      </c>
      <c r="B41" s="79"/>
    </row>
    <row r="42" spans="1:2" x14ac:dyDescent="0.35">
      <c r="A42" s="92" t="s">
        <v>489</v>
      </c>
      <c r="B42" s="79">
        <v>35000</v>
      </c>
    </row>
    <row r="43" spans="1:2" ht="16" thickBot="1" x14ac:dyDescent="0.4">
      <c r="A43" s="264" t="s">
        <v>574</v>
      </c>
      <c r="B43" s="142"/>
    </row>
    <row r="44" spans="1:2" ht="16" thickBot="1" x14ac:dyDescent="0.4">
      <c r="A44" s="350" t="s">
        <v>11</v>
      </c>
      <c r="B44" s="343">
        <f>SUM(B38:B43)</f>
        <v>85000</v>
      </c>
    </row>
  </sheetData>
  <mergeCells count="6">
    <mergeCell ref="A10:B10"/>
    <mergeCell ref="A1:B1"/>
    <mergeCell ref="A3:B3"/>
    <mergeCell ref="A5:B5"/>
    <mergeCell ref="A7:B7"/>
    <mergeCell ref="A8:B8"/>
  </mergeCells>
  <pageMargins left="0.7" right="0.7" top="0.75" bottom="0.75" header="0.3" footer="0.3"/>
  <pageSetup scale="9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view="pageBreakPreview" zoomScale="60" zoomScaleNormal="100" workbookViewId="0">
      <selection activeCell="A38" sqref="A38:A44"/>
    </sheetView>
  </sheetViews>
  <sheetFormatPr defaultColWidth="8.7265625" defaultRowHeight="12.5" x14ac:dyDescent="0.25"/>
  <cols>
    <col min="1" max="1" width="51.36328125" style="74" customWidth="1"/>
    <col min="2" max="2" width="39.36328125" style="74" customWidth="1"/>
    <col min="3" max="16384" width="8.7265625" style="74"/>
  </cols>
  <sheetData>
    <row r="1" spans="1:2" ht="16.25" customHeight="1" thickBot="1" x14ac:dyDescent="0.35">
      <c r="A1" s="832" t="s">
        <v>1</v>
      </c>
      <c r="B1" s="833"/>
    </row>
    <row r="2" spans="1:2" ht="16" thickBot="1" x14ac:dyDescent="0.4">
      <c r="A2" s="143"/>
      <c r="B2" s="144"/>
    </row>
    <row r="3" spans="1:2" ht="15" x14ac:dyDescent="0.3">
      <c r="A3" s="834" t="s">
        <v>738</v>
      </c>
      <c r="B3" s="835"/>
    </row>
    <row r="4" spans="1:2" ht="16" thickBot="1" x14ac:dyDescent="0.4">
      <c r="A4" s="399"/>
      <c r="B4" s="400"/>
    </row>
    <row r="5" spans="1:2" ht="15.5" x14ac:dyDescent="0.35">
      <c r="A5" s="836" t="s">
        <v>27</v>
      </c>
      <c r="B5" s="837"/>
    </row>
    <row r="6" spans="1:2" ht="15.5" x14ac:dyDescent="0.35">
      <c r="A6" s="525" t="s">
        <v>30</v>
      </c>
      <c r="B6" s="121"/>
    </row>
    <row r="7" spans="1:2" ht="15.5" x14ac:dyDescent="0.35">
      <c r="A7" s="742" t="s">
        <v>71</v>
      </c>
      <c r="B7" s="741"/>
    </row>
    <row r="8" spans="1:2" ht="16" thickBot="1" x14ac:dyDescent="0.4">
      <c r="A8" s="829"/>
      <c r="B8" s="830"/>
    </row>
    <row r="9" spans="1:2" ht="15.5" x14ac:dyDescent="0.35">
      <c r="A9" s="135"/>
      <c r="B9" s="136"/>
    </row>
    <row r="10" spans="1:2" ht="72.25" customHeight="1" thickBot="1" x14ac:dyDescent="0.35">
      <c r="A10" s="827" t="s">
        <v>739</v>
      </c>
      <c r="B10" s="831"/>
    </row>
    <row r="11" spans="1:2" ht="16" thickBot="1" x14ac:dyDescent="0.4">
      <c r="A11" s="399"/>
      <c r="B11" s="400"/>
    </row>
    <row r="12" spans="1:2" ht="16" thickBot="1" x14ac:dyDescent="0.4">
      <c r="A12" s="381" t="s">
        <v>140</v>
      </c>
      <c r="B12" s="562" t="s">
        <v>2</v>
      </c>
    </row>
    <row r="13" spans="1:2" ht="16" thickBot="1" x14ac:dyDescent="0.4">
      <c r="A13" s="563" t="s">
        <v>3</v>
      </c>
      <c r="B13" s="562"/>
    </row>
    <row r="14" spans="1:2" ht="16" thickBot="1" x14ac:dyDescent="0.4">
      <c r="A14" s="563"/>
      <c r="B14" s="562"/>
    </row>
    <row r="15" spans="1:2" ht="16" thickBot="1" x14ac:dyDescent="0.4">
      <c r="A15" s="563" t="s">
        <v>5</v>
      </c>
      <c r="B15" s="562">
        <v>100000</v>
      </c>
    </row>
    <row r="16" spans="1:2" ht="16" thickBot="1" x14ac:dyDescent="0.4">
      <c r="A16" s="563" t="s">
        <v>26</v>
      </c>
      <c r="B16" s="564">
        <v>150000</v>
      </c>
    </row>
    <row r="17" spans="1:2" ht="16" thickBot="1" x14ac:dyDescent="0.4">
      <c r="A17" s="563" t="s">
        <v>6</v>
      </c>
      <c r="B17" s="565"/>
    </row>
    <row r="18" spans="1:2" ht="15.5" thickBot="1" x14ac:dyDescent="0.35">
      <c r="A18" s="381" t="s">
        <v>7</v>
      </c>
      <c r="B18" s="383">
        <f>SUM(B12:B16)-(B17)</f>
        <v>250000</v>
      </c>
    </row>
    <row r="19" spans="1:2" ht="16" thickBot="1" x14ac:dyDescent="0.4">
      <c r="A19" s="399"/>
      <c r="B19" s="566"/>
    </row>
    <row r="20" spans="1:2" ht="16" thickBot="1" x14ac:dyDescent="0.4">
      <c r="A20" s="381" t="s">
        <v>17</v>
      </c>
      <c r="B20" s="562"/>
    </row>
    <row r="21" spans="1:2" ht="16" thickBot="1" x14ac:dyDescent="0.4">
      <c r="A21" s="563" t="s">
        <v>96</v>
      </c>
      <c r="B21" s="562"/>
    </row>
    <row r="22" spans="1:2" ht="16" thickBot="1" x14ac:dyDescent="0.4">
      <c r="A22" s="563" t="s">
        <v>22</v>
      </c>
      <c r="B22" s="562"/>
    </row>
    <row r="23" spans="1:2" ht="16" thickBot="1" x14ac:dyDescent="0.4">
      <c r="A23" s="563" t="s">
        <v>20</v>
      </c>
      <c r="B23" s="562"/>
    </row>
    <row r="24" spans="1:2" ht="16" thickBot="1" x14ac:dyDescent="0.4">
      <c r="A24" s="563" t="s">
        <v>8</v>
      </c>
      <c r="B24" s="562"/>
    </row>
    <row r="25" spans="1:2" ht="16" thickBot="1" x14ac:dyDescent="0.4">
      <c r="A25" s="563" t="s">
        <v>97</v>
      </c>
      <c r="B25" s="562">
        <v>250000</v>
      </c>
    </row>
    <row r="26" spans="1:2" ht="16" thickBot="1" x14ac:dyDescent="0.4">
      <c r="A26" s="563" t="s">
        <v>9</v>
      </c>
      <c r="B26" s="562"/>
    </row>
    <row r="27" spans="1:2" ht="16" thickBot="1" x14ac:dyDescent="0.4">
      <c r="A27" s="563" t="s">
        <v>10</v>
      </c>
      <c r="B27" s="562"/>
    </row>
    <row r="28" spans="1:2" ht="15.5" thickBot="1" x14ac:dyDescent="0.35">
      <c r="A28" s="381" t="s">
        <v>11</v>
      </c>
      <c r="B28" s="383">
        <f>SUM(B21:B27)</f>
        <v>250000</v>
      </c>
    </row>
    <row r="29" spans="1:2" ht="16" thickBot="1" x14ac:dyDescent="0.4">
      <c r="A29" s="399"/>
      <c r="B29" s="566"/>
    </row>
    <row r="30" spans="1:2" ht="16" thickBot="1" x14ac:dyDescent="0.4">
      <c r="A30" s="381" t="s">
        <v>18</v>
      </c>
      <c r="B30" s="562" t="s">
        <v>4</v>
      </c>
    </row>
    <row r="31" spans="1:2" ht="16" thickBot="1" x14ac:dyDescent="0.4">
      <c r="A31" s="563" t="s">
        <v>12</v>
      </c>
      <c r="B31" s="562"/>
    </row>
    <row r="32" spans="1:2" ht="16" thickBot="1" x14ac:dyDescent="0.4">
      <c r="A32" s="563" t="s">
        <v>13</v>
      </c>
      <c r="B32" s="562"/>
    </row>
    <row r="33" spans="1:2" ht="16" thickBot="1" x14ac:dyDescent="0.4">
      <c r="A33" s="563" t="s">
        <v>14</v>
      </c>
      <c r="B33" s="562"/>
    </row>
    <row r="34" spans="1:2" ht="16" thickBot="1" x14ac:dyDescent="0.4">
      <c r="A34" s="563" t="s">
        <v>15</v>
      </c>
      <c r="B34" s="562"/>
    </row>
    <row r="35" spans="1:2" ht="15.5" thickBot="1" x14ac:dyDescent="0.35">
      <c r="A35" s="381" t="s">
        <v>7</v>
      </c>
      <c r="B35" s="383">
        <f>SUM(B30:B34)</f>
        <v>0</v>
      </c>
    </row>
    <row r="36" spans="1:2" ht="16" thickBot="1" x14ac:dyDescent="0.4">
      <c r="A36" s="399"/>
      <c r="B36" s="566"/>
    </row>
    <row r="37" spans="1:2" ht="15.5" x14ac:dyDescent="0.35">
      <c r="A37" s="348" t="s">
        <v>19</v>
      </c>
      <c r="B37" s="79"/>
    </row>
    <row r="38" spans="1:2" ht="15.5" x14ac:dyDescent="0.35">
      <c r="A38" s="92" t="s">
        <v>121</v>
      </c>
      <c r="B38" s="79"/>
    </row>
    <row r="39" spans="1:2" ht="15.5" x14ac:dyDescent="0.35">
      <c r="A39" s="92" t="s">
        <v>132</v>
      </c>
      <c r="B39" s="79">
        <v>250000</v>
      </c>
    </row>
    <row r="40" spans="1:2" ht="15.5" x14ac:dyDescent="0.35">
      <c r="A40" s="92" t="s">
        <v>160</v>
      </c>
      <c r="B40" s="349"/>
    </row>
    <row r="41" spans="1:2" ht="15.5" x14ac:dyDescent="0.35">
      <c r="A41" s="92" t="s">
        <v>489</v>
      </c>
      <c r="B41" s="79"/>
    </row>
    <row r="42" spans="1:2" ht="15.5" x14ac:dyDescent="0.35">
      <c r="A42" s="92" t="s">
        <v>574</v>
      </c>
      <c r="B42" s="79"/>
    </row>
    <row r="43" spans="1:2" ht="16" thickBot="1" x14ac:dyDescent="0.4">
      <c r="A43" s="303" t="s">
        <v>665</v>
      </c>
      <c r="B43" s="341"/>
    </row>
    <row r="44" spans="1:2" ht="15.5" thickBot="1" x14ac:dyDescent="0.35">
      <c r="A44" s="384" t="s">
        <v>11</v>
      </c>
      <c r="B44" s="383">
        <f>SUM(B38:B43)</f>
        <v>250000</v>
      </c>
    </row>
  </sheetData>
  <mergeCells count="6">
    <mergeCell ref="A10:B10"/>
    <mergeCell ref="A1:B1"/>
    <mergeCell ref="A3:B3"/>
    <mergeCell ref="A5:B5"/>
    <mergeCell ref="A7:B7"/>
    <mergeCell ref="A8:B8"/>
  </mergeCells>
  <pageMargins left="0.7" right="0.7" top="0.75" bottom="0.75" header="0.3" footer="0.3"/>
  <pageSetup scale="9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topLeftCell="A10" zoomScale="60" zoomScaleNormal="100" workbookViewId="0">
      <selection activeCell="A38" sqref="A38:A44"/>
    </sheetView>
  </sheetViews>
  <sheetFormatPr defaultColWidth="9.36328125" defaultRowHeight="15.5" x14ac:dyDescent="0.35"/>
  <cols>
    <col min="1" max="1" width="78.453125" style="32" customWidth="1"/>
    <col min="2" max="2" width="13.6328125" style="55" customWidth="1"/>
    <col min="3" max="16384" width="9.36328125" style="32"/>
  </cols>
  <sheetData>
    <row r="1" spans="1:12" ht="16" thickBot="1" x14ac:dyDescent="0.4">
      <c r="A1" s="736" t="s">
        <v>1</v>
      </c>
      <c r="B1" s="737"/>
    </row>
    <row r="2" spans="1:12" ht="16" thickBot="1" x14ac:dyDescent="0.4">
      <c r="A2" s="143"/>
      <c r="B2" s="144"/>
    </row>
    <row r="3" spans="1:12" x14ac:dyDescent="0.35">
      <c r="A3" s="740" t="s">
        <v>740</v>
      </c>
      <c r="B3" s="741"/>
    </row>
    <row r="4" spans="1:12" s="35" customFormat="1" ht="16" thickBot="1" x14ac:dyDescent="0.4">
      <c r="A4" s="399"/>
      <c r="B4" s="400"/>
    </row>
    <row r="5" spans="1:12" x14ac:dyDescent="0.35">
      <c r="A5" s="742" t="s">
        <v>27</v>
      </c>
      <c r="B5" s="741"/>
    </row>
    <row r="6" spans="1:12" x14ac:dyDescent="0.35">
      <c r="A6" s="525" t="s">
        <v>30</v>
      </c>
      <c r="B6" s="121"/>
    </row>
    <row r="7" spans="1:12" x14ac:dyDescent="0.35">
      <c r="A7" s="742" t="s">
        <v>71</v>
      </c>
      <c r="B7" s="741"/>
    </row>
    <row r="8" spans="1:12" ht="16" thickBot="1" x14ac:dyDescent="0.4">
      <c r="A8" s="829"/>
      <c r="B8" s="830"/>
    </row>
    <row r="9" spans="1:12" x14ac:dyDescent="0.35">
      <c r="A9" s="135"/>
      <c r="B9" s="136"/>
    </row>
    <row r="10" spans="1:12" ht="16" thickBot="1" x14ac:dyDescent="0.4">
      <c r="A10" s="827" t="s">
        <v>388</v>
      </c>
      <c r="B10" s="828"/>
    </row>
    <row r="11" spans="1:12" ht="15.75" customHeight="1" thickBot="1" x14ac:dyDescent="0.4">
      <c r="A11" s="399"/>
      <c r="B11" s="400"/>
    </row>
    <row r="12" spans="1:12" ht="16" thickBot="1" x14ac:dyDescent="0.4">
      <c r="A12" s="381" t="s">
        <v>140</v>
      </c>
      <c r="B12" s="562" t="s">
        <v>2</v>
      </c>
    </row>
    <row r="13" spans="1:12" ht="16" thickBot="1" x14ac:dyDescent="0.4">
      <c r="A13" s="563" t="s">
        <v>3</v>
      </c>
      <c r="B13" s="562"/>
    </row>
    <row r="14" spans="1:12" ht="16" thickBot="1" x14ac:dyDescent="0.4">
      <c r="A14" s="563"/>
      <c r="B14" s="562"/>
    </row>
    <row r="15" spans="1:12" ht="16" thickBot="1" x14ac:dyDescent="0.4">
      <c r="A15" s="563" t="s">
        <v>5</v>
      </c>
      <c r="B15" s="562">
        <v>70000</v>
      </c>
      <c r="L15" s="54"/>
    </row>
    <row r="16" spans="1:12" ht="16" thickBot="1" x14ac:dyDescent="0.4">
      <c r="A16" s="563" t="s">
        <v>26</v>
      </c>
      <c r="B16" s="564">
        <v>70000</v>
      </c>
    </row>
    <row r="17" spans="1:4" ht="16" thickBot="1" x14ac:dyDescent="0.4">
      <c r="A17" s="563" t="s">
        <v>6</v>
      </c>
      <c r="B17" s="565"/>
    </row>
    <row r="18" spans="1:4" ht="16" thickBot="1" x14ac:dyDescent="0.4">
      <c r="A18" s="381" t="s">
        <v>7</v>
      </c>
      <c r="B18" s="383">
        <f>SUM(B12:B16)-(B17)</f>
        <v>140000</v>
      </c>
      <c r="D18" s="35"/>
    </row>
    <row r="19" spans="1:4" s="43" customFormat="1" ht="16" thickBot="1" x14ac:dyDescent="0.4">
      <c r="A19" s="399"/>
      <c r="B19" s="566"/>
    </row>
    <row r="20" spans="1:4" ht="16" thickBot="1" x14ac:dyDescent="0.4">
      <c r="A20" s="381" t="s">
        <v>17</v>
      </c>
      <c r="B20" s="562"/>
    </row>
    <row r="21" spans="1:4" ht="16" thickBot="1" x14ac:dyDescent="0.4">
      <c r="A21" s="563" t="s">
        <v>96</v>
      </c>
      <c r="B21" s="562"/>
    </row>
    <row r="22" spans="1:4" ht="16" thickBot="1" x14ac:dyDescent="0.4">
      <c r="A22" s="563" t="s">
        <v>22</v>
      </c>
      <c r="B22" s="562"/>
    </row>
    <row r="23" spans="1:4" ht="16" thickBot="1" x14ac:dyDescent="0.4">
      <c r="A23" s="563" t="s">
        <v>20</v>
      </c>
      <c r="B23" s="562"/>
    </row>
    <row r="24" spans="1:4" ht="16" thickBot="1" x14ac:dyDescent="0.4">
      <c r="A24" s="563" t="s">
        <v>8</v>
      </c>
      <c r="B24" s="562"/>
    </row>
    <row r="25" spans="1:4" ht="16" thickBot="1" x14ac:dyDescent="0.4">
      <c r="A25" s="563" t="s">
        <v>97</v>
      </c>
      <c r="B25" s="562">
        <v>140000</v>
      </c>
    </row>
    <row r="26" spans="1:4" ht="16" thickBot="1" x14ac:dyDescent="0.4">
      <c r="A26" s="563" t="s">
        <v>9</v>
      </c>
      <c r="B26" s="562"/>
    </row>
    <row r="27" spans="1:4" ht="16" thickBot="1" x14ac:dyDescent="0.4">
      <c r="A27" s="563" t="s">
        <v>10</v>
      </c>
      <c r="B27" s="562"/>
    </row>
    <row r="28" spans="1:4" ht="16" thickBot="1" x14ac:dyDescent="0.4">
      <c r="A28" s="381" t="s">
        <v>11</v>
      </c>
      <c r="B28" s="383">
        <f>SUM(B21:B27)</f>
        <v>140000</v>
      </c>
    </row>
    <row r="29" spans="1:4" s="43" customFormat="1" ht="16" thickBot="1" x14ac:dyDescent="0.4">
      <c r="A29" s="399"/>
      <c r="B29" s="566"/>
    </row>
    <row r="30" spans="1:4" ht="16" thickBot="1" x14ac:dyDescent="0.4">
      <c r="A30" s="381" t="s">
        <v>18</v>
      </c>
      <c r="B30" s="562" t="s">
        <v>4</v>
      </c>
    </row>
    <row r="31" spans="1:4" ht="16" thickBot="1" x14ac:dyDescent="0.4">
      <c r="A31" s="563" t="s">
        <v>12</v>
      </c>
      <c r="B31" s="562"/>
    </row>
    <row r="32" spans="1:4" ht="16" thickBot="1" x14ac:dyDescent="0.4">
      <c r="A32" s="563" t="s">
        <v>13</v>
      </c>
      <c r="B32" s="562"/>
    </row>
    <row r="33" spans="1:2" ht="16" thickBot="1" x14ac:dyDescent="0.4">
      <c r="A33" s="563" t="s">
        <v>14</v>
      </c>
      <c r="B33" s="562"/>
    </row>
    <row r="34" spans="1:2" ht="16" thickBot="1" x14ac:dyDescent="0.4">
      <c r="A34" s="563" t="s">
        <v>15</v>
      </c>
      <c r="B34" s="562"/>
    </row>
    <row r="35" spans="1:2" ht="16" thickBot="1" x14ac:dyDescent="0.4">
      <c r="A35" s="381" t="s">
        <v>7</v>
      </c>
      <c r="B35" s="383">
        <f>SUM(B30:B34)</f>
        <v>0</v>
      </c>
    </row>
    <row r="36" spans="1:2" s="43" customFormat="1" ht="16" thickBot="1" x14ac:dyDescent="0.4">
      <c r="A36" s="399"/>
      <c r="B36" s="566"/>
    </row>
    <row r="37" spans="1:2" x14ac:dyDescent="0.35">
      <c r="A37" s="348" t="s">
        <v>19</v>
      </c>
      <c r="B37" s="79"/>
    </row>
    <row r="38" spans="1:2" x14ac:dyDescent="0.35">
      <c r="A38" s="92" t="s">
        <v>114</v>
      </c>
      <c r="B38" s="79">
        <v>140000</v>
      </c>
    </row>
    <row r="39" spans="1:2" x14ac:dyDescent="0.35">
      <c r="A39" s="92" t="s">
        <v>121</v>
      </c>
      <c r="B39" s="79"/>
    </row>
    <row r="40" spans="1:2" x14ac:dyDescent="0.35">
      <c r="A40" s="92" t="s">
        <v>132</v>
      </c>
      <c r="B40" s="349"/>
    </row>
    <row r="41" spans="1:2" x14ac:dyDescent="0.35">
      <c r="A41" s="92" t="s">
        <v>160</v>
      </c>
      <c r="B41" s="79"/>
    </row>
    <row r="42" spans="1:2" x14ac:dyDescent="0.35">
      <c r="A42" s="92" t="s">
        <v>489</v>
      </c>
      <c r="B42" s="79"/>
    </row>
    <row r="43" spans="1:2" ht="16" thickBot="1" x14ac:dyDescent="0.4">
      <c r="A43" s="309" t="s">
        <v>574</v>
      </c>
      <c r="B43" s="341"/>
    </row>
    <row r="44" spans="1:2" ht="16.5" thickTop="1" thickBot="1" x14ac:dyDescent="0.4">
      <c r="A44" s="384" t="s">
        <v>11</v>
      </c>
      <c r="B44" s="383">
        <f>SUM(B38:B43)</f>
        <v>140000</v>
      </c>
    </row>
  </sheetData>
  <mergeCells count="6">
    <mergeCell ref="A10:B10"/>
    <mergeCell ref="A1:B1"/>
    <mergeCell ref="A3:B3"/>
    <mergeCell ref="A5:B5"/>
    <mergeCell ref="A7:B7"/>
    <mergeCell ref="A8:B8"/>
  </mergeCells>
  <pageMargins left="0.7" right="0.7" top="0.75" bottom="0.75" header="0.3" footer="0.3"/>
  <pageSetup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Normal="100" workbookViewId="0">
      <selection activeCell="A38" sqref="A38:A44"/>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6" t="s">
        <v>0</v>
      </c>
      <c r="B1" s="737"/>
    </row>
    <row r="2" spans="1:2" ht="16" thickBot="1" x14ac:dyDescent="0.4">
      <c r="A2" s="824" t="s">
        <v>1</v>
      </c>
      <c r="B2" s="825"/>
    </row>
    <row r="3" spans="1:2" ht="12.75" customHeight="1" thickBot="1" x14ac:dyDescent="0.4">
      <c r="A3" s="155"/>
      <c r="B3" s="156"/>
    </row>
    <row r="4" spans="1:2" s="35" customFormat="1" ht="17.25" customHeight="1" thickBot="1" x14ac:dyDescent="0.4">
      <c r="A4" s="826" t="s">
        <v>144</v>
      </c>
      <c r="B4" s="823"/>
    </row>
    <row r="5" spans="1:2" ht="12.75" customHeight="1" thickBot="1" x14ac:dyDescent="0.4">
      <c r="A5" s="137"/>
      <c r="B5" s="138"/>
    </row>
    <row r="6" spans="1:2" x14ac:dyDescent="0.35">
      <c r="A6" s="742" t="s">
        <v>29</v>
      </c>
      <c r="B6" s="741"/>
    </row>
    <row r="7" spans="1:2" x14ac:dyDescent="0.35">
      <c r="A7" s="315" t="s">
        <v>30</v>
      </c>
      <c r="B7" s="121"/>
    </row>
    <row r="8" spans="1:2" x14ac:dyDescent="0.35">
      <c r="A8" s="742" t="s">
        <v>545</v>
      </c>
      <c r="B8" s="741"/>
    </row>
    <row r="9" spans="1:2" x14ac:dyDescent="0.35">
      <c r="A9" s="742"/>
      <c r="B9" s="741"/>
    </row>
    <row r="10" spans="1:2" ht="12.75" customHeight="1" thickBot="1" x14ac:dyDescent="0.4">
      <c r="A10" s="159"/>
      <c r="B10" s="160"/>
    </row>
    <row r="11" spans="1:2" ht="95.25" customHeight="1" x14ac:dyDescent="0.35">
      <c r="A11" s="790" t="s">
        <v>145</v>
      </c>
      <c r="B11" s="791"/>
    </row>
    <row r="12" spans="1:2" ht="12.75" customHeight="1" thickBot="1" x14ac:dyDescent="0.4">
      <c r="A12" s="137"/>
      <c r="B12" s="138"/>
    </row>
    <row r="13" spans="1:2" ht="16" thickBot="1" x14ac:dyDescent="0.4">
      <c r="A13" s="80" t="s">
        <v>140</v>
      </c>
      <c r="B13" s="145" t="s">
        <v>2</v>
      </c>
    </row>
    <row r="14" spans="1:2" ht="16" thickBot="1" x14ac:dyDescent="0.4">
      <c r="A14" s="146" t="s">
        <v>3</v>
      </c>
      <c r="B14" s="154">
        <v>250000</v>
      </c>
    </row>
    <row r="15" spans="1:2" ht="16" thickBot="1" x14ac:dyDescent="0.4">
      <c r="A15" s="146"/>
      <c r="B15" s="145"/>
    </row>
    <row r="16" spans="1:2" ht="16" thickBot="1" x14ac:dyDescent="0.4">
      <c r="A16" s="146" t="s">
        <v>5</v>
      </c>
      <c r="B16" s="154" t="s">
        <v>138</v>
      </c>
    </row>
    <row r="17" spans="1:4" ht="16" thickBot="1" x14ac:dyDescent="0.4">
      <c r="A17" s="146" t="s">
        <v>26</v>
      </c>
      <c r="B17" s="161" t="s">
        <v>138</v>
      </c>
    </row>
    <row r="18" spans="1:4" ht="16" thickBot="1" x14ac:dyDescent="0.4">
      <c r="A18" s="146" t="s">
        <v>6</v>
      </c>
      <c r="B18" s="148"/>
      <c r="D18" s="35"/>
    </row>
    <row r="19" spans="1:4" s="43" customFormat="1" thickBot="1" x14ac:dyDescent="0.35">
      <c r="A19" s="80" t="s">
        <v>7</v>
      </c>
      <c r="B19" s="82">
        <f>SUM(B13:B17)-(B18)</f>
        <v>250000</v>
      </c>
    </row>
    <row r="20" spans="1:4" ht="12.75" customHeight="1" thickBot="1" x14ac:dyDescent="0.4">
      <c r="A20" s="137"/>
      <c r="B20" s="149"/>
    </row>
    <row r="21" spans="1:4" ht="16" thickBot="1" x14ac:dyDescent="0.4">
      <c r="A21" s="80" t="s">
        <v>17</v>
      </c>
      <c r="B21" s="145"/>
    </row>
    <row r="22" spans="1:4" ht="16" thickBot="1" x14ac:dyDescent="0.4">
      <c r="A22" s="146" t="s">
        <v>96</v>
      </c>
      <c r="B22" s="145"/>
    </row>
    <row r="23" spans="1:4" ht="16.5" customHeight="1" thickBot="1" x14ac:dyDescent="0.4">
      <c r="A23" s="146" t="s">
        <v>22</v>
      </c>
      <c r="B23" s="145"/>
    </row>
    <row r="24" spans="1:4" ht="16" thickBot="1" x14ac:dyDescent="0.4">
      <c r="A24" s="146" t="s">
        <v>20</v>
      </c>
      <c r="B24" s="145"/>
    </row>
    <row r="25" spans="1:4" ht="16" thickBot="1" x14ac:dyDescent="0.4">
      <c r="A25" s="146" t="s">
        <v>8</v>
      </c>
      <c r="B25" s="145"/>
    </row>
    <row r="26" spans="1:4" ht="16" thickBot="1" x14ac:dyDescent="0.4">
      <c r="A26" s="146" t="s">
        <v>498</v>
      </c>
      <c r="B26" s="145">
        <v>250000</v>
      </c>
    </row>
    <row r="27" spans="1:4" ht="16" thickBot="1" x14ac:dyDescent="0.4">
      <c r="A27" s="146" t="s">
        <v>9</v>
      </c>
      <c r="B27" s="145"/>
    </row>
    <row r="28" spans="1:4" ht="16" thickBot="1" x14ac:dyDescent="0.4">
      <c r="A28" s="139" t="s">
        <v>10</v>
      </c>
      <c r="B28" s="91"/>
    </row>
    <row r="29" spans="1:4" s="43" customFormat="1" ht="16" thickTop="1" thickBot="1" x14ac:dyDescent="0.35">
      <c r="A29" s="141" t="s">
        <v>11</v>
      </c>
      <c r="B29" s="81">
        <f>SUM(B22:B28)</f>
        <v>250000</v>
      </c>
    </row>
    <row r="30" spans="1:4" ht="12.75" customHeight="1" x14ac:dyDescent="0.35">
      <c r="A30" s="133"/>
      <c r="B30" s="134"/>
    </row>
    <row r="31" spans="1:4" ht="16" thickBot="1" x14ac:dyDescent="0.4">
      <c r="A31" s="80" t="s">
        <v>18</v>
      </c>
      <c r="B31" s="145" t="s">
        <v>4</v>
      </c>
    </row>
    <row r="32" spans="1:4" ht="16" thickBot="1" x14ac:dyDescent="0.4">
      <c r="A32" s="146" t="s">
        <v>12</v>
      </c>
      <c r="B32" s="145"/>
    </row>
    <row r="33" spans="1:2" ht="16" thickBot="1" x14ac:dyDescent="0.4">
      <c r="A33" s="146" t="s">
        <v>13</v>
      </c>
      <c r="B33" s="145"/>
    </row>
    <row r="34" spans="1:2" ht="16" thickBot="1" x14ac:dyDescent="0.4">
      <c r="A34" s="146" t="s">
        <v>14</v>
      </c>
      <c r="B34" s="145"/>
    </row>
    <row r="35" spans="1:2" ht="16" thickBot="1" x14ac:dyDescent="0.4">
      <c r="A35" s="146" t="s">
        <v>15</v>
      </c>
      <c r="B35" s="145"/>
    </row>
    <row r="36" spans="1:2" s="43" customFormat="1" thickBot="1" x14ac:dyDescent="0.35">
      <c r="A36" s="80" t="s">
        <v>7</v>
      </c>
      <c r="B36" s="82">
        <f>SUM(B31:B35)</f>
        <v>0</v>
      </c>
    </row>
    <row r="37" spans="1:2" ht="12.75" customHeight="1" thickBot="1" x14ac:dyDescent="0.4">
      <c r="A37" s="137"/>
      <c r="B37" s="149"/>
    </row>
    <row r="38" spans="1:2" ht="15" customHeight="1" x14ac:dyDescent="0.35">
      <c r="A38" s="348" t="s">
        <v>19</v>
      </c>
      <c r="B38" s="79"/>
    </row>
    <row r="39" spans="1:2" x14ac:dyDescent="0.35">
      <c r="A39" s="92" t="s">
        <v>114</v>
      </c>
      <c r="B39" s="79"/>
    </row>
    <row r="40" spans="1:2" x14ac:dyDescent="0.35">
      <c r="A40" s="92" t="s">
        <v>121</v>
      </c>
      <c r="B40" s="349"/>
    </row>
    <row r="41" spans="1:2" x14ac:dyDescent="0.35">
      <c r="A41" s="92" t="s">
        <v>132</v>
      </c>
      <c r="B41" s="79"/>
    </row>
    <row r="42" spans="1:2" x14ac:dyDescent="0.35">
      <c r="A42" s="92" t="s">
        <v>160</v>
      </c>
      <c r="B42" s="349">
        <v>250000</v>
      </c>
    </row>
    <row r="43" spans="1:2" x14ac:dyDescent="0.35">
      <c r="A43" s="92" t="s">
        <v>489</v>
      </c>
      <c r="B43" s="79"/>
    </row>
    <row r="44" spans="1:2" ht="16" thickBot="1" x14ac:dyDescent="0.4">
      <c r="A44" s="309" t="s">
        <v>574</v>
      </c>
      <c r="B44" s="79"/>
    </row>
    <row r="45" spans="1:2" ht="16.5" thickTop="1" thickBot="1" x14ac:dyDescent="0.4">
      <c r="A45" s="67" t="s">
        <v>665</v>
      </c>
      <c r="B45" s="341"/>
    </row>
    <row r="46" spans="1:2" ht="16.5" thickTop="1" thickBot="1" x14ac:dyDescent="0.4">
      <c r="A46" s="384" t="s">
        <v>11</v>
      </c>
      <c r="B46" s="383">
        <f>SUM(B38:B45)</f>
        <v>250000</v>
      </c>
    </row>
  </sheetData>
  <mergeCells count="7">
    <mergeCell ref="A11:B11"/>
    <mergeCell ref="A1:B1"/>
    <mergeCell ref="A2:B2"/>
    <mergeCell ref="A4:B4"/>
    <mergeCell ref="A6:B6"/>
    <mergeCell ref="A8:B8"/>
    <mergeCell ref="A9:B9"/>
  </mergeCells>
  <printOptions horizontalCentered="1" verticalCentered="1"/>
  <pageMargins left="0.7" right="0.7" top="0" bottom="0" header="0.3" footer="0.3"/>
  <pageSetup scale="9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Normal="100" workbookViewId="0">
      <selection activeCell="D41" sqref="D41"/>
    </sheetView>
  </sheetViews>
  <sheetFormatPr defaultColWidth="9.36328125" defaultRowHeight="15.5" x14ac:dyDescent="0.35"/>
  <cols>
    <col min="1" max="1" width="78.453125" style="32" customWidth="1"/>
    <col min="2" max="2" width="13.6328125" style="55" customWidth="1"/>
    <col min="3" max="3" width="9.36328125" style="32"/>
    <col min="4" max="4" width="50.453125" style="32" bestFit="1" customWidth="1"/>
    <col min="5" max="5" width="11.08984375" style="32" bestFit="1" customWidth="1"/>
    <col min="6" max="256" width="9.36328125" style="32"/>
    <col min="257" max="257" width="78.453125" style="32" customWidth="1"/>
    <col min="258" max="258" width="13.6328125" style="32" customWidth="1"/>
    <col min="259" max="512" width="9.36328125" style="32"/>
    <col min="513" max="513" width="78.453125" style="32" customWidth="1"/>
    <col min="514" max="514" width="13.6328125" style="32" customWidth="1"/>
    <col min="515" max="768" width="9.36328125" style="32"/>
    <col min="769" max="769" width="78.453125" style="32" customWidth="1"/>
    <col min="770" max="770" width="13.6328125" style="32" customWidth="1"/>
    <col min="771" max="1024" width="9.36328125" style="32"/>
    <col min="1025" max="1025" width="78.453125" style="32" customWidth="1"/>
    <col min="1026" max="1026" width="13.6328125" style="32" customWidth="1"/>
    <col min="1027" max="1280" width="9.36328125" style="32"/>
    <col min="1281" max="1281" width="78.453125" style="32" customWidth="1"/>
    <col min="1282" max="1282" width="13.6328125" style="32" customWidth="1"/>
    <col min="1283" max="1536" width="9.36328125" style="32"/>
    <col min="1537" max="1537" width="78.453125" style="32" customWidth="1"/>
    <col min="1538" max="1538" width="13.6328125" style="32" customWidth="1"/>
    <col min="1539" max="1792" width="9.36328125" style="32"/>
    <col min="1793" max="1793" width="78.453125" style="32" customWidth="1"/>
    <col min="1794" max="1794" width="13.6328125" style="32" customWidth="1"/>
    <col min="1795" max="2048" width="9.36328125" style="32"/>
    <col min="2049" max="2049" width="78.453125" style="32" customWidth="1"/>
    <col min="2050" max="2050" width="13.6328125" style="32" customWidth="1"/>
    <col min="2051" max="2304" width="9.36328125" style="32"/>
    <col min="2305" max="2305" width="78.453125" style="32" customWidth="1"/>
    <col min="2306" max="2306" width="13.6328125" style="32" customWidth="1"/>
    <col min="2307" max="2560" width="9.36328125" style="32"/>
    <col min="2561" max="2561" width="78.453125" style="32" customWidth="1"/>
    <col min="2562" max="2562" width="13.6328125" style="32" customWidth="1"/>
    <col min="2563" max="2816" width="9.36328125" style="32"/>
    <col min="2817" max="2817" width="78.453125" style="32" customWidth="1"/>
    <col min="2818" max="2818" width="13.6328125" style="32" customWidth="1"/>
    <col min="2819" max="3072" width="9.36328125" style="32"/>
    <col min="3073" max="3073" width="78.453125" style="32" customWidth="1"/>
    <col min="3074" max="3074" width="13.6328125" style="32" customWidth="1"/>
    <col min="3075" max="3328" width="9.36328125" style="32"/>
    <col min="3329" max="3329" width="78.453125" style="32" customWidth="1"/>
    <col min="3330" max="3330" width="13.6328125" style="32" customWidth="1"/>
    <col min="3331" max="3584" width="9.36328125" style="32"/>
    <col min="3585" max="3585" width="78.453125" style="32" customWidth="1"/>
    <col min="3586" max="3586" width="13.6328125" style="32" customWidth="1"/>
    <col min="3587" max="3840" width="9.36328125" style="32"/>
    <col min="3841" max="3841" width="78.453125" style="32" customWidth="1"/>
    <col min="3842" max="3842" width="13.6328125" style="32" customWidth="1"/>
    <col min="3843" max="4096" width="9.36328125" style="32"/>
    <col min="4097" max="4097" width="78.453125" style="32" customWidth="1"/>
    <col min="4098" max="4098" width="13.6328125" style="32" customWidth="1"/>
    <col min="4099" max="4352" width="9.36328125" style="32"/>
    <col min="4353" max="4353" width="78.453125" style="32" customWidth="1"/>
    <col min="4354" max="4354" width="13.6328125" style="32" customWidth="1"/>
    <col min="4355" max="4608" width="9.36328125" style="32"/>
    <col min="4609" max="4609" width="78.453125" style="32" customWidth="1"/>
    <col min="4610" max="4610" width="13.6328125" style="32" customWidth="1"/>
    <col min="4611" max="4864" width="9.36328125" style="32"/>
    <col min="4865" max="4865" width="78.453125" style="32" customWidth="1"/>
    <col min="4866" max="4866" width="13.6328125" style="32" customWidth="1"/>
    <col min="4867" max="5120" width="9.36328125" style="32"/>
    <col min="5121" max="5121" width="78.453125" style="32" customWidth="1"/>
    <col min="5122" max="5122" width="13.6328125" style="32" customWidth="1"/>
    <col min="5123" max="5376" width="9.36328125" style="32"/>
    <col min="5377" max="5377" width="78.453125" style="32" customWidth="1"/>
    <col min="5378" max="5378" width="13.6328125" style="32" customWidth="1"/>
    <col min="5379" max="5632" width="9.36328125" style="32"/>
    <col min="5633" max="5633" width="78.453125" style="32" customWidth="1"/>
    <col min="5634" max="5634" width="13.6328125" style="32" customWidth="1"/>
    <col min="5635" max="5888" width="9.36328125" style="32"/>
    <col min="5889" max="5889" width="78.453125" style="32" customWidth="1"/>
    <col min="5890" max="5890" width="13.6328125" style="32" customWidth="1"/>
    <col min="5891" max="6144" width="9.36328125" style="32"/>
    <col min="6145" max="6145" width="78.453125" style="32" customWidth="1"/>
    <col min="6146" max="6146" width="13.6328125" style="32" customWidth="1"/>
    <col min="6147" max="6400" width="9.36328125" style="32"/>
    <col min="6401" max="6401" width="78.453125" style="32" customWidth="1"/>
    <col min="6402" max="6402" width="13.6328125" style="32" customWidth="1"/>
    <col min="6403" max="6656" width="9.36328125" style="32"/>
    <col min="6657" max="6657" width="78.453125" style="32" customWidth="1"/>
    <col min="6658" max="6658" width="13.6328125" style="32" customWidth="1"/>
    <col min="6659" max="6912" width="9.36328125" style="32"/>
    <col min="6913" max="6913" width="78.453125" style="32" customWidth="1"/>
    <col min="6914" max="6914" width="13.6328125" style="32" customWidth="1"/>
    <col min="6915" max="7168" width="9.36328125" style="32"/>
    <col min="7169" max="7169" width="78.453125" style="32" customWidth="1"/>
    <col min="7170" max="7170" width="13.6328125" style="32" customWidth="1"/>
    <col min="7171" max="7424" width="9.36328125" style="32"/>
    <col min="7425" max="7425" width="78.453125" style="32" customWidth="1"/>
    <col min="7426" max="7426" width="13.6328125" style="32" customWidth="1"/>
    <col min="7427" max="7680" width="9.36328125" style="32"/>
    <col min="7681" max="7681" width="78.453125" style="32" customWidth="1"/>
    <col min="7682" max="7682" width="13.6328125" style="32" customWidth="1"/>
    <col min="7683" max="7936" width="9.36328125" style="32"/>
    <col min="7937" max="7937" width="78.453125" style="32" customWidth="1"/>
    <col min="7938" max="7938" width="13.6328125" style="32" customWidth="1"/>
    <col min="7939" max="8192" width="9.36328125" style="32"/>
    <col min="8193" max="8193" width="78.453125" style="32" customWidth="1"/>
    <col min="8194" max="8194" width="13.6328125" style="32" customWidth="1"/>
    <col min="8195" max="8448" width="9.36328125" style="32"/>
    <col min="8449" max="8449" width="78.453125" style="32" customWidth="1"/>
    <col min="8450" max="8450" width="13.6328125" style="32" customWidth="1"/>
    <col min="8451" max="8704" width="9.36328125" style="32"/>
    <col min="8705" max="8705" width="78.453125" style="32" customWidth="1"/>
    <col min="8706" max="8706" width="13.6328125" style="32" customWidth="1"/>
    <col min="8707" max="8960" width="9.36328125" style="32"/>
    <col min="8961" max="8961" width="78.453125" style="32" customWidth="1"/>
    <col min="8962" max="8962" width="13.6328125" style="32" customWidth="1"/>
    <col min="8963" max="9216" width="9.36328125" style="32"/>
    <col min="9217" max="9217" width="78.453125" style="32" customWidth="1"/>
    <col min="9218" max="9218" width="13.6328125" style="32" customWidth="1"/>
    <col min="9219" max="9472" width="9.36328125" style="32"/>
    <col min="9473" max="9473" width="78.453125" style="32" customWidth="1"/>
    <col min="9474" max="9474" width="13.6328125" style="32" customWidth="1"/>
    <col min="9475" max="9728" width="9.36328125" style="32"/>
    <col min="9729" max="9729" width="78.453125" style="32" customWidth="1"/>
    <col min="9730" max="9730" width="13.6328125" style="32" customWidth="1"/>
    <col min="9731" max="9984" width="9.36328125" style="32"/>
    <col min="9985" max="9985" width="78.453125" style="32" customWidth="1"/>
    <col min="9986" max="9986" width="13.6328125" style="32" customWidth="1"/>
    <col min="9987" max="10240" width="9.36328125" style="32"/>
    <col min="10241" max="10241" width="78.453125" style="32" customWidth="1"/>
    <col min="10242" max="10242" width="13.6328125" style="32" customWidth="1"/>
    <col min="10243" max="10496" width="9.36328125" style="32"/>
    <col min="10497" max="10497" width="78.453125" style="32" customWidth="1"/>
    <col min="10498" max="10498" width="13.6328125" style="32" customWidth="1"/>
    <col min="10499" max="10752" width="9.36328125" style="32"/>
    <col min="10753" max="10753" width="78.453125" style="32" customWidth="1"/>
    <col min="10754" max="10754" width="13.6328125" style="32" customWidth="1"/>
    <col min="10755" max="11008" width="9.36328125" style="32"/>
    <col min="11009" max="11009" width="78.453125" style="32" customWidth="1"/>
    <col min="11010" max="11010" width="13.6328125" style="32" customWidth="1"/>
    <col min="11011" max="11264" width="9.36328125" style="32"/>
    <col min="11265" max="11265" width="78.453125" style="32" customWidth="1"/>
    <col min="11266" max="11266" width="13.6328125" style="32" customWidth="1"/>
    <col min="11267" max="11520" width="9.36328125" style="32"/>
    <col min="11521" max="11521" width="78.453125" style="32" customWidth="1"/>
    <col min="11522" max="11522" width="13.6328125" style="32" customWidth="1"/>
    <col min="11523" max="11776" width="9.36328125" style="32"/>
    <col min="11777" max="11777" width="78.453125" style="32" customWidth="1"/>
    <col min="11778" max="11778" width="13.6328125" style="32" customWidth="1"/>
    <col min="11779" max="12032" width="9.36328125" style="32"/>
    <col min="12033" max="12033" width="78.453125" style="32" customWidth="1"/>
    <col min="12034" max="12034" width="13.6328125" style="32" customWidth="1"/>
    <col min="12035" max="12288" width="9.36328125" style="32"/>
    <col min="12289" max="12289" width="78.453125" style="32" customWidth="1"/>
    <col min="12290" max="12290" width="13.6328125" style="32" customWidth="1"/>
    <col min="12291" max="12544" width="9.36328125" style="32"/>
    <col min="12545" max="12545" width="78.453125" style="32" customWidth="1"/>
    <col min="12546" max="12546" width="13.6328125" style="32" customWidth="1"/>
    <col min="12547" max="12800" width="9.36328125" style="32"/>
    <col min="12801" max="12801" width="78.453125" style="32" customWidth="1"/>
    <col min="12802" max="12802" width="13.6328125" style="32" customWidth="1"/>
    <col min="12803" max="13056" width="9.36328125" style="32"/>
    <col min="13057" max="13057" width="78.453125" style="32" customWidth="1"/>
    <col min="13058" max="13058" width="13.6328125" style="32" customWidth="1"/>
    <col min="13059" max="13312" width="9.36328125" style="32"/>
    <col min="13313" max="13313" width="78.453125" style="32" customWidth="1"/>
    <col min="13314" max="13314" width="13.6328125" style="32" customWidth="1"/>
    <col min="13315" max="13568" width="9.36328125" style="32"/>
    <col min="13569" max="13569" width="78.453125" style="32" customWidth="1"/>
    <col min="13570" max="13570" width="13.6328125" style="32" customWidth="1"/>
    <col min="13571" max="13824" width="9.36328125" style="32"/>
    <col min="13825" max="13825" width="78.453125" style="32" customWidth="1"/>
    <col min="13826" max="13826" width="13.6328125" style="32" customWidth="1"/>
    <col min="13827" max="14080" width="9.36328125" style="32"/>
    <col min="14081" max="14081" width="78.453125" style="32" customWidth="1"/>
    <col min="14082" max="14082" width="13.6328125" style="32" customWidth="1"/>
    <col min="14083" max="14336" width="9.36328125" style="32"/>
    <col min="14337" max="14337" width="78.453125" style="32" customWidth="1"/>
    <col min="14338" max="14338" width="13.6328125" style="32" customWidth="1"/>
    <col min="14339" max="14592" width="9.36328125" style="32"/>
    <col min="14593" max="14593" width="78.453125" style="32" customWidth="1"/>
    <col min="14594" max="14594" width="13.6328125" style="32" customWidth="1"/>
    <col min="14595" max="14848" width="9.36328125" style="32"/>
    <col min="14849" max="14849" width="78.453125" style="32" customWidth="1"/>
    <col min="14850" max="14850" width="13.6328125" style="32" customWidth="1"/>
    <col min="14851" max="15104" width="9.36328125" style="32"/>
    <col min="15105" max="15105" width="78.453125" style="32" customWidth="1"/>
    <col min="15106" max="15106" width="13.6328125" style="32" customWidth="1"/>
    <col min="15107" max="15360" width="9.36328125" style="32"/>
    <col min="15361" max="15361" width="78.453125" style="32" customWidth="1"/>
    <col min="15362" max="15362" width="13.6328125" style="32" customWidth="1"/>
    <col min="15363" max="15616" width="9.36328125" style="32"/>
    <col min="15617" max="15617" width="78.453125" style="32" customWidth="1"/>
    <col min="15618" max="15618" width="13.6328125" style="32" customWidth="1"/>
    <col min="15619" max="15872" width="9.36328125" style="32"/>
    <col min="15873" max="15873" width="78.453125" style="32" customWidth="1"/>
    <col min="15874" max="15874" width="13.6328125" style="32" customWidth="1"/>
    <col min="15875" max="16128" width="9.36328125" style="32"/>
    <col min="16129" max="16129" width="78.453125" style="32" customWidth="1"/>
    <col min="16130" max="16130" width="13.6328125" style="32" customWidth="1"/>
    <col min="16131" max="16384" width="9.36328125" style="32"/>
  </cols>
  <sheetData>
    <row r="1" spans="1:5" x14ac:dyDescent="0.35">
      <c r="A1" s="736" t="s">
        <v>0</v>
      </c>
      <c r="B1" s="737"/>
    </row>
    <row r="2" spans="1:5" x14ac:dyDescent="0.35">
      <c r="A2" s="841" t="s">
        <v>1</v>
      </c>
      <c r="B2" s="842"/>
    </row>
    <row r="3" spans="1:5" ht="12.75" customHeight="1" x14ac:dyDescent="0.35">
      <c r="A3" s="117"/>
      <c r="B3" s="118"/>
      <c r="D3" s="838" t="s">
        <v>708</v>
      </c>
      <c r="E3" s="838"/>
    </row>
    <row r="4" spans="1:5" s="35" customFormat="1" ht="17.25" customHeight="1" x14ac:dyDescent="0.35">
      <c r="A4" s="843" t="s">
        <v>770</v>
      </c>
      <c r="B4" s="844"/>
      <c r="D4" s="838" t="s">
        <v>710</v>
      </c>
      <c r="E4" s="838"/>
    </row>
    <row r="5" spans="1:5" ht="12.75" customHeight="1" x14ac:dyDescent="0.35">
      <c r="A5" s="119"/>
      <c r="B5" s="120"/>
      <c r="D5" s="604"/>
      <c r="E5" s="603"/>
    </row>
    <row r="6" spans="1:5" x14ac:dyDescent="0.35">
      <c r="A6" s="845" t="s">
        <v>116</v>
      </c>
      <c r="B6" s="846"/>
      <c r="D6" s="838" t="s">
        <v>711</v>
      </c>
      <c r="E6" s="838"/>
    </row>
    <row r="7" spans="1:5" x14ac:dyDescent="0.35">
      <c r="A7" s="575" t="s">
        <v>30</v>
      </c>
      <c r="B7" s="121"/>
      <c r="D7"/>
      <c r="E7" s="603"/>
    </row>
    <row r="8" spans="1:5" ht="29" x14ac:dyDescent="0.35">
      <c r="A8" s="742" t="s">
        <v>117</v>
      </c>
      <c r="B8" s="741"/>
      <c r="D8" s="602"/>
      <c r="E8" s="601" t="s">
        <v>712</v>
      </c>
    </row>
    <row r="9" spans="1:5" x14ac:dyDescent="0.35">
      <c r="A9" s="847"/>
      <c r="B9" s="848"/>
      <c r="D9" s="600" t="s">
        <v>713</v>
      </c>
      <c r="E9" s="591"/>
    </row>
    <row r="10" spans="1:5" ht="12.75" customHeight="1" x14ac:dyDescent="0.35">
      <c r="A10" s="122"/>
      <c r="B10" s="123"/>
      <c r="D10" s="599" t="s">
        <v>714</v>
      </c>
      <c r="E10" s="591">
        <v>2600000</v>
      </c>
    </row>
    <row r="11" spans="1:5" x14ac:dyDescent="0.35">
      <c r="A11" s="839" t="s">
        <v>715</v>
      </c>
      <c r="B11" s="840"/>
      <c r="D11" s="599" t="s">
        <v>716</v>
      </c>
      <c r="E11" s="591">
        <v>880000</v>
      </c>
    </row>
    <row r="12" spans="1:5" x14ac:dyDescent="0.35">
      <c r="A12" s="124"/>
      <c r="B12" s="574"/>
      <c r="D12" s="599" t="s">
        <v>717</v>
      </c>
      <c r="E12" s="591">
        <v>425000</v>
      </c>
    </row>
    <row r="13" spans="1:5" x14ac:dyDescent="0.35">
      <c r="A13" s="125"/>
      <c r="B13" s="126"/>
      <c r="D13" s="599" t="s">
        <v>718</v>
      </c>
      <c r="E13" s="591">
        <v>1885000</v>
      </c>
    </row>
    <row r="14" spans="1:5" ht="12.75" customHeight="1" x14ac:dyDescent="0.35">
      <c r="A14" s="127"/>
      <c r="B14" s="128"/>
      <c r="D14" s="599" t="s">
        <v>719</v>
      </c>
      <c r="E14" s="591">
        <v>1000000</v>
      </c>
    </row>
    <row r="15" spans="1:5" x14ac:dyDescent="0.35">
      <c r="A15" s="78" t="s">
        <v>16</v>
      </c>
      <c r="B15" s="79" t="s">
        <v>2</v>
      </c>
      <c r="D15" s="595" t="s">
        <v>720</v>
      </c>
      <c r="E15" s="598">
        <f>SUM(E10:E14)</f>
        <v>6790000</v>
      </c>
    </row>
    <row r="16" spans="1:5" x14ac:dyDescent="0.35">
      <c r="A16" s="92" t="s">
        <v>3</v>
      </c>
      <c r="B16" s="79">
        <v>500000</v>
      </c>
      <c r="D16" s="594"/>
      <c r="E16" s="593"/>
    </row>
    <row r="17" spans="1:5" x14ac:dyDescent="0.35">
      <c r="A17" s="129" t="s">
        <v>721</v>
      </c>
      <c r="B17" s="79">
        <v>675000</v>
      </c>
      <c r="D17" s="600" t="s">
        <v>722</v>
      </c>
      <c r="E17" s="591"/>
    </row>
    <row r="18" spans="1:5" ht="31" x14ac:dyDescent="0.35">
      <c r="A18" s="552" t="s">
        <v>723</v>
      </c>
      <c r="B18" s="79">
        <v>13825000</v>
      </c>
      <c r="D18" s="599" t="s">
        <v>724</v>
      </c>
      <c r="E18" s="591">
        <v>1800000</v>
      </c>
    </row>
    <row r="19" spans="1:5" x14ac:dyDescent="0.35">
      <c r="A19" s="92" t="s">
        <v>26</v>
      </c>
      <c r="B19" s="130"/>
      <c r="D19" s="599" t="s">
        <v>725</v>
      </c>
      <c r="E19" s="591">
        <v>85000</v>
      </c>
    </row>
    <row r="20" spans="1:5" x14ac:dyDescent="0.35">
      <c r="A20" s="92" t="s">
        <v>6</v>
      </c>
      <c r="B20" s="131"/>
      <c r="D20" s="595" t="s">
        <v>726</v>
      </c>
      <c r="E20" s="598">
        <f>SUM(E18:E19)</f>
        <v>1885000</v>
      </c>
    </row>
    <row r="21" spans="1:5" s="43" customFormat="1" ht="15" x14ac:dyDescent="0.3">
      <c r="A21" s="78" t="s">
        <v>7</v>
      </c>
      <c r="B21" s="132">
        <f>SUM(B15:B19)-(B20)</f>
        <v>15000000</v>
      </c>
      <c r="D21" s="594"/>
      <c r="E21" s="593"/>
    </row>
    <row r="22" spans="1:5" ht="12.75" customHeight="1" x14ac:dyDescent="0.35">
      <c r="A22" s="127"/>
      <c r="B22" s="128"/>
      <c r="D22" s="595" t="s">
        <v>727</v>
      </c>
      <c r="E22" s="598">
        <f>E15+E20</f>
        <v>8675000</v>
      </c>
    </row>
    <row r="23" spans="1:5" x14ac:dyDescent="0.35">
      <c r="A23" s="78" t="s">
        <v>17</v>
      </c>
      <c r="B23" s="79"/>
      <c r="D23" s="597"/>
      <c r="E23" s="596"/>
    </row>
    <row r="24" spans="1:5" x14ac:dyDescent="0.35">
      <c r="A24" s="92" t="s">
        <v>21</v>
      </c>
      <c r="B24" s="79">
        <v>2000000</v>
      </c>
      <c r="D24" s="595" t="s">
        <v>728</v>
      </c>
      <c r="E24" s="591">
        <f>+E22*1.05</f>
        <v>9108750</v>
      </c>
    </row>
    <row r="25" spans="1:5" ht="16.5" customHeight="1" x14ac:dyDescent="0.35">
      <c r="A25" s="92" t="s">
        <v>22</v>
      </c>
      <c r="B25" s="79"/>
      <c r="D25" s="592" t="s">
        <v>729</v>
      </c>
      <c r="E25" s="591">
        <f>+E22*0.05</f>
        <v>433750</v>
      </c>
    </row>
    <row r="26" spans="1:5" x14ac:dyDescent="0.35">
      <c r="A26" s="92" t="s">
        <v>20</v>
      </c>
      <c r="B26" s="79"/>
      <c r="D26" s="595" t="s">
        <v>730</v>
      </c>
      <c r="E26" s="591">
        <f>+E22*0.02</f>
        <v>173500</v>
      </c>
    </row>
    <row r="27" spans="1:5" x14ac:dyDescent="0.35">
      <c r="A27" s="92" t="s">
        <v>8</v>
      </c>
      <c r="B27" s="79"/>
      <c r="D27" s="592" t="s">
        <v>731</v>
      </c>
      <c r="E27" s="591">
        <f>+E22*0.04</f>
        <v>347000</v>
      </c>
    </row>
    <row r="28" spans="1:5" x14ac:dyDescent="0.35">
      <c r="A28" s="92" t="s">
        <v>97</v>
      </c>
      <c r="B28" s="79"/>
      <c r="D28" s="592" t="s">
        <v>732</v>
      </c>
      <c r="E28" s="591">
        <v>250000</v>
      </c>
    </row>
    <row r="29" spans="1:5" x14ac:dyDescent="0.35">
      <c r="A29" s="92" t="s">
        <v>733</v>
      </c>
      <c r="B29" s="79">
        <v>13000000</v>
      </c>
      <c r="D29" s="594"/>
      <c r="E29" s="593"/>
    </row>
    <row r="30" spans="1:5" x14ac:dyDescent="0.35">
      <c r="A30" s="92" t="s">
        <v>10</v>
      </c>
      <c r="B30" s="79"/>
      <c r="D30" s="592" t="s">
        <v>734</v>
      </c>
      <c r="E30" s="591">
        <f>SUM(E24:E29)</f>
        <v>10313000</v>
      </c>
    </row>
    <row r="31" spans="1:5" s="43" customFormat="1" ht="15" x14ac:dyDescent="0.3">
      <c r="A31" s="78" t="s">
        <v>11</v>
      </c>
      <c r="B31" s="132">
        <f>SUM(B24:B30)</f>
        <v>15000000</v>
      </c>
    </row>
    <row r="32" spans="1:5" ht="12.75" customHeight="1" x14ac:dyDescent="0.35">
      <c r="A32" s="127"/>
      <c r="B32" s="128"/>
    </row>
    <row r="33" spans="1:2" x14ac:dyDescent="0.35">
      <c r="A33" s="78" t="s">
        <v>18</v>
      </c>
      <c r="B33" s="79" t="s">
        <v>4</v>
      </c>
    </row>
    <row r="34" spans="1:2" x14ac:dyDescent="0.35">
      <c r="A34" s="92" t="s">
        <v>12</v>
      </c>
      <c r="B34" s="79"/>
    </row>
    <row r="35" spans="1:2" x14ac:dyDescent="0.35">
      <c r="A35" s="92" t="s">
        <v>13</v>
      </c>
      <c r="B35" s="79"/>
    </row>
    <row r="36" spans="1:2" x14ac:dyDescent="0.35">
      <c r="A36" s="92" t="s">
        <v>14</v>
      </c>
      <c r="B36" s="79"/>
    </row>
    <row r="37" spans="1:2" x14ac:dyDescent="0.35">
      <c r="A37" s="92" t="s">
        <v>15</v>
      </c>
      <c r="B37" s="79"/>
    </row>
    <row r="38" spans="1:2" s="43" customFormat="1" thickBot="1" x14ac:dyDescent="0.35">
      <c r="A38" s="556" t="s">
        <v>7</v>
      </c>
      <c r="B38" s="557">
        <f>SUM(B33:B37)</f>
        <v>0</v>
      </c>
    </row>
    <row r="39" spans="1:2" ht="12.75" customHeight="1" x14ac:dyDescent="0.35">
      <c r="A39" s="558"/>
      <c r="B39" s="559"/>
    </row>
    <row r="40" spans="1:2" ht="15" customHeight="1" x14ac:dyDescent="0.35">
      <c r="A40" s="114" t="s">
        <v>19</v>
      </c>
      <c r="B40" s="79"/>
    </row>
    <row r="41" spans="1:2" x14ac:dyDescent="0.35">
      <c r="A41" s="92" t="s">
        <v>114</v>
      </c>
      <c r="B41" s="560"/>
    </row>
    <row r="42" spans="1:2" x14ac:dyDescent="0.35">
      <c r="A42" s="92" t="s">
        <v>121</v>
      </c>
      <c r="B42" s="116">
        <v>0</v>
      </c>
    </row>
    <row r="43" spans="1:2" x14ac:dyDescent="0.35">
      <c r="A43" s="92" t="s">
        <v>132</v>
      </c>
      <c r="B43" s="116">
        <v>0</v>
      </c>
    </row>
    <row r="44" spans="1:2" x14ac:dyDescent="0.35">
      <c r="A44" s="590" t="s">
        <v>160</v>
      </c>
      <c r="B44" s="116">
        <v>0</v>
      </c>
    </row>
    <row r="45" spans="1:2" x14ac:dyDescent="0.35">
      <c r="A45" s="590" t="s">
        <v>489</v>
      </c>
      <c r="B45" s="116">
        <v>0</v>
      </c>
    </row>
    <row r="46" spans="1:2" x14ac:dyDescent="0.35">
      <c r="A46" s="92" t="s">
        <v>574</v>
      </c>
      <c r="B46" s="116">
        <v>0</v>
      </c>
    </row>
    <row r="47" spans="1:2" ht="16" thickBot="1" x14ac:dyDescent="0.4">
      <c r="A47" s="265" t="s">
        <v>769</v>
      </c>
      <c r="B47" s="540">
        <v>15000000</v>
      </c>
    </row>
    <row r="48" spans="1:2" ht="16.5" thickTop="1" thickBot="1" x14ac:dyDescent="0.4">
      <c r="A48" s="384" t="s">
        <v>11</v>
      </c>
      <c r="B48" s="383">
        <f>SUM(B41:B47)</f>
        <v>15000000</v>
      </c>
    </row>
  </sheetData>
  <mergeCells count="10">
    <mergeCell ref="D3:E3"/>
    <mergeCell ref="D4:E4"/>
    <mergeCell ref="D6:E6"/>
    <mergeCell ref="A11:B11"/>
    <mergeCell ref="A1:B1"/>
    <mergeCell ref="A2:B2"/>
    <mergeCell ref="A4:B4"/>
    <mergeCell ref="A6:B6"/>
    <mergeCell ref="A8:B8"/>
    <mergeCell ref="A9:B9"/>
  </mergeCells>
  <pageMargins left="0.7" right="0.7" top="0.75" bottom="0.75" header="0.3" footer="0.3"/>
  <pageSetup scale="9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topLeftCell="A4" zoomScale="60" zoomScaleNormal="100" workbookViewId="0">
      <selection activeCell="A41" sqref="A41:A47"/>
    </sheetView>
  </sheetViews>
  <sheetFormatPr defaultColWidth="9.36328125" defaultRowHeight="15.5" x14ac:dyDescent="0.35"/>
  <cols>
    <col min="1" max="1" width="78.453125" style="32" customWidth="1"/>
    <col min="2" max="2" width="13.6328125" style="55" customWidth="1"/>
    <col min="3" max="3" width="9.36328125" style="32"/>
    <col min="4" max="4" width="50.453125" style="32" bestFit="1" customWidth="1"/>
    <col min="5" max="5" width="11.08984375" style="32" bestFit="1" customWidth="1"/>
    <col min="6" max="256" width="9.36328125" style="32"/>
    <col min="257" max="257" width="78.453125" style="32" customWidth="1"/>
    <col min="258" max="258" width="13.6328125" style="32" customWidth="1"/>
    <col min="259" max="512" width="9.36328125" style="32"/>
    <col min="513" max="513" width="78.453125" style="32" customWidth="1"/>
    <col min="514" max="514" width="13.6328125" style="32" customWidth="1"/>
    <col min="515" max="768" width="9.36328125" style="32"/>
    <col min="769" max="769" width="78.453125" style="32" customWidth="1"/>
    <col min="770" max="770" width="13.6328125" style="32" customWidth="1"/>
    <col min="771" max="1024" width="9.36328125" style="32"/>
    <col min="1025" max="1025" width="78.453125" style="32" customWidth="1"/>
    <col min="1026" max="1026" width="13.6328125" style="32" customWidth="1"/>
    <col min="1027" max="1280" width="9.36328125" style="32"/>
    <col min="1281" max="1281" width="78.453125" style="32" customWidth="1"/>
    <col min="1282" max="1282" width="13.6328125" style="32" customWidth="1"/>
    <col min="1283" max="1536" width="9.36328125" style="32"/>
    <col min="1537" max="1537" width="78.453125" style="32" customWidth="1"/>
    <col min="1538" max="1538" width="13.6328125" style="32" customWidth="1"/>
    <col min="1539" max="1792" width="9.36328125" style="32"/>
    <col min="1793" max="1793" width="78.453125" style="32" customWidth="1"/>
    <col min="1794" max="1794" width="13.6328125" style="32" customWidth="1"/>
    <col min="1795" max="2048" width="9.36328125" style="32"/>
    <col min="2049" max="2049" width="78.453125" style="32" customWidth="1"/>
    <col min="2050" max="2050" width="13.6328125" style="32" customWidth="1"/>
    <col min="2051" max="2304" width="9.36328125" style="32"/>
    <col min="2305" max="2305" width="78.453125" style="32" customWidth="1"/>
    <col min="2306" max="2306" width="13.6328125" style="32" customWidth="1"/>
    <col min="2307" max="2560" width="9.36328125" style="32"/>
    <col min="2561" max="2561" width="78.453125" style="32" customWidth="1"/>
    <col min="2562" max="2562" width="13.6328125" style="32" customWidth="1"/>
    <col min="2563" max="2816" width="9.36328125" style="32"/>
    <col min="2817" max="2817" width="78.453125" style="32" customWidth="1"/>
    <col min="2818" max="2818" width="13.6328125" style="32" customWidth="1"/>
    <col min="2819" max="3072" width="9.36328125" style="32"/>
    <col min="3073" max="3073" width="78.453125" style="32" customWidth="1"/>
    <col min="3074" max="3074" width="13.6328125" style="32" customWidth="1"/>
    <col min="3075" max="3328" width="9.36328125" style="32"/>
    <col min="3329" max="3329" width="78.453125" style="32" customWidth="1"/>
    <col min="3330" max="3330" width="13.6328125" style="32" customWidth="1"/>
    <col min="3331" max="3584" width="9.36328125" style="32"/>
    <col min="3585" max="3585" width="78.453125" style="32" customWidth="1"/>
    <col min="3586" max="3586" width="13.6328125" style="32" customWidth="1"/>
    <col min="3587" max="3840" width="9.36328125" style="32"/>
    <col min="3841" max="3841" width="78.453125" style="32" customWidth="1"/>
    <col min="3842" max="3842" width="13.6328125" style="32" customWidth="1"/>
    <col min="3843" max="4096" width="9.36328125" style="32"/>
    <col min="4097" max="4097" width="78.453125" style="32" customWidth="1"/>
    <col min="4098" max="4098" width="13.6328125" style="32" customWidth="1"/>
    <col min="4099" max="4352" width="9.36328125" style="32"/>
    <col min="4353" max="4353" width="78.453125" style="32" customWidth="1"/>
    <col min="4354" max="4354" width="13.6328125" style="32" customWidth="1"/>
    <col min="4355" max="4608" width="9.36328125" style="32"/>
    <col min="4609" max="4609" width="78.453125" style="32" customWidth="1"/>
    <col min="4610" max="4610" width="13.6328125" style="32" customWidth="1"/>
    <col min="4611" max="4864" width="9.36328125" style="32"/>
    <col min="4865" max="4865" width="78.453125" style="32" customWidth="1"/>
    <col min="4866" max="4866" width="13.6328125" style="32" customWidth="1"/>
    <col min="4867" max="5120" width="9.36328125" style="32"/>
    <col min="5121" max="5121" width="78.453125" style="32" customWidth="1"/>
    <col min="5122" max="5122" width="13.6328125" style="32" customWidth="1"/>
    <col min="5123" max="5376" width="9.36328125" style="32"/>
    <col min="5377" max="5377" width="78.453125" style="32" customWidth="1"/>
    <col min="5378" max="5378" width="13.6328125" style="32" customWidth="1"/>
    <col min="5379" max="5632" width="9.36328125" style="32"/>
    <col min="5633" max="5633" width="78.453125" style="32" customWidth="1"/>
    <col min="5634" max="5634" width="13.6328125" style="32" customWidth="1"/>
    <col min="5635" max="5888" width="9.36328125" style="32"/>
    <col min="5889" max="5889" width="78.453125" style="32" customWidth="1"/>
    <col min="5890" max="5890" width="13.6328125" style="32" customWidth="1"/>
    <col min="5891" max="6144" width="9.36328125" style="32"/>
    <col min="6145" max="6145" width="78.453125" style="32" customWidth="1"/>
    <col min="6146" max="6146" width="13.6328125" style="32" customWidth="1"/>
    <col min="6147" max="6400" width="9.36328125" style="32"/>
    <col min="6401" max="6401" width="78.453125" style="32" customWidth="1"/>
    <col min="6402" max="6402" width="13.6328125" style="32" customWidth="1"/>
    <col min="6403" max="6656" width="9.36328125" style="32"/>
    <col min="6657" max="6657" width="78.453125" style="32" customWidth="1"/>
    <col min="6658" max="6658" width="13.6328125" style="32" customWidth="1"/>
    <col min="6659" max="6912" width="9.36328125" style="32"/>
    <col min="6913" max="6913" width="78.453125" style="32" customWidth="1"/>
    <col min="6914" max="6914" width="13.6328125" style="32" customWidth="1"/>
    <col min="6915" max="7168" width="9.36328125" style="32"/>
    <col min="7169" max="7169" width="78.453125" style="32" customWidth="1"/>
    <col min="7170" max="7170" width="13.6328125" style="32" customWidth="1"/>
    <col min="7171" max="7424" width="9.36328125" style="32"/>
    <col min="7425" max="7425" width="78.453125" style="32" customWidth="1"/>
    <col min="7426" max="7426" width="13.6328125" style="32" customWidth="1"/>
    <col min="7427" max="7680" width="9.36328125" style="32"/>
    <col min="7681" max="7681" width="78.453125" style="32" customWidth="1"/>
    <col min="7682" max="7682" width="13.6328125" style="32" customWidth="1"/>
    <col min="7683" max="7936" width="9.36328125" style="32"/>
    <col min="7937" max="7937" width="78.453125" style="32" customWidth="1"/>
    <col min="7938" max="7938" width="13.6328125" style="32" customWidth="1"/>
    <col min="7939" max="8192" width="9.36328125" style="32"/>
    <col min="8193" max="8193" width="78.453125" style="32" customWidth="1"/>
    <col min="8194" max="8194" width="13.6328125" style="32" customWidth="1"/>
    <col min="8195" max="8448" width="9.36328125" style="32"/>
    <col min="8449" max="8449" width="78.453125" style="32" customWidth="1"/>
    <col min="8450" max="8450" width="13.6328125" style="32" customWidth="1"/>
    <col min="8451" max="8704" width="9.36328125" style="32"/>
    <col min="8705" max="8705" width="78.453125" style="32" customWidth="1"/>
    <col min="8706" max="8706" width="13.6328125" style="32" customWidth="1"/>
    <col min="8707" max="8960" width="9.36328125" style="32"/>
    <col min="8961" max="8961" width="78.453125" style="32" customWidth="1"/>
    <col min="8962" max="8962" width="13.6328125" style="32" customWidth="1"/>
    <col min="8963" max="9216" width="9.36328125" style="32"/>
    <col min="9217" max="9217" width="78.453125" style="32" customWidth="1"/>
    <col min="9218" max="9218" width="13.6328125" style="32" customWidth="1"/>
    <col min="9219" max="9472" width="9.36328125" style="32"/>
    <col min="9473" max="9473" width="78.453125" style="32" customWidth="1"/>
    <col min="9474" max="9474" width="13.6328125" style="32" customWidth="1"/>
    <col min="9475" max="9728" width="9.36328125" style="32"/>
    <col min="9729" max="9729" width="78.453125" style="32" customWidth="1"/>
    <col min="9730" max="9730" width="13.6328125" style="32" customWidth="1"/>
    <col min="9731" max="9984" width="9.36328125" style="32"/>
    <col min="9985" max="9985" width="78.453125" style="32" customWidth="1"/>
    <col min="9986" max="9986" width="13.6328125" style="32" customWidth="1"/>
    <col min="9987" max="10240" width="9.36328125" style="32"/>
    <col min="10241" max="10241" width="78.453125" style="32" customWidth="1"/>
    <col min="10242" max="10242" width="13.6328125" style="32" customWidth="1"/>
    <col min="10243" max="10496" width="9.36328125" style="32"/>
    <col min="10497" max="10497" width="78.453125" style="32" customWidth="1"/>
    <col min="10498" max="10498" width="13.6328125" style="32" customWidth="1"/>
    <col min="10499" max="10752" width="9.36328125" style="32"/>
    <col min="10753" max="10753" width="78.453125" style="32" customWidth="1"/>
    <col min="10754" max="10754" width="13.6328125" style="32" customWidth="1"/>
    <col min="10755" max="11008" width="9.36328125" style="32"/>
    <col min="11009" max="11009" width="78.453125" style="32" customWidth="1"/>
    <col min="11010" max="11010" width="13.6328125" style="32" customWidth="1"/>
    <col min="11011" max="11264" width="9.36328125" style="32"/>
    <col min="11265" max="11265" width="78.453125" style="32" customWidth="1"/>
    <col min="11266" max="11266" width="13.6328125" style="32" customWidth="1"/>
    <col min="11267" max="11520" width="9.36328125" style="32"/>
    <col min="11521" max="11521" width="78.453125" style="32" customWidth="1"/>
    <col min="11522" max="11522" width="13.6328125" style="32" customWidth="1"/>
    <col min="11523" max="11776" width="9.36328125" style="32"/>
    <col min="11777" max="11777" width="78.453125" style="32" customWidth="1"/>
    <col min="11778" max="11778" width="13.6328125" style="32" customWidth="1"/>
    <col min="11779" max="12032" width="9.36328125" style="32"/>
    <col min="12033" max="12033" width="78.453125" style="32" customWidth="1"/>
    <col min="12034" max="12034" width="13.6328125" style="32" customWidth="1"/>
    <col min="12035" max="12288" width="9.36328125" style="32"/>
    <col min="12289" max="12289" width="78.453125" style="32" customWidth="1"/>
    <col min="12290" max="12290" width="13.6328125" style="32" customWidth="1"/>
    <col min="12291" max="12544" width="9.36328125" style="32"/>
    <col min="12545" max="12545" width="78.453125" style="32" customWidth="1"/>
    <col min="12546" max="12546" width="13.6328125" style="32" customWidth="1"/>
    <col min="12547" max="12800" width="9.36328125" style="32"/>
    <col min="12801" max="12801" width="78.453125" style="32" customWidth="1"/>
    <col min="12802" max="12802" width="13.6328125" style="32" customWidth="1"/>
    <col min="12803" max="13056" width="9.36328125" style="32"/>
    <col min="13057" max="13057" width="78.453125" style="32" customWidth="1"/>
    <col min="13058" max="13058" width="13.6328125" style="32" customWidth="1"/>
    <col min="13059" max="13312" width="9.36328125" style="32"/>
    <col min="13313" max="13313" width="78.453125" style="32" customWidth="1"/>
    <col min="13314" max="13314" width="13.6328125" style="32" customWidth="1"/>
    <col min="13315" max="13568" width="9.36328125" style="32"/>
    <col min="13569" max="13569" width="78.453125" style="32" customWidth="1"/>
    <col min="13570" max="13570" width="13.6328125" style="32" customWidth="1"/>
    <col min="13571" max="13824" width="9.36328125" style="32"/>
    <col min="13825" max="13825" width="78.453125" style="32" customWidth="1"/>
    <col min="13826" max="13826" width="13.6328125" style="32" customWidth="1"/>
    <col min="13827" max="14080" width="9.36328125" style="32"/>
    <col min="14081" max="14081" width="78.453125" style="32" customWidth="1"/>
    <col min="14082" max="14082" width="13.6328125" style="32" customWidth="1"/>
    <col min="14083" max="14336" width="9.36328125" style="32"/>
    <col min="14337" max="14337" width="78.453125" style="32" customWidth="1"/>
    <col min="14338" max="14338" width="13.6328125" style="32" customWidth="1"/>
    <col min="14339" max="14592" width="9.36328125" style="32"/>
    <col min="14593" max="14593" width="78.453125" style="32" customWidth="1"/>
    <col min="14594" max="14594" width="13.6328125" style="32" customWidth="1"/>
    <col min="14595" max="14848" width="9.36328125" style="32"/>
    <col min="14849" max="14849" width="78.453125" style="32" customWidth="1"/>
    <col min="14850" max="14850" width="13.6328125" style="32" customWidth="1"/>
    <col min="14851" max="15104" width="9.36328125" style="32"/>
    <col min="15105" max="15105" width="78.453125" style="32" customWidth="1"/>
    <col min="15106" max="15106" width="13.6328125" style="32" customWidth="1"/>
    <col min="15107" max="15360" width="9.36328125" style="32"/>
    <col min="15361" max="15361" width="78.453125" style="32" customWidth="1"/>
    <col min="15362" max="15362" width="13.6328125" style="32" customWidth="1"/>
    <col min="15363" max="15616" width="9.36328125" style="32"/>
    <col min="15617" max="15617" width="78.453125" style="32" customWidth="1"/>
    <col min="15618" max="15618" width="13.6328125" style="32" customWidth="1"/>
    <col min="15619" max="15872" width="9.36328125" style="32"/>
    <col min="15873" max="15873" width="78.453125" style="32" customWidth="1"/>
    <col min="15874" max="15874" width="13.6328125" style="32" customWidth="1"/>
    <col min="15875" max="16128" width="9.36328125" style="32"/>
    <col min="16129" max="16129" width="78.453125" style="32" customWidth="1"/>
    <col min="16130" max="16130" width="13.6328125" style="32" customWidth="1"/>
    <col min="16131" max="16384" width="9.36328125" style="32"/>
  </cols>
  <sheetData>
    <row r="1" spans="1:5" x14ac:dyDescent="0.35">
      <c r="A1" s="736" t="s">
        <v>0</v>
      </c>
      <c r="B1" s="737"/>
    </row>
    <row r="2" spans="1:5" x14ac:dyDescent="0.35">
      <c r="A2" s="841" t="s">
        <v>1</v>
      </c>
      <c r="B2" s="842"/>
    </row>
    <row r="3" spans="1:5" ht="12.75" customHeight="1" x14ac:dyDescent="0.35">
      <c r="A3" s="117"/>
      <c r="B3" s="118"/>
      <c r="D3" s="849" t="s">
        <v>708</v>
      </c>
      <c r="E3" s="849"/>
    </row>
    <row r="4" spans="1:5" s="35" customFormat="1" ht="17.25" customHeight="1" x14ac:dyDescent="0.35">
      <c r="A4" s="843" t="s">
        <v>709</v>
      </c>
      <c r="B4" s="844"/>
      <c r="D4" s="849" t="s">
        <v>710</v>
      </c>
      <c r="E4" s="849"/>
    </row>
    <row r="5" spans="1:5" ht="12.75" customHeight="1" x14ac:dyDescent="0.35">
      <c r="A5" s="119"/>
      <c r="B5" s="120"/>
      <c r="D5" s="541"/>
      <c r="E5" s="542"/>
    </row>
    <row r="6" spans="1:5" x14ac:dyDescent="0.35">
      <c r="A6" s="845" t="s">
        <v>116</v>
      </c>
      <c r="B6" s="846"/>
      <c r="D6" s="849" t="s">
        <v>711</v>
      </c>
      <c r="E6" s="849"/>
    </row>
    <row r="7" spans="1:5" x14ac:dyDescent="0.35">
      <c r="A7" s="525" t="s">
        <v>30</v>
      </c>
      <c r="B7" s="121"/>
      <c r="D7" s="74"/>
      <c r="E7" s="542"/>
    </row>
    <row r="8" spans="1:5" ht="29" x14ac:dyDescent="0.35">
      <c r="A8" s="742" t="s">
        <v>117</v>
      </c>
      <c r="B8" s="741"/>
      <c r="D8" s="543"/>
      <c r="E8" s="544" t="s">
        <v>712</v>
      </c>
    </row>
    <row r="9" spans="1:5" x14ac:dyDescent="0.35">
      <c r="A9" s="847"/>
      <c r="B9" s="848"/>
      <c r="D9" s="545" t="s">
        <v>713</v>
      </c>
      <c r="E9" s="546"/>
    </row>
    <row r="10" spans="1:5" ht="12.75" customHeight="1" x14ac:dyDescent="0.35">
      <c r="A10" s="122"/>
      <c r="B10" s="123"/>
      <c r="D10" s="547" t="s">
        <v>714</v>
      </c>
      <c r="E10" s="546">
        <v>2600000</v>
      </c>
    </row>
    <row r="11" spans="1:5" x14ac:dyDescent="0.35">
      <c r="A11" s="839" t="s">
        <v>715</v>
      </c>
      <c r="B11" s="840"/>
      <c r="D11" s="547" t="s">
        <v>716</v>
      </c>
      <c r="E11" s="546">
        <v>880000</v>
      </c>
    </row>
    <row r="12" spans="1:5" x14ac:dyDescent="0.35">
      <c r="A12" s="124"/>
      <c r="B12" s="524"/>
      <c r="D12" s="547" t="s">
        <v>717</v>
      </c>
      <c r="E12" s="546">
        <v>425000</v>
      </c>
    </row>
    <row r="13" spans="1:5" x14ac:dyDescent="0.35">
      <c r="A13" s="125"/>
      <c r="B13" s="126"/>
      <c r="D13" s="547" t="s">
        <v>718</v>
      </c>
      <c r="E13" s="546">
        <v>1885000</v>
      </c>
    </row>
    <row r="14" spans="1:5" ht="12.75" customHeight="1" x14ac:dyDescent="0.35">
      <c r="A14" s="127"/>
      <c r="B14" s="128"/>
      <c r="D14" s="547" t="s">
        <v>719</v>
      </c>
      <c r="E14" s="546">
        <v>1000000</v>
      </c>
    </row>
    <row r="15" spans="1:5" x14ac:dyDescent="0.35">
      <c r="A15" s="78" t="s">
        <v>16</v>
      </c>
      <c r="B15" s="79" t="s">
        <v>2</v>
      </c>
      <c r="D15" s="548" t="s">
        <v>720</v>
      </c>
      <c r="E15" s="549">
        <f>SUM(E10:E14)</f>
        <v>6790000</v>
      </c>
    </row>
    <row r="16" spans="1:5" x14ac:dyDescent="0.35">
      <c r="A16" s="92" t="s">
        <v>3</v>
      </c>
      <c r="B16" s="79">
        <f>+E28</f>
        <v>250000</v>
      </c>
      <c r="D16" s="550"/>
      <c r="E16" s="551"/>
    </row>
    <row r="17" spans="1:5" x14ac:dyDescent="0.35">
      <c r="A17" s="129" t="s">
        <v>721</v>
      </c>
      <c r="B17" s="79">
        <f>+E27</f>
        <v>347000</v>
      </c>
      <c r="D17" s="545" t="s">
        <v>722</v>
      </c>
      <c r="E17" s="546"/>
    </row>
    <row r="18" spans="1:5" ht="31" x14ac:dyDescent="0.35">
      <c r="A18" s="552" t="s">
        <v>723</v>
      </c>
      <c r="B18" s="79">
        <v>9403000</v>
      </c>
      <c r="D18" s="547" t="s">
        <v>724</v>
      </c>
      <c r="E18" s="546">
        <v>1800000</v>
      </c>
    </row>
    <row r="19" spans="1:5" x14ac:dyDescent="0.35">
      <c r="A19" s="92" t="s">
        <v>26</v>
      </c>
      <c r="B19" s="130"/>
      <c r="D19" s="547" t="s">
        <v>725</v>
      </c>
      <c r="E19" s="546">
        <v>85000</v>
      </c>
    </row>
    <row r="20" spans="1:5" x14ac:dyDescent="0.35">
      <c r="A20" s="92" t="s">
        <v>6</v>
      </c>
      <c r="B20" s="131"/>
      <c r="D20" s="548" t="s">
        <v>726</v>
      </c>
      <c r="E20" s="549">
        <f>SUM(E18:E19)</f>
        <v>1885000</v>
      </c>
    </row>
    <row r="21" spans="1:5" s="43" customFormat="1" ht="15" x14ac:dyDescent="0.3">
      <c r="A21" s="78" t="s">
        <v>7</v>
      </c>
      <c r="B21" s="132">
        <f>SUM(B15:B19)-(B20)</f>
        <v>10000000</v>
      </c>
      <c r="D21" s="550"/>
      <c r="E21" s="551"/>
    </row>
    <row r="22" spans="1:5" ht="12.75" customHeight="1" x14ac:dyDescent="0.35">
      <c r="A22" s="127"/>
      <c r="B22" s="128"/>
      <c r="D22" s="548" t="s">
        <v>727</v>
      </c>
      <c r="E22" s="549">
        <f>E15+E20</f>
        <v>8675000</v>
      </c>
    </row>
    <row r="23" spans="1:5" x14ac:dyDescent="0.35">
      <c r="A23" s="78" t="s">
        <v>17</v>
      </c>
      <c r="B23" s="79"/>
      <c r="D23" s="553"/>
      <c r="E23" s="554"/>
    </row>
    <row r="24" spans="1:5" x14ac:dyDescent="0.35">
      <c r="A24" s="92" t="s">
        <v>21</v>
      </c>
      <c r="B24" s="79">
        <v>2000000</v>
      </c>
      <c r="D24" s="548" t="s">
        <v>728</v>
      </c>
      <c r="E24" s="546">
        <f>+E22*1.05</f>
        <v>9108750</v>
      </c>
    </row>
    <row r="25" spans="1:5" ht="16.5" customHeight="1" x14ac:dyDescent="0.35">
      <c r="A25" s="92" t="s">
        <v>22</v>
      </c>
      <c r="B25" s="79"/>
      <c r="D25" s="555" t="s">
        <v>729</v>
      </c>
      <c r="E25" s="546">
        <f>+E22*0.05</f>
        <v>433750</v>
      </c>
    </row>
    <row r="26" spans="1:5" x14ac:dyDescent="0.35">
      <c r="A26" s="92" t="s">
        <v>20</v>
      </c>
      <c r="B26" s="79"/>
      <c r="D26" s="548" t="s">
        <v>730</v>
      </c>
      <c r="E26" s="546">
        <f>+E22*0.02</f>
        <v>173500</v>
      </c>
    </row>
    <row r="27" spans="1:5" x14ac:dyDescent="0.35">
      <c r="A27" s="92" t="s">
        <v>8</v>
      </c>
      <c r="B27" s="79"/>
      <c r="D27" s="555" t="s">
        <v>731</v>
      </c>
      <c r="E27" s="546">
        <f>+E22*0.04</f>
        <v>347000</v>
      </c>
    </row>
    <row r="28" spans="1:5" x14ac:dyDescent="0.35">
      <c r="A28" s="92" t="s">
        <v>97</v>
      </c>
      <c r="B28" s="79"/>
      <c r="D28" s="555" t="s">
        <v>732</v>
      </c>
      <c r="E28" s="546">
        <v>250000</v>
      </c>
    </row>
    <row r="29" spans="1:5" x14ac:dyDescent="0.35">
      <c r="A29" s="92" t="s">
        <v>733</v>
      </c>
      <c r="B29" s="79">
        <v>8000000</v>
      </c>
      <c r="D29" s="550"/>
      <c r="E29" s="551"/>
    </row>
    <row r="30" spans="1:5" x14ac:dyDescent="0.35">
      <c r="A30" s="92" t="s">
        <v>10</v>
      </c>
      <c r="B30" s="79"/>
      <c r="D30" s="555" t="s">
        <v>734</v>
      </c>
      <c r="E30" s="546">
        <f>SUM(E24:E29)</f>
        <v>10313000</v>
      </c>
    </row>
    <row r="31" spans="1:5" s="43" customFormat="1" ht="15" x14ac:dyDescent="0.3">
      <c r="A31" s="78" t="s">
        <v>11</v>
      </c>
      <c r="B31" s="132">
        <f>SUM(B24:B30)</f>
        <v>10000000</v>
      </c>
    </row>
    <row r="32" spans="1:5" ht="12.75" customHeight="1" x14ac:dyDescent="0.35">
      <c r="A32" s="127"/>
      <c r="B32" s="128"/>
    </row>
    <row r="33" spans="1:2" x14ac:dyDescent="0.35">
      <c r="A33" s="78" t="s">
        <v>18</v>
      </c>
      <c r="B33" s="79" t="s">
        <v>4</v>
      </c>
    </row>
    <row r="34" spans="1:2" x14ac:dyDescent="0.35">
      <c r="A34" s="92" t="s">
        <v>12</v>
      </c>
      <c r="B34" s="79"/>
    </row>
    <row r="35" spans="1:2" x14ac:dyDescent="0.35">
      <c r="A35" s="92" t="s">
        <v>13</v>
      </c>
      <c r="B35" s="79"/>
    </row>
    <row r="36" spans="1:2" x14ac:dyDescent="0.35">
      <c r="A36" s="92" t="s">
        <v>14</v>
      </c>
      <c r="B36" s="79"/>
    </row>
    <row r="37" spans="1:2" x14ac:dyDescent="0.35">
      <c r="A37" s="92" t="s">
        <v>15</v>
      </c>
      <c r="B37" s="79"/>
    </row>
    <row r="38" spans="1:2" s="43" customFormat="1" thickBot="1" x14ac:dyDescent="0.35">
      <c r="A38" s="556" t="s">
        <v>7</v>
      </c>
      <c r="B38" s="557">
        <f>SUM(B33:B37)</f>
        <v>0</v>
      </c>
    </row>
    <row r="39" spans="1:2" ht="12.75" customHeight="1" x14ac:dyDescent="0.35">
      <c r="A39" s="558"/>
      <c r="B39" s="559"/>
    </row>
    <row r="40" spans="1:2" ht="15" customHeight="1" x14ac:dyDescent="0.35">
      <c r="A40" s="114" t="s">
        <v>19</v>
      </c>
      <c r="B40" s="79"/>
    </row>
    <row r="41" spans="1:2" x14ac:dyDescent="0.35">
      <c r="A41" s="92" t="s">
        <v>114</v>
      </c>
      <c r="B41" s="560">
        <v>10000000</v>
      </c>
    </row>
    <row r="42" spans="1:2" x14ac:dyDescent="0.35">
      <c r="A42" s="92" t="s">
        <v>121</v>
      </c>
      <c r="B42" s="116">
        <v>0</v>
      </c>
    </row>
    <row r="43" spans="1:2" x14ac:dyDescent="0.35">
      <c r="A43" s="92" t="s">
        <v>132</v>
      </c>
      <c r="B43" s="116">
        <v>0</v>
      </c>
    </row>
    <row r="44" spans="1:2" x14ac:dyDescent="0.35">
      <c r="A44" s="92" t="s">
        <v>160</v>
      </c>
      <c r="B44" s="116">
        <v>0</v>
      </c>
    </row>
    <row r="45" spans="1:2" x14ac:dyDescent="0.35">
      <c r="A45" s="92" t="s">
        <v>489</v>
      </c>
      <c r="B45" s="116">
        <v>0</v>
      </c>
    </row>
    <row r="46" spans="1:2" x14ac:dyDescent="0.35">
      <c r="A46" s="92" t="s">
        <v>574</v>
      </c>
      <c r="B46" s="116">
        <v>0</v>
      </c>
    </row>
    <row r="47" spans="1:2" ht="16" thickBot="1" x14ac:dyDescent="0.4">
      <c r="A47" s="303" t="s">
        <v>665</v>
      </c>
      <c r="B47" s="540">
        <v>0</v>
      </c>
    </row>
    <row r="48" spans="1:2" ht="16" thickBot="1" x14ac:dyDescent="0.4">
      <c r="A48" s="384" t="s">
        <v>11</v>
      </c>
      <c r="B48" s="383">
        <f>SUM(B41:B47)</f>
        <v>10000000</v>
      </c>
    </row>
  </sheetData>
  <mergeCells count="10">
    <mergeCell ref="A8:B8"/>
    <mergeCell ref="A9:B9"/>
    <mergeCell ref="A11:B11"/>
    <mergeCell ref="A1:B1"/>
    <mergeCell ref="A2:B2"/>
    <mergeCell ref="D3:E3"/>
    <mergeCell ref="A4:B4"/>
    <mergeCell ref="D4:E4"/>
    <mergeCell ref="A6:B6"/>
    <mergeCell ref="D6:E6"/>
  </mergeCells>
  <pageMargins left="0.7" right="0.7" top="0.75" bottom="0.75" header="0.3" footer="0.3"/>
  <pageSetup scale="9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B49" sqref="B49"/>
    </sheetView>
  </sheetViews>
  <sheetFormatPr defaultRowHeight="12.5" x14ac:dyDescent="0.25"/>
  <sheetData>
    <row r="1" spans="1:11" x14ac:dyDescent="0.25">
      <c r="A1" s="850" t="s">
        <v>127</v>
      </c>
      <c r="B1" s="850"/>
      <c r="C1" s="850"/>
      <c r="D1" s="850"/>
      <c r="E1" s="850"/>
      <c r="F1" s="850"/>
      <c r="G1" s="850"/>
      <c r="H1" s="850"/>
      <c r="I1" s="850"/>
      <c r="J1" s="850"/>
      <c r="K1" s="850"/>
    </row>
    <row r="2" spans="1:11" x14ac:dyDescent="0.25">
      <c r="A2" s="850"/>
      <c r="B2" s="850"/>
      <c r="C2" s="850"/>
      <c r="D2" s="850"/>
      <c r="E2" s="850"/>
      <c r="F2" s="850"/>
      <c r="G2" s="850"/>
      <c r="H2" s="850"/>
      <c r="I2" s="850"/>
      <c r="J2" s="850"/>
      <c r="K2" s="850"/>
    </row>
    <row r="3" spans="1:11" x14ac:dyDescent="0.25">
      <c r="A3" s="850"/>
      <c r="B3" s="850"/>
      <c r="C3" s="850"/>
      <c r="D3" s="850"/>
      <c r="E3" s="850"/>
      <c r="F3" s="850"/>
      <c r="G3" s="850"/>
      <c r="H3" s="850"/>
      <c r="I3" s="850"/>
      <c r="J3" s="850"/>
      <c r="K3" s="850"/>
    </row>
    <row r="4" spans="1:11" x14ac:dyDescent="0.25">
      <c r="A4" s="850"/>
      <c r="B4" s="850"/>
      <c r="C4" s="850"/>
      <c r="D4" s="850"/>
      <c r="E4" s="850"/>
      <c r="F4" s="850"/>
      <c r="G4" s="850"/>
      <c r="H4" s="850"/>
      <c r="I4" s="850"/>
      <c r="J4" s="850"/>
      <c r="K4" s="850"/>
    </row>
    <row r="5" spans="1:11" x14ac:dyDescent="0.25">
      <c r="A5" s="850"/>
      <c r="B5" s="850"/>
      <c r="C5" s="850"/>
      <c r="D5" s="850"/>
      <c r="E5" s="850"/>
      <c r="F5" s="850"/>
      <c r="G5" s="850"/>
      <c r="H5" s="850"/>
      <c r="I5" s="850"/>
      <c r="J5" s="850"/>
      <c r="K5" s="850"/>
    </row>
    <row r="6" spans="1:11" x14ac:dyDescent="0.25">
      <c r="A6" s="850"/>
      <c r="B6" s="850"/>
      <c r="C6" s="850"/>
      <c r="D6" s="850"/>
      <c r="E6" s="850"/>
      <c r="F6" s="850"/>
      <c r="G6" s="850"/>
      <c r="H6" s="850"/>
      <c r="I6" s="850"/>
      <c r="J6" s="850"/>
      <c r="K6" s="850"/>
    </row>
    <row r="7" spans="1:11" x14ac:dyDescent="0.25">
      <c r="A7" s="850"/>
      <c r="B7" s="850"/>
      <c r="C7" s="850"/>
      <c r="D7" s="850"/>
      <c r="E7" s="850"/>
      <c r="F7" s="850"/>
      <c r="G7" s="850"/>
      <c r="H7" s="850"/>
      <c r="I7" s="850"/>
      <c r="J7" s="850"/>
      <c r="K7" s="850"/>
    </row>
    <row r="8" spans="1:11" x14ac:dyDescent="0.25">
      <c r="A8" s="850"/>
      <c r="B8" s="850"/>
      <c r="C8" s="850"/>
      <c r="D8" s="850"/>
      <c r="E8" s="850"/>
      <c r="F8" s="850"/>
      <c r="G8" s="850"/>
      <c r="H8" s="850"/>
      <c r="I8" s="850"/>
      <c r="J8" s="850"/>
      <c r="K8" s="850"/>
    </row>
    <row r="9" spans="1:11" x14ac:dyDescent="0.25">
      <c r="A9" s="850"/>
      <c r="B9" s="850"/>
      <c r="C9" s="850"/>
      <c r="D9" s="850"/>
      <c r="E9" s="850"/>
      <c r="F9" s="850"/>
      <c r="G9" s="850"/>
      <c r="H9" s="850"/>
      <c r="I9" s="850"/>
      <c r="J9" s="850"/>
      <c r="K9" s="850"/>
    </row>
    <row r="10" spans="1:11" x14ac:dyDescent="0.25">
      <c r="A10" s="850"/>
      <c r="B10" s="850"/>
      <c r="C10" s="850"/>
      <c r="D10" s="850"/>
      <c r="E10" s="850"/>
      <c r="F10" s="850"/>
      <c r="G10" s="850"/>
      <c r="H10" s="850"/>
      <c r="I10" s="850"/>
      <c r="J10" s="850"/>
      <c r="K10" s="850"/>
    </row>
    <row r="11" spans="1:11" x14ac:dyDescent="0.25">
      <c r="A11" s="850"/>
      <c r="B11" s="850"/>
      <c r="C11" s="850"/>
      <c r="D11" s="850"/>
      <c r="E11" s="850"/>
      <c r="F11" s="850"/>
      <c r="G11" s="850"/>
      <c r="H11" s="850"/>
      <c r="I11" s="850"/>
      <c r="J11" s="850"/>
      <c r="K11" s="850"/>
    </row>
    <row r="12" spans="1:11" x14ac:dyDescent="0.25">
      <c r="A12" s="850"/>
      <c r="B12" s="850"/>
      <c r="C12" s="850"/>
      <c r="D12" s="850"/>
      <c r="E12" s="850"/>
      <c r="F12" s="850"/>
      <c r="G12" s="850"/>
      <c r="H12" s="850"/>
      <c r="I12" s="850"/>
      <c r="J12" s="850"/>
      <c r="K12" s="850"/>
    </row>
    <row r="13" spans="1:11" x14ac:dyDescent="0.25">
      <c r="A13" s="850"/>
      <c r="B13" s="850"/>
      <c r="C13" s="850"/>
      <c r="D13" s="850"/>
      <c r="E13" s="850"/>
      <c r="F13" s="850"/>
      <c r="G13" s="850"/>
      <c r="H13" s="850"/>
      <c r="I13" s="850"/>
      <c r="J13" s="850"/>
      <c r="K13" s="850"/>
    </row>
    <row r="14" spans="1:11" x14ac:dyDescent="0.25">
      <c r="A14" s="850"/>
      <c r="B14" s="850"/>
      <c r="C14" s="850"/>
      <c r="D14" s="850"/>
      <c r="E14" s="850"/>
      <c r="F14" s="850"/>
      <c r="G14" s="850"/>
      <c r="H14" s="850"/>
      <c r="I14" s="850"/>
      <c r="J14" s="850"/>
      <c r="K14" s="850"/>
    </row>
  </sheetData>
  <mergeCells count="1">
    <mergeCell ref="A1:K14"/>
  </mergeCells>
  <pageMargins left="0.7" right="0.7" top="0.75" bottom="0.75" header="0.3" footer="0.3"/>
  <pageSetup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2"/>
  <sheetViews>
    <sheetView workbookViewId="0">
      <selection activeCell="A17" sqref="A17:B19"/>
    </sheetView>
  </sheetViews>
  <sheetFormatPr defaultColWidth="9.1796875" defaultRowHeight="14.5" x14ac:dyDescent="0.35"/>
  <cols>
    <col min="1" max="1" width="35.81640625" style="351" customWidth="1"/>
    <col min="2" max="2" width="74.453125" style="351" customWidth="1"/>
    <col min="3" max="16384" width="9.1796875" style="351"/>
  </cols>
  <sheetData>
    <row r="1" spans="1:2" ht="15.5" x14ac:dyDescent="0.35">
      <c r="A1" s="794" t="s">
        <v>0</v>
      </c>
      <c r="B1" s="794"/>
    </row>
    <row r="2" spans="1:2" ht="15.5" x14ac:dyDescent="0.35">
      <c r="A2" s="795" t="s">
        <v>1</v>
      </c>
      <c r="B2" s="795"/>
    </row>
    <row r="3" spans="1:2" ht="15.5" x14ac:dyDescent="0.35">
      <c r="A3" s="796"/>
      <c r="B3" s="796"/>
    </row>
    <row r="4" spans="1:2" ht="15.5" x14ac:dyDescent="0.35">
      <c r="A4" s="792" t="s">
        <v>520</v>
      </c>
      <c r="B4" s="792"/>
    </row>
    <row r="5" spans="1:2" ht="15.5" x14ac:dyDescent="0.35">
      <c r="A5" s="797"/>
      <c r="B5" s="797"/>
    </row>
    <row r="6" spans="1:2" ht="15.5" x14ac:dyDescent="0.35">
      <c r="A6" s="792" t="s">
        <v>133</v>
      </c>
      <c r="B6" s="793"/>
    </row>
    <row r="7" spans="1:2" ht="15.5" x14ac:dyDescent="0.35">
      <c r="A7" s="793"/>
      <c r="B7" s="793"/>
    </row>
    <row r="8" spans="1:2" ht="15.5" x14ac:dyDescent="0.35">
      <c r="A8" s="792" t="s">
        <v>74</v>
      </c>
      <c r="B8" s="792"/>
    </row>
    <row r="9" spans="1:2" ht="15.5" x14ac:dyDescent="0.35">
      <c r="A9" s="792" t="s">
        <v>582</v>
      </c>
      <c r="B9" s="793"/>
    </row>
    <row r="10" spans="1:2" ht="15.5" x14ac:dyDescent="0.35">
      <c r="A10" s="792" t="s">
        <v>75</v>
      </c>
      <c r="B10" s="792"/>
    </row>
    <row r="11" spans="1:2" ht="15.5" x14ac:dyDescent="0.35">
      <c r="A11" s="806"/>
      <c r="B11" s="806"/>
    </row>
    <row r="12" spans="1:2" ht="15.75" customHeight="1" x14ac:dyDescent="0.35">
      <c r="A12" s="807" t="s">
        <v>521</v>
      </c>
      <c r="B12" s="808"/>
    </row>
    <row r="13" spans="1:2" ht="34.5" customHeight="1" x14ac:dyDescent="0.35">
      <c r="A13" s="809"/>
      <c r="B13" s="810"/>
    </row>
    <row r="14" spans="1:2" ht="15.5" x14ac:dyDescent="0.35">
      <c r="A14" s="806"/>
      <c r="B14" s="806"/>
    </row>
    <row r="15" spans="1:2" ht="15.5" x14ac:dyDescent="0.35">
      <c r="A15" s="792" t="s">
        <v>135</v>
      </c>
      <c r="B15" s="793"/>
    </row>
    <row r="16" spans="1:2" ht="15.5" x14ac:dyDescent="0.35">
      <c r="A16" s="793"/>
      <c r="B16" s="793"/>
    </row>
    <row r="17" spans="1:3" ht="15.75" customHeight="1" x14ac:dyDescent="0.35">
      <c r="A17" s="798" t="s">
        <v>765</v>
      </c>
      <c r="B17" s="851"/>
    </row>
    <row r="18" spans="1:3" x14ac:dyDescent="0.35">
      <c r="A18" s="852"/>
      <c r="B18" s="853"/>
    </row>
    <row r="19" spans="1:3" ht="60.75" customHeight="1" x14ac:dyDescent="0.35">
      <c r="A19" s="852"/>
      <c r="B19" s="853"/>
    </row>
    <row r="20" spans="1:3" ht="15.5" x14ac:dyDescent="0.35">
      <c r="A20" s="802"/>
      <c r="B20" s="803"/>
    </row>
    <row r="21" spans="1:3" ht="15.5" x14ac:dyDescent="0.35">
      <c r="A21" s="804"/>
      <c r="B21" s="804"/>
    </row>
    <row r="22" spans="1:3" ht="15.5" x14ac:dyDescent="0.35">
      <c r="A22" s="171" t="s">
        <v>76</v>
      </c>
      <c r="B22" s="177">
        <v>100000</v>
      </c>
      <c r="C22" s="354"/>
    </row>
    <row r="23" spans="1:3" ht="15.5" x14ac:dyDescent="0.35">
      <c r="A23" s="172" t="s">
        <v>77</v>
      </c>
      <c r="B23" s="168">
        <v>0</v>
      </c>
    </row>
    <row r="24" spans="1:3" ht="15.5" x14ac:dyDescent="0.35">
      <c r="A24" s="172" t="s">
        <v>78</v>
      </c>
      <c r="B24" s="168">
        <v>0</v>
      </c>
    </row>
    <row r="25" spans="1:3" ht="15.5" x14ac:dyDescent="0.35">
      <c r="A25" s="172" t="s">
        <v>5</v>
      </c>
      <c r="B25" s="168">
        <v>0</v>
      </c>
    </row>
    <row r="26" spans="1:3" ht="15.5" x14ac:dyDescent="0.35">
      <c r="A26" s="172" t="s">
        <v>26</v>
      </c>
      <c r="B26" s="168">
        <v>0</v>
      </c>
    </row>
    <row r="27" spans="1:3" ht="15.5" x14ac:dyDescent="0.35">
      <c r="A27" s="172" t="s">
        <v>79</v>
      </c>
      <c r="B27" s="168">
        <v>0</v>
      </c>
    </row>
    <row r="28" spans="1:3" ht="15.5" x14ac:dyDescent="0.35">
      <c r="A28" s="172" t="s">
        <v>80</v>
      </c>
      <c r="B28" s="167">
        <v>0</v>
      </c>
    </row>
    <row r="29" spans="1:3" ht="15.5" x14ac:dyDescent="0.35">
      <c r="A29" s="172" t="s">
        <v>7</v>
      </c>
      <c r="B29" s="168">
        <f>SUM(B23:B28)</f>
        <v>0</v>
      </c>
    </row>
    <row r="30" spans="1:3" ht="15.5" x14ac:dyDescent="0.35">
      <c r="A30" s="172"/>
      <c r="B30" s="168"/>
    </row>
    <row r="31" spans="1:3" ht="15.5" x14ac:dyDescent="0.35">
      <c r="A31" s="171" t="s">
        <v>81</v>
      </c>
      <c r="B31" s="168"/>
    </row>
    <row r="32" spans="1:3" ht="15.5" x14ac:dyDescent="0.35">
      <c r="A32" s="175" t="s">
        <v>82</v>
      </c>
      <c r="B32" s="168">
        <v>0</v>
      </c>
    </row>
    <row r="33" spans="1:2" ht="15.5" x14ac:dyDescent="0.35">
      <c r="A33" s="175" t="s">
        <v>83</v>
      </c>
      <c r="B33" s="168">
        <v>0</v>
      </c>
    </row>
    <row r="34" spans="1:2" ht="15.5" x14ac:dyDescent="0.35">
      <c r="A34" s="168" t="s">
        <v>84</v>
      </c>
      <c r="B34" s="168">
        <v>0</v>
      </c>
    </row>
    <row r="35" spans="1:2" ht="15.5" x14ac:dyDescent="0.35">
      <c r="A35" s="168" t="s">
        <v>85</v>
      </c>
      <c r="B35" s="168">
        <v>0</v>
      </c>
    </row>
    <row r="36" spans="1:2" ht="15.5" x14ac:dyDescent="0.35">
      <c r="A36" s="168" t="s">
        <v>86</v>
      </c>
      <c r="B36" s="177">
        <v>0</v>
      </c>
    </row>
    <row r="37" spans="1:2" ht="15.5" x14ac:dyDescent="0.35">
      <c r="A37" s="168" t="s">
        <v>87</v>
      </c>
      <c r="B37" s="177"/>
    </row>
    <row r="38" spans="1:2" ht="18.5" x14ac:dyDescent="0.65">
      <c r="A38" s="168" t="s">
        <v>88</v>
      </c>
      <c r="B38" s="169">
        <v>100000</v>
      </c>
    </row>
    <row r="39" spans="1:2" ht="15.5" x14ac:dyDescent="0.35">
      <c r="A39" s="166" t="s">
        <v>7</v>
      </c>
      <c r="B39" s="167">
        <f>SUM(B32:B38)</f>
        <v>100000</v>
      </c>
    </row>
    <row r="40" spans="1:2" ht="15.5" x14ac:dyDescent="0.35">
      <c r="A40" s="174"/>
      <c r="B40" s="173"/>
    </row>
    <row r="41" spans="1:2" ht="15.5" x14ac:dyDescent="0.35">
      <c r="A41" s="171" t="s">
        <v>89</v>
      </c>
      <c r="B41" s="168" t="s">
        <v>2</v>
      </c>
    </row>
    <row r="42" spans="1:2" ht="15.5" x14ac:dyDescent="0.35">
      <c r="A42" s="172" t="s">
        <v>12</v>
      </c>
      <c r="B42" s="168">
        <v>0</v>
      </c>
    </row>
    <row r="43" spans="1:2" ht="15.5" x14ac:dyDescent="0.35">
      <c r="A43" s="172" t="s">
        <v>13</v>
      </c>
      <c r="B43" s="168">
        <v>0</v>
      </c>
    </row>
    <row r="44" spans="1:2" ht="15.5" x14ac:dyDescent="0.35">
      <c r="A44" s="172" t="s">
        <v>14</v>
      </c>
      <c r="B44" s="168">
        <v>0</v>
      </c>
    </row>
    <row r="45" spans="1:2" ht="15.5" x14ac:dyDescent="0.35">
      <c r="A45" s="172" t="s">
        <v>15</v>
      </c>
      <c r="B45" s="167"/>
    </row>
    <row r="46" spans="1:2" ht="15.5" x14ac:dyDescent="0.35">
      <c r="A46" s="171" t="s">
        <v>7</v>
      </c>
      <c r="B46" s="167">
        <f>SUM(B42:B45)</f>
        <v>0</v>
      </c>
    </row>
    <row r="47" spans="1:2" ht="15.5" x14ac:dyDescent="0.35">
      <c r="A47" s="806"/>
      <c r="B47" s="806"/>
    </row>
    <row r="48" spans="1:2" ht="15.5" x14ac:dyDescent="0.35">
      <c r="A48" s="166" t="s">
        <v>90</v>
      </c>
      <c r="B48" s="170"/>
    </row>
    <row r="49" spans="1:3" ht="15.5" x14ac:dyDescent="0.35">
      <c r="A49" s="92" t="s">
        <v>114</v>
      </c>
      <c r="B49" s="168"/>
    </row>
    <row r="50" spans="1:3" ht="15.5" x14ac:dyDescent="0.35">
      <c r="A50" s="92" t="s">
        <v>121</v>
      </c>
      <c r="B50" s="168"/>
    </row>
    <row r="51" spans="1:3" ht="15.5" x14ac:dyDescent="0.35">
      <c r="A51" s="92" t="s">
        <v>132</v>
      </c>
      <c r="B51" s="177">
        <v>100000</v>
      </c>
    </row>
    <row r="52" spans="1:3" ht="15.5" x14ac:dyDescent="0.35">
      <c r="A52" s="92" t="s">
        <v>160</v>
      </c>
      <c r="B52" s="168"/>
    </row>
    <row r="53" spans="1:3" ht="15.5" x14ac:dyDescent="0.35">
      <c r="A53" s="92" t="s">
        <v>489</v>
      </c>
      <c r="B53" s="167"/>
    </row>
    <row r="54" spans="1:3" ht="15.5" x14ac:dyDescent="0.35">
      <c r="A54" s="92" t="s">
        <v>574</v>
      </c>
      <c r="B54" s="167"/>
    </row>
    <row r="55" spans="1:3" ht="16" thickBot="1" x14ac:dyDescent="0.4">
      <c r="A55" s="303" t="s">
        <v>665</v>
      </c>
      <c r="B55" s="177"/>
      <c r="C55" s="354"/>
    </row>
    <row r="56" spans="1:3" ht="16.5" thickTop="1" thickBot="1" x14ac:dyDescent="0.4">
      <c r="A56" s="485" t="s">
        <v>7</v>
      </c>
      <c r="B56" s="485">
        <f>SUM(B49:B55)</f>
        <v>100000</v>
      </c>
      <c r="C56" s="354"/>
    </row>
    <row r="57" spans="1:3" x14ac:dyDescent="0.35">
      <c r="A57"/>
      <c r="B57"/>
      <c r="C57" s="354"/>
    </row>
    <row r="58" spans="1:3" x14ac:dyDescent="0.35">
      <c r="A58"/>
      <c r="B58"/>
    </row>
    <row r="59" spans="1:3" x14ac:dyDescent="0.35">
      <c r="A59"/>
      <c r="B59"/>
    </row>
    <row r="60" spans="1:3" x14ac:dyDescent="0.35">
      <c r="A60"/>
      <c r="B60"/>
    </row>
    <row r="61" spans="1:3" x14ac:dyDescent="0.35">
      <c r="A61"/>
      <c r="B61"/>
    </row>
    <row r="62" spans="1:3" x14ac:dyDescent="0.35">
      <c r="A62"/>
      <c r="B62"/>
    </row>
    <row r="63" spans="1:3" x14ac:dyDescent="0.35">
      <c r="A63"/>
      <c r="B63"/>
    </row>
    <row r="64" spans="1:3"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view="pageBreakPreview" topLeftCell="A4" zoomScale="60" zoomScaleNormal="100" workbookViewId="0">
      <selection activeCell="C19" sqref="A19:XFD19"/>
    </sheetView>
  </sheetViews>
  <sheetFormatPr defaultColWidth="9.1796875" defaultRowHeight="14.5" x14ac:dyDescent="0.35"/>
  <cols>
    <col min="1" max="1" width="35.81640625" style="351" customWidth="1"/>
    <col min="2" max="2" width="74.453125" style="351" customWidth="1"/>
    <col min="3" max="16384" width="9.1796875" style="351"/>
  </cols>
  <sheetData>
    <row r="1" spans="1:2" ht="15.5" x14ac:dyDescent="0.35">
      <c r="A1" s="794" t="s">
        <v>0</v>
      </c>
      <c r="B1" s="794"/>
    </row>
    <row r="2" spans="1:2" ht="15.5" x14ac:dyDescent="0.35">
      <c r="A2" s="795" t="s">
        <v>1</v>
      </c>
      <c r="B2" s="795"/>
    </row>
    <row r="3" spans="1:2" ht="15.5" x14ac:dyDescent="0.35">
      <c r="A3" s="796"/>
      <c r="B3" s="796"/>
    </row>
    <row r="4" spans="1:2" ht="15.5" x14ac:dyDescent="0.35">
      <c r="A4" s="792" t="s">
        <v>523</v>
      </c>
      <c r="B4" s="792"/>
    </row>
    <row r="5" spans="1:2" ht="15.5" x14ac:dyDescent="0.35">
      <c r="A5" s="797"/>
      <c r="B5" s="797"/>
    </row>
    <row r="6" spans="1:2" ht="15.5" x14ac:dyDescent="0.35">
      <c r="A6" s="792" t="s">
        <v>372</v>
      </c>
      <c r="B6" s="793"/>
    </row>
    <row r="7" spans="1:2" ht="15.5" x14ac:dyDescent="0.35">
      <c r="A7" s="793"/>
      <c r="B7" s="793"/>
    </row>
    <row r="8" spans="1:2" ht="15.5" x14ac:dyDescent="0.35">
      <c r="A8" s="792" t="s">
        <v>74</v>
      </c>
      <c r="B8" s="792"/>
    </row>
    <row r="9" spans="1:2" ht="15.5" x14ac:dyDescent="0.35">
      <c r="A9" s="792" t="s">
        <v>585</v>
      </c>
      <c r="B9" s="793"/>
    </row>
    <row r="10" spans="1:2" ht="15.5" x14ac:dyDescent="0.35">
      <c r="A10" s="792" t="s">
        <v>75</v>
      </c>
      <c r="B10" s="792"/>
    </row>
    <row r="11" spans="1:2" ht="15.5" x14ac:dyDescent="0.35">
      <c r="A11" s="806"/>
      <c r="B11" s="806"/>
    </row>
    <row r="12" spans="1:2" ht="15.75" customHeight="1" x14ac:dyDescent="0.35">
      <c r="A12" s="807" t="s">
        <v>586</v>
      </c>
      <c r="B12" s="808"/>
    </row>
    <row r="13" spans="1:2" ht="34.5" customHeight="1" x14ac:dyDescent="0.35">
      <c r="A13" s="809"/>
      <c r="B13" s="810"/>
    </row>
    <row r="14" spans="1:2" ht="15.5" x14ac:dyDescent="0.35">
      <c r="A14" s="806"/>
      <c r="B14" s="806"/>
    </row>
    <row r="15" spans="1:2" ht="15.5" x14ac:dyDescent="0.35">
      <c r="A15" s="792" t="s">
        <v>522</v>
      </c>
      <c r="B15" s="793"/>
    </row>
    <row r="16" spans="1:2" ht="15.5" x14ac:dyDescent="0.35">
      <c r="A16" s="793"/>
      <c r="B16" s="793"/>
    </row>
    <row r="17" spans="1:3" ht="15.75" customHeight="1" x14ac:dyDescent="0.35">
      <c r="A17" s="798" t="s">
        <v>766</v>
      </c>
      <c r="B17" s="851"/>
    </row>
    <row r="18" spans="1:3" x14ac:dyDescent="0.35">
      <c r="A18" s="852"/>
      <c r="B18" s="853"/>
    </row>
    <row r="19" spans="1:3" x14ac:dyDescent="0.35">
      <c r="A19" s="852"/>
      <c r="B19" s="853"/>
    </row>
    <row r="20" spans="1:3" ht="15.5" x14ac:dyDescent="0.35">
      <c r="A20" s="802"/>
      <c r="B20" s="803"/>
    </row>
    <row r="21" spans="1:3" ht="15.5" x14ac:dyDescent="0.35">
      <c r="A21" s="804"/>
      <c r="B21" s="804"/>
    </row>
    <row r="22" spans="1:3" ht="15.5" x14ac:dyDescent="0.35">
      <c r="A22" s="171" t="s">
        <v>76</v>
      </c>
      <c r="B22" s="177">
        <v>175000</v>
      </c>
      <c r="C22" s="354"/>
    </row>
    <row r="23" spans="1:3" ht="15.5" x14ac:dyDescent="0.35">
      <c r="A23" s="172" t="s">
        <v>77</v>
      </c>
      <c r="B23" s="168">
        <v>0</v>
      </c>
    </row>
    <row r="24" spans="1:3" ht="15.5" x14ac:dyDescent="0.35">
      <c r="A24" s="172" t="s">
        <v>78</v>
      </c>
      <c r="B24" s="168">
        <v>0</v>
      </c>
    </row>
    <row r="25" spans="1:3" ht="15.5" x14ac:dyDescent="0.35">
      <c r="A25" s="172" t="s">
        <v>5</v>
      </c>
      <c r="B25" s="168">
        <v>0</v>
      </c>
    </row>
    <row r="26" spans="1:3" ht="15.5" x14ac:dyDescent="0.35">
      <c r="A26" s="172" t="s">
        <v>26</v>
      </c>
      <c r="B26" s="168">
        <v>0</v>
      </c>
    </row>
    <row r="27" spans="1:3" ht="15.5" x14ac:dyDescent="0.35">
      <c r="A27" s="172" t="s">
        <v>79</v>
      </c>
      <c r="B27" s="168">
        <v>0</v>
      </c>
    </row>
    <row r="28" spans="1:3" ht="15.5" x14ac:dyDescent="0.35">
      <c r="A28" s="172" t="s">
        <v>80</v>
      </c>
      <c r="B28" s="167">
        <v>0</v>
      </c>
    </row>
    <row r="29" spans="1:3" ht="15.5" x14ac:dyDescent="0.35">
      <c r="A29" s="172" t="s">
        <v>7</v>
      </c>
      <c r="B29" s="168">
        <f>SUM(B23:B28)</f>
        <v>0</v>
      </c>
    </row>
    <row r="30" spans="1:3" ht="15.5" x14ac:dyDescent="0.35">
      <c r="A30" s="172"/>
      <c r="B30" s="168"/>
    </row>
    <row r="31" spans="1:3" ht="15.5" x14ac:dyDescent="0.35">
      <c r="A31" s="171" t="s">
        <v>81</v>
      </c>
      <c r="B31" s="168"/>
    </row>
    <row r="32" spans="1:3" ht="15.5" x14ac:dyDescent="0.35">
      <c r="A32" s="175" t="s">
        <v>82</v>
      </c>
      <c r="B32" s="168">
        <v>0</v>
      </c>
    </row>
    <row r="33" spans="1:2" ht="15.5" x14ac:dyDescent="0.35">
      <c r="A33" s="175" t="s">
        <v>83</v>
      </c>
      <c r="B33" s="168">
        <v>0</v>
      </c>
    </row>
    <row r="34" spans="1:2" ht="15.5" x14ac:dyDescent="0.35">
      <c r="A34" s="168" t="s">
        <v>84</v>
      </c>
      <c r="B34" s="168">
        <v>0</v>
      </c>
    </row>
    <row r="35" spans="1:2" ht="15.5" x14ac:dyDescent="0.35">
      <c r="A35" s="168" t="s">
        <v>85</v>
      </c>
      <c r="B35" s="168">
        <v>0</v>
      </c>
    </row>
    <row r="36" spans="1:2" ht="15.5" x14ac:dyDescent="0.35">
      <c r="A36" s="168" t="s">
        <v>86</v>
      </c>
      <c r="B36" s="177">
        <v>175000</v>
      </c>
    </row>
    <row r="37" spans="1:2" ht="15.5" x14ac:dyDescent="0.35">
      <c r="A37" s="168" t="s">
        <v>87</v>
      </c>
      <c r="B37" s="177"/>
    </row>
    <row r="38" spans="1:2" ht="18.5" x14ac:dyDescent="0.65">
      <c r="A38" s="168" t="s">
        <v>88</v>
      </c>
      <c r="B38" s="169">
        <v>0</v>
      </c>
    </row>
    <row r="39" spans="1:2" ht="15.5" x14ac:dyDescent="0.35">
      <c r="A39" s="166" t="s">
        <v>7</v>
      </c>
      <c r="B39" s="167">
        <f>SUM(B32:B38)</f>
        <v>175000</v>
      </c>
    </row>
    <row r="40" spans="1:2" ht="15.5" x14ac:dyDescent="0.35">
      <c r="A40" s="174"/>
      <c r="B40" s="173"/>
    </row>
    <row r="41" spans="1:2" ht="15.5" x14ac:dyDescent="0.35">
      <c r="A41" s="171" t="s">
        <v>89</v>
      </c>
      <c r="B41" s="168" t="s">
        <v>2</v>
      </c>
    </row>
    <row r="42" spans="1:2" ht="15.5" x14ac:dyDescent="0.35">
      <c r="A42" s="172" t="s">
        <v>12</v>
      </c>
      <c r="B42" s="168">
        <v>0</v>
      </c>
    </row>
    <row r="43" spans="1:2" ht="15.5" x14ac:dyDescent="0.35">
      <c r="A43" s="172" t="s">
        <v>13</v>
      </c>
      <c r="B43" s="168">
        <v>0</v>
      </c>
    </row>
    <row r="44" spans="1:2" ht="15.5" x14ac:dyDescent="0.35">
      <c r="A44" s="172" t="s">
        <v>14</v>
      </c>
      <c r="B44" s="168">
        <v>0</v>
      </c>
    </row>
    <row r="45" spans="1:2" ht="15.5" x14ac:dyDescent="0.35">
      <c r="A45" s="172" t="s">
        <v>15</v>
      </c>
      <c r="B45" s="167"/>
    </row>
    <row r="46" spans="1:2" ht="15.5" x14ac:dyDescent="0.35">
      <c r="A46" s="171" t="s">
        <v>7</v>
      </c>
      <c r="B46" s="167">
        <f>SUM(B42:B45)</f>
        <v>0</v>
      </c>
    </row>
    <row r="47" spans="1:2" ht="15.5" x14ac:dyDescent="0.35">
      <c r="A47" s="806"/>
      <c r="B47" s="806"/>
    </row>
    <row r="48" spans="1:2" ht="15.5" x14ac:dyDescent="0.35">
      <c r="A48" s="166" t="s">
        <v>90</v>
      </c>
      <c r="B48" s="170"/>
    </row>
    <row r="49" spans="1:3" ht="15.5" x14ac:dyDescent="0.35">
      <c r="A49" s="92" t="s">
        <v>114</v>
      </c>
      <c r="B49" s="168"/>
    </row>
    <row r="50" spans="1:3" ht="15.5" x14ac:dyDescent="0.35">
      <c r="A50" s="92" t="s">
        <v>121</v>
      </c>
      <c r="B50" s="168"/>
    </row>
    <row r="51" spans="1:3" ht="15.5" x14ac:dyDescent="0.35">
      <c r="A51" s="92" t="s">
        <v>132</v>
      </c>
      <c r="B51" s="167"/>
    </row>
    <row r="52" spans="1:3" ht="15.5" x14ac:dyDescent="0.35">
      <c r="A52" s="92" t="s">
        <v>160</v>
      </c>
      <c r="B52" s="168"/>
    </row>
    <row r="53" spans="1:3" ht="15.5" x14ac:dyDescent="0.35">
      <c r="A53" s="92" t="s">
        <v>489</v>
      </c>
      <c r="B53" s="167"/>
    </row>
    <row r="54" spans="1:3" ht="15.5" x14ac:dyDescent="0.35">
      <c r="A54" s="92" t="s">
        <v>574</v>
      </c>
      <c r="B54" s="168">
        <v>175000</v>
      </c>
    </row>
    <row r="55" spans="1:3" ht="16" thickBot="1" x14ac:dyDescent="0.4">
      <c r="A55" s="303" t="s">
        <v>665</v>
      </c>
      <c r="B55" s="177"/>
      <c r="C55" s="354"/>
    </row>
    <row r="56" spans="1:3" ht="16.5" thickTop="1" thickBot="1" x14ac:dyDescent="0.4">
      <c r="A56" s="485" t="s">
        <v>7</v>
      </c>
      <c r="B56" s="485">
        <f>SUM(B49:B55)</f>
        <v>175000</v>
      </c>
      <c r="C56" s="354"/>
    </row>
    <row r="57" spans="1:3" x14ac:dyDescent="0.35">
      <c r="A57"/>
      <c r="B57"/>
      <c r="C57" s="354"/>
    </row>
    <row r="58" spans="1:3" x14ac:dyDescent="0.35">
      <c r="A58"/>
      <c r="B58"/>
    </row>
    <row r="59" spans="1:3" x14ac:dyDescent="0.35">
      <c r="A59"/>
      <c r="B59"/>
    </row>
    <row r="60" spans="1:3" x14ac:dyDescent="0.35">
      <c r="A60"/>
      <c r="B60"/>
    </row>
    <row r="61" spans="1:3" x14ac:dyDescent="0.35">
      <c r="A61"/>
      <c r="B61"/>
    </row>
    <row r="62" spans="1:3" x14ac:dyDescent="0.35">
      <c r="A62"/>
      <c r="B62"/>
    </row>
    <row r="63" spans="1:3" x14ac:dyDescent="0.35">
      <c r="A63"/>
      <c r="B63"/>
    </row>
    <row r="64" spans="1:3" x14ac:dyDescent="0.35">
      <c r="A64"/>
      <c r="B64"/>
    </row>
    <row r="65" spans="1:2" x14ac:dyDescent="0.35">
      <c r="A65"/>
      <c r="B65"/>
    </row>
    <row r="66" spans="1:2" x14ac:dyDescent="0.35">
      <c r="A66"/>
      <c r="B66"/>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view="pageBreakPreview" topLeftCell="A5" zoomScale="60" zoomScaleNormal="100" workbookViewId="0">
      <selection activeCell="C19" sqref="A19:XFD19"/>
    </sheetView>
  </sheetViews>
  <sheetFormatPr defaultColWidth="9.1796875" defaultRowHeight="14.5" x14ac:dyDescent="0.35"/>
  <cols>
    <col min="1" max="1" width="35.81640625" style="398" customWidth="1"/>
    <col min="2" max="2" width="56.1796875" style="398" customWidth="1"/>
    <col min="3" max="16384" width="9.1796875" style="398"/>
  </cols>
  <sheetData>
    <row r="1" spans="1:2" ht="15.5" x14ac:dyDescent="0.35">
      <c r="A1" s="794" t="s">
        <v>0</v>
      </c>
      <c r="B1" s="794"/>
    </row>
    <row r="2" spans="1:2" ht="15.5" x14ac:dyDescent="0.35">
      <c r="A2" s="795" t="s">
        <v>1</v>
      </c>
      <c r="B2" s="795"/>
    </row>
    <row r="3" spans="1:2" ht="15.5" x14ac:dyDescent="0.35">
      <c r="A3" s="796"/>
      <c r="B3" s="796"/>
    </row>
    <row r="4" spans="1:2" ht="15.5" x14ac:dyDescent="0.35">
      <c r="A4" s="792" t="s">
        <v>515</v>
      </c>
      <c r="B4" s="792"/>
    </row>
    <row r="5" spans="1:2" ht="15.5" x14ac:dyDescent="0.35">
      <c r="A5" s="797"/>
      <c r="B5" s="797"/>
    </row>
    <row r="6" spans="1:2" ht="15.5" x14ac:dyDescent="0.35">
      <c r="A6" s="792" t="s">
        <v>580</v>
      </c>
      <c r="B6" s="793"/>
    </row>
    <row r="7" spans="1:2" ht="15.5" x14ac:dyDescent="0.35">
      <c r="A7" s="793"/>
      <c r="B7" s="793"/>
    </row>
    <row r="8" spans="1:2" ht="15.5" x14ac:dyDescent="0.35">
      <c r="A8" s="792" t="s">
        <v>74</v>
      </c>
      <c r="B8" s="792"/>
    </row>
    <row r="9" spans="1:2" ht="15.5" x14ac:dyDescent="0.35">
      <c r="A9" s="792" t="s">
        <v>581</v>
      </c>
      <c r="B9" s="793"/>
    </row>
    <row r="10" spans="1:2" ht="15.5" x14ac:dyDescent="0.35">
      <c r="A10" s="792" t="s">
        <v>75</v>
      </c>
      <c r="B10" s="792"/>
    </row>
    <row r="11" spans="1:2" ht="15.5" x14ac:dyDescent="0.35">
      <c r="A11" s="806"/>
      <c r="B11" s="806"/>
    </row>
    <row r="12" spans="1:2" ht="15.75" customHeight="1" x14ac:dyDescent="0.35">
      <c r="A12" s="807" t="s">
        <v>516</v>
      </c>
      <c r="B12" s="808"/>
    </row>
    <row r="13" spans="1:2" ht="34.5" customHeight="1" x14ac:dyDescent="0.35">
      <c r="A13" s="809"/>
      <c r="B13" s="810"/>
    </row>
    <row r="14" spans="1:2" ht="15.5" x14ac:dyDescent="0.35">
      <c r="A14" s="806"/>
      <c r="B14" s="806"/>
    </row>
    <row r="15" spans="1:2" ht="15.5" x14ac:dyDescent="0.35">
      <c r="A15" s="792" t="s">
        <v>517</v>
      </c>
      <c r="B15" s="793"/>
    </row>
    <row r="16" spans="1:2" ht="15.5" x14ac:dyDescent="0.35">
      <c r="A16" s="793"/>
      <c r="B16" s="793"/>
    </row>
    <row r="17" spans="1:2" x14ac:dyDescent="0.35">
      <c r="A17" s="798" t="s">
        <v>767</v>
      </c>
      <c r="B17" s="851"/>
    </row>
    <row r="18" spans="1:2" x14ac:dyDescent="0.35">
      <c r="A18" s="852"/>
      <c r="B18" s="853"/>
    </row>
    <row r="19" spans="1:2" x14ac:dyDescent="0.35">
      <c r="A19" s="852"/>
      <c r="B19" s="853"/>
    </row>
    <row r="20" spans="1:2" ht="15.5" x14ac:dyDescent="0.35">
      <c r="A20" s="802"/>
      <c r="B20" s="803"/>
    </row>
    <row r="21" spans="1:2" ht="15.5" x14ac:dyDescent="0.35">
      <c r="A21" s="804"/>
      <c r="B21" s="804"/>
    </row>
    <row r="22" spans="1:2" ht="15.5" x14ac:dyDescent="0.35">
      <c r="A22" s="171" t="s">
        <v>76</v>
      </c>
      <c r="B22" s="177">
        <v>230000</v>
      </c>
    </row>
    <row r="23" spans="1:2" ht="15.5" x14ac:dyDescent="0.35">
      <c r="A23" s="172" t="s">
        <v>77</v>
      </c>
      <c r="B23" s="168">
        <v>0</v>
      </c>
    </row>
    <row r="24" spans="1:2" ht="15.5" x14ac:dyDescent="0.35">
      <c r="A24" s="172" t="s">
        <v>78</v>
      </c>
      <c r="B24" s="168">
        <v>0</v>
      </c>
    </row>
    <row r="25" spans="1:2" ht="15.5" x14ac:dyDescent="0.35">
      <c r="A25" s="172" t="s">
        <v>5</v>
      </c>
      <c r="B25" s="168">
        <v>0</v>
      </c>
    </row>
    <row r="26" spans="1:2" ht="15.5" x14ac:dyDescent="0.35">
      <c r="A26" s="172" t="s">
        <v>26</v>
      </c>
      <c r="B26" s="168">
        <v>0</v>
      </c>
    </row>
    <row r="27" spans="1:2" ht="15.5" x14ac:dyDescent="0.35">
      <c r="A27" s="172" t="s">
        <v>79</v>
      </c>
      <c r="B27" s="168">
        <v>0</v>
      </c>
    </row>
    <row r="28" spans="1:2" ht="15.5" x14ac:dyDescent="0.35">
      <c r="A28" s="172" t="s">
        <v>80</v>
      </c>
      <c r="B28" s="167">
        <v>0</v>
      </c>
    </row>
    <row r="29" spans="1:2" ht="15.5" x14ac:dyDescent="0.35">
      <c r="A29" s="172" t="s">
        <v>7</v>
      </c>
      <c r="B29" s="168">
        <f>SUM(B23:B28)</f>
        <v>0</v>
      </c>
    </row>
    <row r="30" spans="1:2" ht="15.5" x14ac:dyDescent="0.35">
      <c r="A30" s="172"/>
      <c r="B30" s="168"/>
    </row>
    <row r="31" spans="1:2" ht="15.5" x14ac:dyDescent="0.35">
      <c r="A31" s="171" t="s">
        <v>81</v>
      </c>
      <c r="B31" s="168"/>
    </row>
    <row r="32" spans="1:2" ht="15.5" x14ac:dyDescent="0.35">
      <c r="A32" s="175" t="s">
        <v>82</v>
      </c>
      <c r="B32" s="168">
        <v>0</v>
      </c>
    </row>
    <row r="33" spans="1:2" ht="15.5" x14ac:dyDescent="0.35">
      <c r="A33" s="175" t="s">
        <v>83</v>
      </c>
      <c r="B33" s="168">
        <v>0</v>
      </c>
    </row>
    <row r="34" spans="1:2" ht="15.5" x14ac:dyDescent="0.35">
      <c r="A34" s="168" t="s">
        <v>84</v>
      </c>
      <c r="B34" s="168">
        <v>0</v>
      </c>
    </row>
    <row r="35" spans="1:2" ht="15.5" x14ac:dyDescent="0.35">
      <c r="A35" s="168" t="s">
        <v>85</v>
      </c>
      <c r="B35" s="168">
        <v>0</v>
      </c>
    </row>
    <row r="36" spans="1:2" ht="15.5" x14ac:dyDescent="0.35">
      <c r="A36" s="168" t="s">
        <v>86</v>
      </c>
      <c r="B36" s="168">
        <v>0</v>
      </c>
    </row>
    <row r="37" spans="1:2" ht="15.5" x14ac:dyDescent="0.35">
      <c r="A37" s="168" t="s">
        <v>87</v>
      </c>
      <c r="B37" s="168">
        <v>0</v>
      </c>
    </row>
    <row r="38" spans="1:2" ht="18.5" x14ac:dyDescent="0.65">
      <c r="A38" s="168" t="s">
        <v>88</v>
      </c>
      <c r="B38" s="169">
        <v>230000</v>
      </c>
    </row>
    <row r="39" spans="1:2" ht="15.5" x14ac:dyDescent="0.35">
      <c r="A39" s="166" t="s">
        <v>7</v>
      </c>
      <c r="B39" s="167">
        <f>SUM(B32:B38)</f>
        <v>230000</v>
      </c>
    </row>
    <row r="40" spans="1:2" ht="15.5" x14ac:dyDescent="0.35">
      <c r="A40" s="174"/>
      <c r="B40" s="173"/>
    </row>
    <row r="41" spans="1:2" ht="15.5" x14ac:dyDescent="0.35">
      <c r="A41" s="171" t="s">
        <v>89</v>
      </c>
      <c r="B41" s="168" t="s">
        <v>2</v>
      </c>
    </row>
    <row r="42" spans="1:2" ht="15.5" x14ac:dyDescent="0.35">
      <c r="A42" s="172" t="s">
        <v>12</v>
      </c>
      <c r="B42" s="168">
        <v>0</v>
      </c>
    </row>
    <row r="43" spans="1:2" ht="15.5" x14ac:dyDescent="0.35">
      <c r="A43" s="172" t="s">
        <v>13</v>
      </c>
      <c r="B43" s="168">
        <v>0</v>
      </c>
    </row>
    <row r="44" spans="1:2" ht="15.5" x14ac:dyDescent="0.35">
      <c r="A44" s="172" t="s">
        <v>14</v>
      </c>
      <c r="B44" s="168">
        <v>0</v>
      </c>
    </row>
    <row r="45" spans="1:2" ht="15.5" x14ac:dyDescent="0.35">
      <c r="A45" s="172" t="s">
        <v>15</v>
      </c>
      <c r="B45" s="167"/>
    </row>
    <row r="46" spans="1:2" ht="15.5" x14ac:dyDescent="0.35">
      <c r="A46" s="171" t="s">
        <v>7</v>
      </c>
      <c r="B46" s="167">
        <f>SUM(B42:B45)</f>
        <v>0</v>
      </c>
    </row>
    <row r="47" spans="1:2" ht="15.5" x14ac:dyDescent="0.35">
      <c r="A47" s="806"/>
      <c r="B47" s="806"/>
    </row>
    <row r="48" spans="1:2" ht="15.5" x14ac:dyDescent="0.35">
      <c r="A48" s="166" t="s">
        <v>90</v>
      </c>
      <c r="B48" s="170"/>
    </row>
    <row r="49" spans="1:2" ht="15.5" x14ac:dyDescent="0.35">
      <c r="A49" s="92" t="s">
        <v>114</v>
      </c>
      <c r="B49" s="168"/>
    </row>
    <row r="50" spans="1:2" ht="15.5" x14ac:dyDescent="0.35">
      <c r="A50" s="92" t="s">
        <v>121</v>
      </c>
      <c r="B50" s="168"/>
    </row>
    <row r="51" spans="1:2" ht="15.5" x14ac:dyDescent="0.35">
      <c r="A51" s="92" t="s">
        <v>132</v>
      </c>
      <c r="B51" s="168">
        <v>80000</v>
      </c>
    </row>
    <row r="52" spans="1:2" ht="15.5" x14ac:dyDescent="0.35">
      <c r="A52" s="92" t="s">
        <v>160</v>
      </c>
      <c r="B52" s="589">
        <v>80000</v>
      </c>
    </row>
    <row r="53" spans="1:2" ht="15.5" x14ac:dyDescent="0.35">
      <c r="A53" s="92" t="s">
        <v>489</v>
      </c>
      <c r="B53" s="589">
        <v>70000</v>
      </c>
    </row>
    <row r="54" spans="1:2" ht="15.5" x14ac:dyDescent="0.35">
      <c r="A54" s="92" t="s">
        <v>574</v>
      </c>
      <c r="B54" s="353"/>
    </row>
    <row r="55" spans="1:2" ht="16" thickBot="1" x14ac:dyDescent="0.4">
      <c r="A55" s="303" t="s">
        <v>665</v>
      </c>
      <c r="B55" s="353"/>
    </row>
    <row r="56" spans="1:2" ht="15.5" x14ac:dyDescent="0.35">
      <c r="A56" s="166" t="s">
        <v>7</v>
      </c>
      <c r="B56" s="385">
        <f>SUM(B51:B54)</f>
        <v>230000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39" sqref="A39:A45"/>
    </sheetView>
  </sheetViews>
  <sheetFormatPr defaultColWidth="9.26953125" defaultRowHeight="15.5" x14ac:dyDescent="0.35"/>
  <cols>
    <col min="1" max="1" width="78.453125" style="32" customWidth="1"/>
    <col min="2" max="2" width="13.7265625" style="55" customWidth="1"/>
    <col min="3" max="256" width="9.26953125" style="32"/>
    <col min="257" max="257" width="78.453125" style="32" customWidth="1"/>
    <col min="258" max="258" width="13.7265625" style="32" customWidth="1"/>
    <col min="259" max="512" width="9.26953125" style="32"/>
    <col min="513" max="513" width="78.453125" style="32" customWidth="1"/>
    <col min="514" max="514" width="13.7265625" style="32" customWidth="1"/>
    <col min="515" max="768" width="9.26953125" style="32"/>
    <col min="769" max="769" width="78.453125" style="32" customWidth="1"/>
    <col min="770" max="770" width="13.7265625" style="32" customWidth="1"/>
    <col min="771" max="1024" width="9.26953125" style="32"/>
    <col min="1025" max="1025" width="78.453125" style="32" customWidth="1"/>
    <col min="1026" max="1026" width="13.7265625" style="32" customWidth="1"/>
    <col min="1027" max="1280" width="9.26953125" style="32"/>
    <col min="1281" max="1281" width="78.453125" style="32" customWidth="1"/>
    <col min="1282" max="1282" width="13.7265625" style="32" customWidth="1"/>
    <col min="1283" max="1536" width="9.26953125" style="32"/>
    <col min="1537" max="1537" width="78.453125" style="32" customWidth="1"/>
    <col min="1538" max="1538" width="13.7265625" style="32" customWidth="1"/>
    <col min="1539" max="1792" width="9.26953125" style="32"/>
    <col min="1793" max="1793" width="78.453125" style="32" customWidth="1"/>
    <col min="1794" max="1794" width="13.7265625" style="32" customWidth="1"/>
    <col min="1795" max="2048" width="9.26953125" style="32"/>
    <col min="2049" max="2049" width="78.453125" style="32" customWidth="1"/>
    <col min="2050" max="2050" width="13.7265625" style="32" customWidth="1"/>
    <col min="2051" max="2304" width="9.26953125" style="32"/>
    <col min="2305" max="2305" width="78.453125" style="32" customWidth="1"/>
    <col min="2306" max="2306" width="13.7265625" style="32" customWidth="1"/>
    <col min="2307" max="2560" width="9.26953125" style="32"/>
    <col min="2561" max="2561" width="78.453125" style="32" customWidth="1"/>
    <col min="2562" max="2562" width="13.7265625" style="32" customWidth="1"/>
    <col min="2563" max="2816" width="9.26953125" style="32"/>
    <col min="2817" max="2817" width="78.453125" style="32" customWidth="1"/>
    <col min="2818" max="2818" width="13.7265625" style="32" customWidth="1"/>
    <col min="2819" max="3072" width="9.26953125" style="32"/>
    <col min="3073" max="3073" width="78.453125" style="32" customWidth="1"/>
    <col min="3074" max="3074" width="13.7265625" style="32" customWidth="1"/>
    <col min="3075" max="3328" width="9.26953125" style="32"/>
    <col min="3329" max="3329" width="78.453125" style="32" customWidth="1"/>
    <col min="3330" max="3330" width="13.7265625" style="32" customWidth="1"/>
    <col min="3331" max="3584" width="9.26953125" style="32"/>
    <col min="3585" max="3585" width="78.453125" style="32" customWidth="1"/>
    <col min="3586" max="3586" width="13.7265625" style="32" customWidth="1"/>
    <col min="3587" max="3840" width="9.26953125" style="32"/>
    <col min="3841" max="3841" width="78.453125" style="32" customWidth="1"/>
    <col min="3842" max="3842" width="13.7265625" style="32" customWidth="1"/>
    <col min="3843" max="4096" width="9.26953125" style="32"/>
    <col min="4097" max="4097" width="78.453125" style="32" customWidth="1"/>
    <col min="4098" max="4098" width="13.7265625" style="32" customWidth="1"/>
    <col min="4099" max="4352" width="9.26953125" style="32"/>
    <col min="4353" max="4353" width="78.453125" style="32" customWidth="1"/>
    <col min="4354" max="4354" width="13.7265625" style="32" customWidth="1"/>
    <col min="4355" max="4608" width="9.26953125" style="32"/>
    <col min="4609" max="4609" width="78.453125" style="32" customWidth="1"/>
    <col min="4610" max="4610" width="13.7265625" style="32" customWidth="1"/>
    <col min="4611" max="4864" width="9.26953125" style="32"/>
    <col min="4865" max="4865" width="78.453125" style="32" customWidth="1"/>
    <col min="4866" max="4866" width="13.7265625" style="32" customWidth="1"/>
    <col min="4867" max="5120" width="9.26953125" style="32"/>
    <col min="5121" max="5121" width="78.453125" style="32" customWidth="1"/>
    <col min="5122" max="5122" width="13.7265625" style="32" customWidth="1"/>
    <col min="5123" max="5376" width="9.26953125" style="32"/>
    <col min="5377" max="5377" width="78.453125" style="32" customWidth="1"/>
    <col min="5378" max="5378" width="13.7265625" style="32" customWidth="1"/>
    <col min="5379" max="5632" width="9.26953125" style="32"/>
    <col min="5633" max="5633" width="78.453125" style="32" customWidth="1"/>
    <col min="5634" max="5634" width="13.7265625" style="32" customWidth="1"/>
    <col min="5635" max="5888" width="9.26953125" style="32"/>
    <col min="5889" max="5889" width="78.453125" style="32" customWidth="1"/>
    <col min="5890" max="5890" width="13.7265625" style="32" customWidth="1"/>
    <col min="5891" max="6144" width="9.26953125" style="32"/>
    <col min="6145" max="6145" width="78.453125" style="32" customWidth="1"/>
    <col min="6146" max="6146" width="13.7265625" style="32" customWidth="1"/>
    <col min="6147" max="6400" width="9.26953125" style="32"/>
    <col min="6401" max="6401" width="78.453125" style="32" customWidth="1"/>
    <col min="6402" max="6402" width="13.7265625" style="32" customWidth="1"/>
    <col min="6403" max="6656" width="9.26953125" style="32"/>
    <col min="6657" max="6657" width="78.453125" style="32" customWidth="1"/>
    <col min="6658" max="6658" width="13.7265625" style="32" customWidth="1"/>
    <col min="6659" max="6912" width="9.26953125" style="32"/>
    <col min="6913" max="6913" width="78.453125" style="32" customWidth="1"/>
    <col min="6914" max="6914" width="13.7265625" style="32" customWidth="1"/>
    <col min="6915" max="7168" width="9.26953125" style="32"/>
    <col min="7169" max="7169" width="78.453125" style="32" customWidth="1"/>
    <col min="7170" max="7170" width="13.7265625" style="32" customWidth="1"/>
    <col min="7171" max="7424" width="9.26953125" style="32"/>
    <col min="7425" max="7425" width="78.453125" style="32" customWidth="1"/>
    <col min="7426" max="7426" width="13.7265625" style="32" customWidth="1"/>
    <col min="7427" max="7680" width="9.26953125" style="32"/>
    <col min="7681" max="7681" width="78.453125" style="32" customWidth="1"/>
    <col min="7682" max="7682" width="13.7265625" style="32" customWidth="1"/>
    <col min="7683" max="7936" width="9.26953125" style="32"/>
    <col min="7937" max="7937" width="78.453125" style="32" customWidth="1"/>
    <col min="7938" max="7938" width="13.7265625" style="32" customWidth="1"/>
    <col min="7939" max="8192" width="9.26953125" style="32"/>
    <col min="8193" max="8193" width="78.453125" style="32" customWidth="1"/>
    <col min="8194" max="8194" width="13.7265625" style="32" customWidth="1"/>
    <col min="8195" max="8448" width="9.26953125" style="32"/>
    <col min="8449" max="8449" width="78.453125" style="32" customWidth="1"/>
    <col min="8450" max="8450" width="13.7265625" style="32" customWidth="1"/>
    <col min="8451" max="8704" width="9.26953125" style="32"/>
    <col min="8705" max="8705" width="78.453125" style="32" customWidth="1"/>
    <col min="8706" max="8706" width="13.7265625" style="32" customWidth="1"/>
    <col min="8707" max="8960" width="9.26953125" style="32"/>
    <col min="8961" max="8961" width="78.453125" style="32" customWidth="1"/>
    <col min="8962" max="8962" width="13.7265625" style="32" customWidth="1"/>
    <col min="8963" max="9216" width="9.26953125" style="32"/>
    <col min="9217" max="9217" width="78.453125" style="32" customWidth="1"/>
    <col min="9218" max="9218" width="13.7265625" style="32" customWidth="1"/>
    <col min="9219" max="9472" width="9.26953125" style="32"/>
    <col min="9473" max="9473" width="78.453125" style="32" customWidth="1"/>
    <col min="9474" max="9474" width="13.7265625" style="32" customWidth="1"/>
    <col min="9475" max="9728" width="9.26953125" style="32"/>
    <col min="9729" max="9729" width="78.453125" style="32" customWidth="1"/>
    <col min="9730" max="9730" width="13.7265625" style="32" customWidth="1"/>
    <col min="9731" max="9984" width="9.26953125" style="32"/>
    <col min="9985" max="9985" width="78.453125" style="32" customWidth="1"/>
    <col min="9986" max="9986" width="13.7265625" style="32" customWidth="1"/>
    <col min="9987" max="10240" width="9.26953125" style="32"/>
    <col min="10241" max="10241" width="78.453125" style="32" customWidth="1"/>
    <col min="10242" max="10242" width="13.7265625" style="32" customWidth="1"/>
    <col min="10243" max="10496" width="9.26953125" style="32"/>
    <col min="10497" max="10497" width="78.453125" style="32" customWidth="1"/>
    <col min="10498" max="10498" width="13.7265625" style="32" customWidth="1"/>
    <col min="10499" max="10752" width="9.26953125" style="32"/>
    <col min="10753" max="10753" width="78.453125" style="32" customWidth="1"/>
    <col min="10754" max="10754" width="13.7265625" style="32" customWidth="1"/>
    <col min="10755" max="11008" width="9.26953125" style="32"/>
    <col min="11009" max="11009" width="78.453125" style="32" customWidth="1"/>
    <col min="11010" max="11010" width="13.7265625" style="32" customWidth="1"/>
    <col min="11011" max="11264" width="9.26953125" style="32"/>
    <col min="11265" max="11265" width="78.453125" style="32" customWidth="1"/>
    <col min="11266" max="11266" width="13.7265625" style="32" customWidth="1"/>
    <col min="11267" max="11520" width="9.26953125" style="32"/>
    <col min="11521" max="11521" width="78.453125" style="32" customWidth="1"/>
    <col min="11522" max="11522" width="13.7265625" style="32" customWidth="1"/>
    <col min="11523" max="11776" width="9.26953125" style="32"/>
    <col min="11777" max="11777" width="78.453125" style="32" customWidth="1"/>
    <col min="11778" max="11778" width="13.7265625" style="32" customWidth="1"/>
    <col min="11779" max="12032" width="9.26953125" style="32"/>
    <col min="12033" max="12033" width="78.453125" style="32" customWidth="1"/>
    <col min="12034" max="12034" width="13.7265625" style="32" customWidth="1"/>
    <col min="12035" max="12288" width="9.26953125" style="32"/>
    <col min="12289" max="12289" width="78.453125" style="32" customWidth="1"/>
    <col min="12290" max="12290" width="13.7265625" style="32" customWidth="1"/>
    <col min="12291" max="12544" width="9.26953125" style="32"/>
    <col min="12545" max="12545" width="78.453125" style="32" customWidth="1"/>
    <col min="12546" max="12546" width="13.7265625" style="32" customWidth="1"/>
    <col min="12547" max="12800" width="9.26953125" style="32"/>
    <col min="12801" max="12801" width="78.453125" style="32" customWidth="1"/>
    <col min="12802" max="12802" width="13.7265625" style="32" customWidth="1"/>
    <col min="12803" max="13056" width="9.26953125" style="32"/>
    <col min="13057" max="13057" width="78.453125" style="32" customWidth="1"/>
    <col min="13058" max="13058" width="13.7265625" style="32" customWidth="1"/>
    <col min="13059" max="13312" width="9.26953125" style="32"/>
    <col min="13313" max="13313" width="78.453125" style="32" customWidth="1"/>
    <col min="13314" max="13314" width="13.7265625" style="32" customWidth="1"/>
    <col min="13315" max="13568" width="9.26953125" style="32"/>
    <col min="13569" max="13569" width="78.453125" style="32" customWidth="1"/>
    <col min="13570" max="13570" width="13.7265625" style="32" customWidth="1"/>
    <col min="13571" max="13824" width="9.26953125" style="32"/>
    <col min="13825" max="13825" width="78.453125" style="32" customWidth="1"/>
    <col min="13826" max="13826" width="13.7265625" style="32" customWidth="1"/>
    <col min="13827" max="14080" width="9.26953125" style="32"/>
    <col min="14081" max="14081" width="78.453125" style="32" customWidth="1"/>
    <col min="14082" max="14082" width="13.7265625" style="32" customWidth="1"/>
    <col min="14083" max="14336" width="9.26953125" style="32"/>
    <col min="14337" max="14337" width="78.453125" style="32" customWidth="1"/>
    <col min="14338" max="14338" width="13.7265625" style="32" customWidth="1"/>
    <col min="14339" max="14592" width="9.26953125" style="32"/>
    <col min="14593" max="14593" width="78.453125" style="32" customWidth="1"/>
    <col min="14594" max="14594" width="13.7265625" style="32" customWidth="1"/>
    <col min="14595" max="14848" width="9.26953125" style="32"/>
    <col min="14849" max="14849" width="78.453125" style="32" customWidth="1"/>
    <col min="14850" max="14850" width="13.7265625" style="32" customWidth="1"/>
    <col min="14851" max="15104" width="9.26953125" style="32"/>
    <col min="15105" max="15105" width="78.453125" style="32" customWidth="1"/>
    <col min="15106" max="15106" width="13.7265625" style="32" customWidth="1"/>
    <col min="15107" max="15360" width="9.26953125" style="32"/>
    <col min="15361" max="15361" width="78.453125" style="32" customWidth="1"/>
    <col min="15362" max="15362" width="13.7265625" style="32" customWidth="1"/>
    <col min="15363" max="15616" width="9.26953125" style="32"/>
    <col min="15617" max="15617" width="78.453125" style="32" customWidth="1"/>
    <col min="15618" max="15618" width="13.7265625" style="32" customWidth="1"/>
    <col min="15619" max="15872" width="9.26953125" style="32"/>
    <col min="15873" max="15873" width="78.453125" style="32" customWidth="1"/>
    <col min="15874" max="15874" width="13.7265625" style="32" customWidth="1"/>
    <col min="15875" max="16128" width="9.26953125" style="32"/>
    <col min="16129" max="16129" width="78.453125" style="32" customWidth="1"/>
    <col min="16130" max="16130" width="13.7265625" style="32" customWidth="1"/>
    <col min="16131" max="16384" width="9.26953125" style="32"/>
  </cols>
  <sheetData>
    <row r="1" spans="1:2" x14ac:dyDescent="0.35">
      <c r="A1" s="730" t="s">
        <v>0</v>
      </c>
      <c r="B1" s="730"/>
    </row>
    <row r="2" spans="1:2" x14ac:dyDescent="0.35">
      <c r="A2" s="730" t="s">
        <v>1</v>
      </c>
      <c r="B2" s="730"/>
    </row>
    <row r="3" spans="1:2" ht="12.75" customHeight="1" x14ac:dyDescent="0.35">
      <c r="A3" s="33"/>
      <c r="B3" s="34"/>
    </row>
    <row r="4" spans="1:2" s="35" customFormat="1" ht="17.25" customHeight="1" x14ac:dyDescent="0.35">
      <c r="A4" s="731" t="s">
        <v>486</v>
      </c>
      <c r="B4" s="732"/>
    </row>
    <row r="5" spans="1:2" ht="12.75" customHeight="1" x14ac:dyDescent="0.35">
      <c r="A5" s="36"/>
      <c r="B5" s="37"/>
    </row>
    <row r="6" spans="1:2" x14ac:dyDescent="0.35">
      <c r="A6" s="733" t="s">
        <v>27</v>
      </c>
      <c r="B6" s="733"/>
    </row>
    <row r="7" spans="1:2" x14ac:dyDescent="0.35">
      <c r="A7" s="308" t="s">
        <v>30</v>
      </c>
      <c r="B7" s="38"/>
    </row>
    <row r="8" spans="1:2" x14ac:dyDescent="0.35">
      <c r="A8" s="733" t="s">
        <v>71</v>
      </c>
      <c r="B8" s="733"/>
    </row>
    <row r="9" spans="1:2" x14ac:dyDescent="0.35">
      <c r="A9" s="733"/>
      <c r="B9" s="733"/>
    </row>
    <row r="10" spans="1:2" ht="12.75" customHeight="1" x14ac:dyDescent="0.35">
      <c r="A10" s="39"/>
      <c r="B10" s="40"/>
    </row>
    <row r="11" spans="1:2" x14ac:dyDescent="0.35">
      <c r="A11" s="728" t="s">
        <v>487</v>
      </c>
      <c r="B11" s="729"/>
    </row>
    <row r="12" spans="1:2" ht="12.75" customHeight="1" thickBot="1" x14ac:dyDescent="0.4">
      <c r="A12" s="41"/>
      <c r="B12" s="42"/>
    </row>
    <row r="13" spans="1:2" x14ac:dyDescent="0.35">
      <c r="A13" s="43" t="s">
        <v>16</v>
      </c>
      <c r="B13" s="44" t="s">
        <v>2</v>
      </c>
    </row>
    <row r="14" spans="1:2" x14ac:dyDescent="0.35">
      <c r="A14" s="32" t="s">
        <v>3</v>
      </c>
      <c r="B14" s="44" t="s">
        <v>2</v>
      </c>
    </row>
    <row r="15" spans="1:2" x14ac:dyDescent="0.35">
      <c r="B15" s="44"/>
    </row>
    <row r="16" spans="1:2" x14ac:dyDescent="0.35">
      <c r="A16" s="32" t="s">
        <v>5</v>
      </c>
      <c r="B16" s="44"/>
    </row>
    <row r="17" spans="1:4" ht="16" thickBot="1" x14ac:dyDescent="0.4">
      <c r="A17" s="45" t="s">
        <v>26</v>
      </c>
      <c r="B17" s="46"/>
    </row>
    <row r="18" spans="1:4" ht="16" thickTop="1" x14ac:dyDescent="0.35">
      <c r="A18" s="32" t="s">
        <v>6</v>
      </c>
      <c r="B18" s="47"/>
      <c r="D18" s="35"/>
    </row>
    <row r="19" spans="1:4" s="43" customFormat="1" thickBot="1" x14ac:dyDescent="0.35">
      <c r="A19" s="48" t="s">
        <v>7</v>
      </c>
      <c r="B19" s="49">
        <f>SUM(B13:B17)-(B18)</f>
        <v>0</v>
      </c>
    </row>
    <row r="20" spans="1:4" ht="12.75" customHeight="1" x14ac:dyDescent="0.35">
      <c r="A20" s="36"/>
      <c r="B20" s="50"/>
    </row>
    <row r="21" spans="1:4" x14ac:dyDescent="0.35">
      <c r="A21" s="43" t="s">
        <v>17</v>
      </c>
      <c r="B21" s="44"/>
    </row>
    <row r="22" spans="1:4" x14ac:dyDescent="0.35">
      <c r="A22" s="32" t="s">
        <v>96</v>
      </c>
      <c r="B22" s="44"/>
    </row>
    <row r="23" spans="1:4" ht="16.5" customHeight="1" x14ac:dyDescent="0.35">
      <c r="A23" s="32" t="s">
        <v>22</v>
      </c>
      <c r="B23" s="44"/>
    </row>
    <row r="24" spans="1:4" x14ac:dyDescent="0.35">
      <c r="A24" s="32" t="s">
        <v>20</v>
      </c>
      <c r="B24" s="44"/>
    </row>
    <row r="25" spans="1:4" x14ac:dyDescent="0.35">
      <c r="A25" s="32" t="s">
        <v>8</v>
      </c>
      <c r="B25" s="44"/>
    </row>
    <row r="26" spans="1:4" x14ac:dyDescent="0.35">
      <c r="A26" s="32" t="s">
        <v>97</v>
      </c>
      <c r="B26" s="44"/>
    </row>
    <row r="27" spans="1:4" x14ac:dyDescent="0.35">
      <c r="A27" s="32" t="s">
        <v>9</v>
      </c>
      <c r="B27" s="44"/>
    </row>
    <row r="28" spans="1:4" ht="16" thickBot="1" x14ac:dyDescent="0.4">
      <c r="A28" s="45" t="s">
        <v>10</v>
      </c>
      <c r="B28" s="51"/>
    </row>
    <row r="29" spans="1:4" s="43" customFormat="1" ht="16" thickTop="1" thickBot="1" x14ac:dyDescent="0.35">
      <c r="A29" s="52" t="s">
        <v>11</v>
      </c>
      <c r="B29" s="53">
        <f>SUM(B22:B28)</f>
        <v>0</v>
      </c>
    </row>
    <row r="30" spans="1:4" ht="12.75" customHeight="1" x14ac:dyDescent="0.35">
      <c r="A30" s="36"/>
      <c r="B30" s="50"/>
    </row>
    <row r="31" spans="1:4" x14ac:dyDescent="0.35">
      <c r="A31" s="43" t="s">
        <v>18</v>
      </c>
      <c r="B31" s="44" t="s">
        <v>4</v>
      </c>
    </row>
    <row r="32" spans="1:4" x14ac:dyDescent="0.35">
      <c r="A32" s="32" t="s">
        <v>12</v>
      </c>
      <c r="B32" s="44"/>
    </row>
    <row r="33" spans="1:2" x14ac:dyDescent="0.35">
      <c r="A33" s="32" t="s">
        <v>13</v>
      </c>
      <c r="B33" s="44"/>
    </row>
    <row r="34" spans="1:2" x14ac:dyDescent="0.35">
      <c r="A34" s="32" t="s">
        <v>14</v>
      </c>
      <c r="B34" s="44"/>
    </row>
    <row r="35" spans="1:2" ht="16" thickBot="1" x14ac:dyDescent="0.4">
      <c r="A35" s="45" t="s">
        <v>15</v>
      </c>
      <c r="B35" s="51"/>
    </row>
    <row r="36" spans="1:2" s="43" customFormat="1" ht="16" thickTop="1" thickBot="1" x14ac:dyDescent="0.35">
      <c r="A36" s="52" t="s">
        <v>7</v>
      </c>
      <c r="B36" s="53">
        <f>SUM(B31:B35)</f>
        <v>0</v>
      </c>
    </row>
    <row r="37" spans="1:2" ht="12.75" customHeight="1" x14ac:dyDescent="0.35">
      <c r="A37" s="36"/>
      <c r="B37" s="50"/>
    </row>
    <row r="38" spans="1:2" ht="15" customHeight="1" x14ac:dyDescent="0.35">
      <c r="A38" s="43" t="s">
        <v>19</v>
      </c>
      <c r="B38" s="44"/>
    </row>
    <row r="39" spans="1:2" x14ac:dyDescent="0.35">
      <c r="A39" s="54" t="s">
        <v>114</v>
      </c>
      <c r="B39" s="56"/>
    </row>
    <row r="40" spans="1:2" x14ac:dyDescent="0.35">
      <c r="A40" s="54" t="s">
        <v>121</v>
      </c>
      <c r="B40" s="56" t="s">
        <v>2</v>
      </c>
    </row>
    <row r="41" spans="1:2" x14ac:dyDescent="0.35">
      <c r="A41" s="54" t="s">
        <v>132</v>
      </c>
      <c r="B41" s="56"/>
    </row>
    <row r="42" spans="1:2" x14ac:dyDescent="0.35">
      <c r="A42" s="54" t="s">
        <v>160</v>
      </c>
      <c r="B42" s="56"/>
    </row>
    <row r="43" spans="1:2" x14ac:dyDescent="0.35">
      <c r="A43" s="54" t="s">
        <v>489</v>
      </c>
      <c r="B43" s="56"/>
    </row>
    <row r="44" spans="1:2" x14ac:dyDescent="0.35">
      <c r="A44" s="54" t="s">
        <v>574</v>
      </c>
      <c r="B44" s="56"/>
    </row>
    <row r="45" spans="1:2" ht="16" thickBot="1" x14ac:dyDescent="0.4">
      <c r="A45" s="67" t="s">
        <v>665</v>
      </c>
      <c r="B45" s="56"/>
    </row>
    <row r="46" spans="1:2" ht="16.5" thickTop="1" thickBot="1" x14ac:dyDescent="0.4">
      <c r="A46" s="48" t="s">
        <v>11</v>
      </c>
      <c r="B46" s="53">
        <f>SUM(B39:B45)</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opLeftCell="A37" workbookViewId="0">
      <selection activeCell="C18" sqref="A18:XFD18"/>
    </sheetView>
  </sheetViews>
  <sheetFormatPr defaultColWidth="9.1796875" defaultRowHeight="14.5" x14ac:dyDescent="0.35"/>
  <cols>
    <col min="1" max="1" width="35.81640625" style="351" customWidth="1"/>
    <col min="2" max="2" width="74.453125" style="351" customWidth="1"/>
    <col min="3" max="16384" width="9.1796875" style="351"/>
  </cols>
  <sheetData>
    <row r="1" spans="1:2" ht="15.5" x14ac:dyDescent="0.35">
      <c r="A1" s="794" t="s">
        <v>0</v>
      </c>
      <c r="B1" s="794"/>
    </row>
    <row r="2" spans="1:2" ht="15.5" x14ac:dyDescent="0.35">
      <c r="A2" s="795" t="s">
        <v>1</v>
      </c>
      <c r="B2" s="795"/>
    </row>
    <row r="3" spans="1:2" ht="15.5" x14ac:dyDescent="0.35">
      <c r="A3" s="796"/>
      <c r="B3" s="796"/>
    </row>
    <row r="4" spans="1:2" ht="15.5" x14ac:dyDescent="0.35">
      <c r="A4" s="792" t="s">
        <v>518</v>
      </c>
      <c r="B4" s="792"/>
    </row>
    <row r="5" spans="1:2" ht="15.5" x14ac:dyDescent="0.35">
      <c r="A5" s="797"/>
      <c r="B5" s="797"/>
    </row>
    <row r="6" spans="1:2" ht="15.5" x14ac:dyDescent="0.35">
      <c r="A6" s="792" t="s">
        <v>372</v>
      </c>
      <c r="B6" s="793"/>
    </row>
    <row r="7" spans="1:2" ht="15.5" x14ac:dyDescent="0.35">
      <c r="A7" s="793"/>
      <c r="B7" s="793"/>
    </row>
    <row r="8" spans="1:2" ht="15.5" x14ac:dyDescent="0.35">
      <c r="A8" s="792" t="s">
        <v>74</v>
      </c>
      <c r="B8" s="792"/>
    </row>
    <row r="9" spans="1:2" ht="15.5" x14ac:dyDescent="0.35">
      <c r="A9" s="792" t="s">
        <v>584</v>
      </c>
      <c r="B9" s="793"/>
    </row>
    <row r="10" spans="1:2" ht="15.5" x14ac:dyDescent="0.35">
      <c r="A10" s="792" t="s">
        <v>75</v>
      </c>
      <c r="B10" s="792"/>
    </row>
    <row r="11" spans="1:2" ht="15.5" x14ac:dyDescent="0.35">
      <c r="A11" s="806"/>
      <c r="B11" s="806"/>
    </row>
    <row r="12" spans="1:2" ht="15.75" customHeight="1" x14ac:dyDescent="0.35">
      <c r="A12" s="807" t="s">
        <v>519</v>
      </c>
      <c r="B12" s="808"/>
    </row>
    <row r="13" spans="1:2" ht="34.5" customHeight="1" x14ac:dyDescent="0.35">
      <c r="A13" s="809"/>
      <c r="B13" s="810"/>
    </row>
    <row r="14" spans="1:2" ht="15.5" x14ac:dyDescent="0.35">
      <c r="A14" s="806"/>
      <c r="B14" s="806"/>
    </row>
    <row r="15" spans="1:2" ht="15.5" x14ac:dyDescent="0.35">
      <c r="A15" s="792" t="s">
        <v>135</v>
      </c>
      <c r="B15" s="793"/>
    </row>
    <row r="16" spans="1:2" ht="15.5" x14ac:dyDescent="0.35">
      <c r="A16" s="793"/>
      <c r="B16" s="793"/>
    </row>
    <row r="17" spans="1:3" ht="15.75" customHeight="1" x14ac:dyDescent="0.35">
      <c r="A17" s="798" t="s">
        <v>766</v>
      </c>
      <c r="B17" s="851"/>
    </row>
    <row r="18" spans="1:3" x14ac:dyDescent="0.35">
      <c r="A18" s="852"/>
      <c r="B18" s="853"/>
    </row>
    <row r="19" spans="1:3" x14ac:dyDescent="0.35">
      <c r="A19" s="852"/>
      <c r="B19" s="853"/>
    </row>
    <row r="20" spans="1:3" ht="15.5" x14ac:dyDescent="0.35">
      <c r="A20" s="802"/>
      <c r="B20" s="803"/>
    </row>
    <row r="21" spans="1:3" ht="15.5" x14ac:dyDescent="0.35">
      <c r="A21" s="804"/>
      <c r="B21" s="804"/>
    </row>
    <row r="22" spans="1:3" ht="15.5" x14ac:dyDescent="0.35">
      <c r="A22" s="171" t="s">
        <v>76</v>
      </c>
      <c r="B22" s="177">
        <v>391000</v>
      </c>
      <c r="C22" s="354"/>
    </row>
    <row r="23" spans="1:3" ht="15.5" x14ac:dyDescent="0.35">
      <c r="A23" s="172" t="s">
        <v>77</v>
      </c>
      <c r="B23" s="168">
        <v>0</v>
      </c>
    </row>
    <row r="24" spans="1:3" ht="15.5" x14ac:dyDescent="0.35">
      <c r="A24" s="172" t="s">
        <v>78</v>
      </c>
      <c r="B24" s="168">
        <v>0</v>
      </c>
    </row>
    <row r="25" spans="1:3" ht="15.5" x14ac:dyDescent="0.35">
      <c r="A25" s="172" t="s">
        <v>5</v>
      </c>
      <c r="B25" s="168">
        <v>0</v>
      </c>
    </row>
    <row r="26" spans="1:3" ht="15.5" x14ac:dyDescent="0.35">
      <c r="A26" s="172" t="s">
        <v>26</v>
      </c>
      <c r="B26" s="168">
        <v>0</v>
      </c>
    </row>
    <row r="27" spans="1:3" ht="15.5" x14ac:dyDescent="0.35">
      <c r="A27" s="172" t="s">
        <v>79</v>
      </c>
      <c r="B27" s="168">
        <v>0</v>
      </c>
    </row>
    <row r="28" spans="1:3" ht="15.5" x14ac:dyDescent="0.35">
      <c r="A28" s="172" t="s">
        <v>80</v>
      </c>
      <c r="B28" s="167">
        <v>0</v>
      </c>
    </row>
    <row r="29" spans="1:3" ht="15.5" x14ac:dyDescent="0.35">
      <c r="A29" s="172" t="s">
        <v>7</v>
      </c>
      <c r="B29" s="168">
        <f>SUM(B23:B28)</f>
        <v>0</v>
      </c>
    </row>
    <row r="30" spans="1:3" ht="15.5" x14ac:dyDescent="0.35">
      <c r="A30" s="172"/>
      <c r="B30" s="168"/>
    </row>
    <row r="31" spans="1:3" ht="15.5" x14ac:dyDescent="0.35">
      <c r="A31" s="171" t="s">
        <v>81</v>
      </c>
      <c r="B31" s="168"/>
    </row>
    <row r="32" spans="1:3" ht="15.5" x14ac:dyDescent="0.35">
      <c r="A32" s="175" t="s">
        <v>82</v>
      </c>
      <c r="B32" s="168">
        <v>0</v>
      </c>
    </row>
    <row r="33" spans="1:2" ht="15.5" x14ac:dyDescent="0.35">
      <c r="A33" s="175" t="s">
        <v>83</v>
      </c>
      <c r="B33" s="168">
        <v>0</v>
      </c>
    </row>
    <row r="34" spans="1:2" ht="15.5" x14ac:dyDescent="0.35">
      <c r="A34" s="168" t="s">
        <v>84</v>
      </c>
      <c r="B34" s="168">
        <v>0</v>
      </c>
    </row>
    <row r="35" spans="1:2" ht="15.5" x14ac:dyDescent="0.35">
      <c r="A35" s="168" t="s">
        <v>85</v>
      </c>
      <c r="B35" s="168">
        <v>0</v>
      </c>
    </row>
    <row r="36" spans="1:2" ht="15.5" x14ac:dyDescent="0.35">
      <c r="A36" s="168" t="s">
        <v>86</v>
      </c>
      <c r="B36" s="177">
        <v>390000</v>
      </c>
    </row>
    <row r="37" spans="1:2" ht="15.5" x14ac:dyDescent="0.35">
      <c r="A37" s="168" t="s">
        <v>87</v>
      </c>
      <c r="B37" s="177">
        <v>0</v>
      </c>
    </row>
    <row r="38" spans="1:2" ht="18.5" x14ac:dyDescent="0.65">
      <c r="A38" s="168" t="s">
        <v>88</v>
      </c>
      <c r="B38" s="169">
        <v>0</v>
      </c>
    </row>
    <row r="39" spans="1:2" ht="15.5" x14ac:dyDescent="0.35">
      <c r="A39" s="166" t="s">
        <v>7</v>
      </c>
      <c r="B39" s="167">
        <f>SUM(B32:B38)</f>
        <v>390000</v>
      </c>
    </row>
    <row r="40" spans="1:2" ht="15.5" x14ac:dyDescent="0.35">
      <c r="A40" s="174"/>
      <c r="B40" s="173"/>
    </row>
    <row r="41" spans="1:2" ht="15.5" x14ac:dyDescent="0.35">
      <c r="A41" s="171" t="s">
        <v>89</v>
      </c>
      <c r="B41" s="168" t="s">
        <v>2</v>
      </c>
    </row>
    <row r="42" spans="1:2" ht="15.5" x14ac:dyDescent="0.35">
      <c r="A42" s="172" t="s">
        <v>12</v>
      </c>
      <c r="B42" s="168">
        <v>0</v>
      </c>
    </row>
    <row r="43" spans="1:2" ht="15.5" x14ac:dyDescent="0.35">
      <c r="A43" s="172" t="s">
        <v>13</v>
      </c>
      <c r="B43" s="168">
        <v>0</v>
      </c>
    </row>
    <row r="44" spans="1:2" ht="15.5" x14ac:dyDescent="0.35">
      <c r="A44" s="172" t="s">
        <v>14</v>
      </c>
      <c r="B44" s="168">
        <v>0</v>
      </c>
    </row>
    <row r="45" spans="1:2" ht="15.5" x14ac:dyDescent="0.35">
      <c r="A45" s="172" t="s">
        <v>15</v>
      </c>
      <c r="B45" s="167"/>
    </row>
    <row r="46" spans="1:2" ht="15.5" x14ac:dyDescent="0.35">
      <c r="A46" s="171" t="s">
        <v>7</v>
      </c>
      <c r="B46" s="167">
        <f>SUM(B42:B45)</f>
        <v>0</v>
      </c>
    </row>
    <row r="47" spans="1:2" ht="15.5" x14ac:dyDescent="0.35">
      <c r="A47" s="806"/>
      <c r="B47" s="806"/>
    </row>
    <row r="48" spans="1:2" ht="15.5" x14ac:dyDescent="0.35">
      <c r="A48" s="166" t="s">
        <v>90</v>
      </c>
      <c r="B48" s="170"/>
    </row>
    <row r="49" spans="1:3" ht="15.5" x14ac:dyDescent="0.35">
      <c r="A49" s="92" t="s">
        <v>114</v>
      </c>
      <c r="B49" s="168"/>
    </row>
    <row r="50" spans="1:3" ht="15.5" x14ac:dyDescent="0.35">
      <c r="A50" s="92" t="s">
        <v>121</v>
      </c>
      <c r="B50" s="168"/>
    </row>
    <row r="51" spans="1:3" ht="15.5" x14ac:dyDescent="0.35">
      <c r="A51" s="92" t="s">
        <v>132</v>
      </c>
      <c r="B51" s="167"/>
    </row>
    <row r="52" spans="1:3" ht="15.5" x14ac:dyDescent="0.35">
      <c r="A52" s="92" t="s">
        <v>160</v>
      </c>
      <c r="B52" s="177"/>
    </row>
    <row r="53" spans="1:3" ht="15.5" x14ac:dyDescent="0.35">
      <c r="A53" s="92" t="s">
        <v>489</v>
      </c>
      <c r="B53" s="177"/>
      <c r="C53" s="354"/>
    </row>
    <row r="54" spans="1:3" ht="15.5" x14ac:dyDescent="0.35">
      <c r="A54" s="92" t="s">
        <v>574</v>
      </c>
      <c r="B54" s="177"/>
      <c r="C54" s="354"/>
    </row>
    <row r="55" spans="1:3" ht="16" thickBot="1" x14ac:dyDescent="0.4">
      <c r="A55" s="303" t="s">
        <v>665</v>
      </c>
      <c r="B55" s="177">
        <v>390000</v>
      </c>
      <c r="C55" s="354"/>
    </row>
    <row r="56" spans="1:3" ht="16.5" thickTop="1" thickBot="1" x14ac:dyDescent="0.4">
      <c r="A56" s="485" t="s">
        <v>7</v>
      </c>
      <c r="B56" s="485">
        <f>SUM(B49:B55)</f>
        <v>390000</v>
      </c>
      <c r="C56" s="354"/>
    </row>
    <row r="57" spans="1:3" x14ac:dyDescent="0.35">
      <c r="A57"/>
      <c r="B57"/>
      <c r="C57" s="354"/>
    </row>
    <row r="58" spans="1:3" x14ac:dyDescent="0.35">
      <c r="A58"/>
      <c r="B58"/>
    </row>
    <row r="59" spans="1:3" x14ac:dyDescent="0.35">
      <c r="A59"/>
      <c r="B59"/>
    </row>
    <row r="60" spans="1:3" x14ac:dyDescent="0.35">
      <c r="A60"/>
      <c r="B60"/>
    </row>
    <row r="61" spans="1:3" x14ac:dyDescent="0.35">
      <c r="A61"/>
      <c r="B61"/>
    </row>
    <row r="62" spans="1:3" x14ac:dyDescent="0.35">
      <c r="A62"/>
      <c r="B62"/>
    </row>
    <row r="63" spans="1:3" x14ac:dyDescent="0.35">
      <c r="A63"/>
      <c r="B63"/>
    </row>
    <row r="64" spans="1:3" x14ac:dyDescent="0.35">
      <c r="A64"/>
      <c r="B64"/>
    </row>
    <row r="65" spans="1:2" x14ac:dyDescent="0.35">
      <c r="A65"/>
      <c r="B65"/>
    </row>
    <row r="66" spans="1:2" x14ac:dyDescent="0.35">
      <c r="A66"/>
      <c r="B66"/>
    </row>
    <row r="67" spans="1:2" x14ac:dyDescent="0.35">
      <c r="A67"/>
      <c r="B67"/>
    </row>
    <row r="68" spans="1:2" x14ac:dyDescent="0.35">
      <c r="A68"/>
      <c r="B68"/>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5"/>
  <sheetViews>
    <sheetView topLeftCell="A7" workbookViewId="0">
      <selection activeCell="C19" sqref="A19:XFD19"/>
    </sheetView>
  </sheetViews>
  <sheetFormatPr defaultColWidth="9.1796875" defaultRowHeight="14.5" x14ac:dyDescent="0.35"/>
  <cols>
    <col min="1" max="1" width="35.81640625" style="351" customWidth="1"/>
    <col min="2" max="2" width="74.453125" style="351" customWidth="1"/>
    <col min="3" max="16384" width="9.1796875" style="351"/>
  </cols>
  <sheetData>
    <row r="1" spans="1:2" ht="15.5" x14ac:dyDescent="0.35">
      <c r="A1" s="854" t="s">
        <v>0</v>
      </c>
      <c r="B1" s="855"/>
    </row>
    <row r="2" spans="1:2" ht="15.5" x14ac:dyDescent="0.35">
      <c r="A2" s="856" t="s">
        <v>1</v>
      </c>
      <c r="B2" s="857"/>
    </row>
    <row r="3" spans="1:2" ht="15.5" x14ac:dyDescent="0.35">
      <c r="A3" s="858"/>
      <c r="B3" s="859"/>
    </row>
    <row r="4" spans="1:2" ht="15.5" x14ac:dyDescent="0.35">
      <c r="A4" s="860" t="s">
        <v>377</v>
      </c>
      <c r="B4" s="861"/>
    </row>
    <row r="5" spans="1:2" ht="15.5" x14ac:dyDescent="0.35">
      <c r="A5" s="862"/>
      <c r="B5" s="863"/>
    </row>
    <row r="6" spans="1:2" ht="15.5" x14ac:dyDescent="0.35">
      <c r="A6" s="860" t="s">
        <v>372</v>
      </c>
      <c r="B6" s="861"/>
    </row>
    <row r="7" spans="1:2" ht="15.5" x14ac:dyDescent="0.35">
      <c r="A7" s="864"/>
      <c r="B7" s="865"/>
    </row>
    <row r="8" spans="1:2" ht="15.5" x14ac:dyDescent="0.35">
      <c r="A8" s="860" t="s">
        <v>74</v>
      </c>
      <c r="B8" s="861"/>
    </row>
    <row r="9" spans="1:2" ht="15.5" x14ac:dyDescent="0.35">
      <c r="A9" s="860" t="s">
        <v>376</v>
      </c>
      <c r="B9" s="861"/>
    </row>
    <row r="10" spans="1:2" ht="15.5" x14ac:dyDescent="0.35">
      <c r="A10" s="860" t="s">
        <v>75</v>
      </c>
      <c r="B10" s="861"/>
    </row>
    <row r="11" spans="1:2" ht="15.5" x14ac:dyDescent="0.35">
      <c r="A11" s="866"/>
      <c r="B11" s="867"/>
    </row>
    <row r="12" spans="1:2" ht="15" customHeight="1" x14ac:dyDescent="0.35">
      <c r="A12" s="807" t="s">
        <v>583</v>
      </c>
      <c r="B12" s="808"/>
    </row>
    <row r="13" spans="1:2" ht="81.75" customHeight="1" x14ac:dyDescent="0.35">
      <c r="A13" s="809"/>
      <c r="B13" s="810"/>
    </row>
    <row r="14" spans="1:2" ht="15.5" x14ac:dyDescent="0.35">
      <c r="A14" s="866"/>
      <c r="B14" s="867"/>
    </row>
    <row r="15" spans="1:2" ht="15.5" x14ac:dyDescent="0.35">
      <c r="A15" s="860" t="s">
        <v>375</v>
      </c>
      <c r="B15" s="861"/>
    </row>
    <row r="16" spans="1:2" ht="15.5" x14ac:dyDescent="0.35">
      <c r="A16" s="864"/>
      <c r="B16" s="865"/>
    </row>
    <row r="17" spans="1:2" ht="15" customHeight="1" x14ac:dyDescent="0.35">
      <c r="A17" s="868" t="s">
        <v>768</v>
      </c>
      <c r="B17" s="869"/>
    </row>
    <row r="18" spans="1:2" x14ac:dyDescent="0.35">
      <c r="A18" s="870"/>
      <c r="B18" s="871"/>
    </row>
    <row r="19" spans="1:2" x14ac:dyDescent="0.35">
      <c r="A19" s="870"/>
      <c r="B19" s="871"/>
    </row>
    <row r="20" spans="1:2" ht="15.5" x14ac:dyDescent="0.35">
      <c r="A20" s="802"/>
      <c r="B20" s="803"/>
    </row>
    <row r="21" spans="1:2" ht="15.5" x14ac:dyDescent="0.35">
      <c r="A21" s="864"/>
      <c r="B21" s="865"/>
    </row>
    <row r="22" spans="1:2" ht="15.5" x14ac:dyDescent="0.35">
      <c r="A22" s="171" t="s">
        <v>76</v>
      </c>
      <c r="B22" s="176">
        <v>100000</v>
      </c>
    </row>
    <row r="23" spans="1:2" ht="15.5" x14ac:dyDescent="0.35">
      <c r="A23" s="172" t="s">
        <v>77</v>
      </c>
      <c r="B23" s="168">
        <v>0</v>
      </c>
    </row>
    <row r="24" spans="1:2" ht="15.5" x14ac:dyDescent="0.35">
      <c r="A24" s="172" t="s">
        <v>78</v>
      </c>
      <c r="B24" s="168">
        <v>0</v>
      </c>
    </row>
    <row r="25" spans="1:2" ht="15.5" x14ac:dyDescent="0.35">
      <c r="A25" s="172" t="s">
        <v>5</v>
      </c>
      <c r="B25" s="168">
        <v>0</v>
      </c>
    </row>
    <row r="26" spans="1:2" ht="15.5" x14ac:dyDescent="0.35">
      <c r="A26" s="172" t="s">
        <v>26</v>
      </c>
      <c r="B26" s="168">
        <v>0</v>
      </c>
    </row>
    <row r="27" spans="1:2" ht="15.5" x14ac:dyDescent="0.35">
      <c r="A27" s="172" t="s">
        <v>79</v>
      </c>
      <c r="B27" s="168">
        <v>0</v>
      </c>
    </row>
    <row r="28" spans="1:2" ht="15.5" x14ac:dyDescent="0.35">
      <c r="A28" s="172" t="s">
        <v>80</v>
      </c>
      <c r="B28" s="167">
        <v>0</v>
      </c>
    </row>
    <row r="29" spans="1:2" ht="15.5" x14ac:dyDescent="0.35">
      <c r="A29" s="172" t="s">
        <v>7</v>
      </c>
      <c r="B29" s="168">
        <f>SUM(B23:B28)</f>
        <v>0</v>
      </c>
    </row>
    <row r="30" spans="1:2" ht="15.5" x14ac:dyDescent="0.35">
      <c r="A30" s="172"/>
      <c r="B30" s="168"/>
    </row>
    <row r="31" spans="1:2" ht="15.5" x14ac:dyDescent="0.35">
      <c r="A31" s="171" t="s">
        <v>81</v>
      </c>
      <c r="B31" s="168"/>
    </row>
    <row r="32" spans="1:2" ht="15.5" x14ac:dyDescent="0.35">
      <c r="A32" s="175" t="s">
        <v>82</v>
      </c>
      <c r="B32" s="168">
        <v>0</v>
      </c>
    </row>
    <row r="33" spans="1:2" ht="15.5" x14ac:dyDescent="0.35">
      <c r="A33" s="175" t="s">
        <v>83</v>
      </c>
      <c r="B33" s="168">
        <v>0</v>
      </c>
    </row>
    <row r="34" spans="1:2" ht="15.5" x14ac:dyDescent="0.35">
      <c r="A34" s="168" t="s">
        <v>84</v>
      </c>
      <c r="B34" s="168">
        <v>0</v>
      </c>
    </row>
    <row r="35" spans="1:2" ht="15.5" x14ac:dyDescent="0.35">
      <c r="A35" s="168" t="s">
        <v>85</v>
      </c>
      <c r="B35" s="168">
        <v>0</v>
      </c>
    </row>
    <row r="36" spans="1:2" ht="15.5" x14ac:dyDescent="0.35">
      <c r="A36" s="168" t="s">
        <v>86</v>
      </c>
      <c r="B36" s="168"/>
    </row>
    <row r="37" spans="1:2" ht="15.5" x14ac:dyDescent="0.35">
      <c r="A37" s="168" t="s">
        <v>87</v>
      </c>
      <c r="B37" s="168">
        <v>0</v>
      </c>
    </row>
    <row r="38" spans="1:2" ht="18.5" x14ac:dyDescent="0.65">
      <c r="A38" s="168" t="s">
        <v>88</v>
      </c>
      <c r="B38" s="169">
        <v>100000</v>
      </c>
    </row>
    <row r="39" spans="1:2" ht="15.5" x14ac:dyDescent="0.35">
      <c r="A39" s="166" t="s">
        <v>7</v>
      </c>
      <c r="B39" s="167">
        <f>SUM(B32:B38)</f>
        <v>100000</v>
      </c>
    </row>
    <row r="40" spans="1:2" ht="15.5" x14ac:dyDescent="0.35">
      <c r="A40" s="174"/>
      <c r="B40" s="173"/>
    </row>
    <row r="41" spans="1:2" ht="15.5" x14ac:dyDescent="0.35">
      <c r="A41" s="171" t="s">
        <v>89</v>
      </c>
      <c r="B41" s="168" t="s">
        <v>2</v>
      </c>
    </row>
    <row r="42" spans="1:2" ht="15.5" x14ac:dyDescent="0.35">
      <c r="A42" s="172" t="s">
        <v>12</v>
      </c>
      <c r="B42" s="168">
        <v>0</v>
      </c>
    </row>
    <row r="43" spans="1:2" ht="15.5" x14ac:dyDescent="0.35">
      <c r="A43" s="172" t="s">
        <v>13</v>
      </c>
      <c r="B43" s="168">
        <v>0</v>
      </c>
    </row>
    <row r="44" spans="1:2" ht="15.5" x14ac:dyDescent="0.35">
      <c r="A44" s="172" t="s">
        <v>14</v>
      </c>
      <c r="B44" s="168">
        <v>0</v>
      </c>
    </row>
    <row r="45" spans="1:2" ht="15.5" x14ac:dyDescent="0.35">
      <c r="A45" s="172" t="s">
        <v>15</v>
      </c>
      <c r="B45" s="167">
        <v>0</v>
      </c>
    </row>
    <row r="46" spans="1:2" ht="15.5" x14ac:dyDescent="0.35">
      <c r="A46" s="171" t="s">
        <v>7</v>
      </c>
      <c r="B46" s="167">
        <f>SUM(B42:B45)</f>
        <v>0</v>
      </c>
    </row>
    <row r="47" spans="1:2" ht="15.5" x14ac:dyDescent="0.35">
      <c r="A47" s="866"/>
      <c r="B47" s="867"/>
    </row>
    <row r="48" spans="1:2" ht="15.5" x14ac:dyDescent="0.35">
      <c r="A48" s="166" t="s">
        <v>90</v>
      </c>
      <c r="B48" s="170"/>
    </row>
    <row r="49" spans="1:2" ht="15.5" x14ac:dyDescent="0.35">
      <c r="A49" s="92" t="s">
        <v>114</v>
      </c>
      <c r="B49" s="168"/>
    </row>
    <row r="50" spans="1:2" ht="15.5" x14ac:dyDescent="0.35">
      <c r="A50" s="92" t="s">
        <v>121</v>
      </c>
      <c r="B50" s="168"/>
    </row>
    <row r="51" spans="1:2" ht="15.5" x14ac:dyDescent="0.35">
      <c r="A51" s="92" t="s">
        <v>132</v>
      </c>
      <c r="B51" s="168"/>
    </row>
    <row r="52" spans="1:2" ht="15.5" x14ac:dyDescent="0.35">
      <c r="A52" s="92" t="s">
        <v>160</v>
      </c>
      <c r="B52" s="168"/>
    </row>
    <row r="53" spans="1:2" ht="15.5" x14ac:dyDescent="0.35">
      <c r="A53" s="92" t="s">
        <v>489</v>
      </c>
      <c r="B53" s="168"/>
    </row>
    <row r="54" spans="1:2" ht="15.5" x14ac:dyDescent="0.35">
      <c r="A54" s="92" t="s">
        <v>574</v>
      </c>
      <c r="B54" s="168">
        <v>100000</v>
      </c>
    </row>
    <row r="55" spans="1:2" ht="16" thickBot="1" x14ac:dyDescent="0.4">
      <c r="A55" s="303" t="s">
        <v>665</v>
      </c>
      <c r="B55" s="168"/>
    </row>
    <row r="56" spans="1:2" ht="16.5" thickTop="1" thickBot="1" x14ac:dyDescent="0.4">
      <c r="A56" s="485" t="s">
        <v>7</v>
      </c>
      <c r="B56" s="485">
        <f>SUM(B49:B55)</f>
        <v>100000</v>
      </c>
    </row>
    <row r="57" spans="1:2" x14ac:dyDescent="0.35">
      <c r="A57"/>
      <c r="B57"/>
    </row>
    <row r="58" spans="1:2" x14ac:dyDescent="0.35">
      <c r="A58"/>
      <c r="B58"/>
    </row>
    <row r="59" spans="1:2" x14ac:dyDescent="0.35">
      <c r="A59"/>
      <c r="B59"/>
    </row>
    <row r="60" spans="1:2" x14ac:dyDescent="0.35">
      <c r="A60"/>
      <c r="B60"/>
    </row>
    <row r="61" spans="1:2" x14ac:dyDescent="0.35">
      <c r="A61"/>
      <c r="B61"/>
    </row>
    <row r="62" spans="1:2" x14ac:dyDescent="0.35">
      <c r="A62"/>
      <c r="B62"/>
    </row>
    <row r="63" spans="1:2" x14ac:dyDescent="0.35">
      <c r="A63"/>
      <c r="B63"/>
    </row>
    <row r="64" spans="1:2" x14ac:dyDescent="0.35">
      <c r="A64"/>
      <c r="B64"/>
    </row>
    <row r="65" spans="1:2" x14ac:dyDescent="0.35">
      <c r="A65"/>
      <c r="B65"/>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10" workbookViewId="0">
      <selection activeCell="A20" sqref="A20:XFD20"/>
    </sheetView>
  </sheetViews>
  <sheetFormatPr defaultColWidth="9.1796875" defaultRowHeight="14.5" x14ac:dyDescent="0.35"/>
  <cols>
    <col min="1" max="1" width="35.81640625" style="351" customWidth="1"/>
    <col min="2" max="2" width="74.453125" style="351" customWidth="1"/>
    <col min="3" max="16384" width="9.1796875" style="351"/>
  </cols>
  <sheetData>
    <row r="1" spans="1:2" ht="15.5" x14ac:dyDescent="0.35">
      <c r="A1" s="794" t="s">
        <v>0</v>
      </c>
      <c r="B1" s="794"/>
    </row>
    <row r="2" spans="1:2" ht="15.5" x14ac:dyDescent="0.35">
      <c r="A2" s="795" t="s">
        <v>1</v>
      </c>
      <c r="B2" s="795"/>
    </row>
    <row r="3" spans="1:2" ht="15.5" x14ac:dyDescent="0.35">
      <c r="A3" s="796"/>
      <c r="B3" s="796"/>
    </row>
    <row r="4" spans="1:2" ht="15.5" x14ac:dyDescent="0.35">
      <c r="A4" s="792" t="s">
        <v>374</v>
      </c>
      <c r="B4" s="792"/>
    </row>
    <row r="5" spans="1:2" ht="15.5" x14ac:dyDescent="0.35">
      <c r="A5" s="797"/>
      <c r="B5" s="797"/>
    </row>
    <row r="6" spans="1:2" ht="15.5" x14ac:dyDescent="0.35">
      <c r="A6" s="792" t="s">
        <v>372</v>
      </c>
      <c r="B6" s="793"/>
    </row>
    <row r="7" spans="1:2" ht="15.5" x14ac:dyDescent="0.35">
      <c r="A7" s="793"/>
      <c r="B7" s="793"/>
    </row>
    <row r="8" spans="1:2" ht="15.5" x14ac:dyDescent="0.35">
      <c r="A8" s="792" t="s">
        <v>74</v>
      </c>
      <c r="B8" s="792"/>
    </row>
    <row r="9" spans="1:2" ht="15.5" x14ac:dyDescent="0.35">
      <c r="A9" s="792" t="s">
        <v>581</v>
      </c>
      <c r="B9" s="793"/>
    </row>
    <row r="10" spans="1:2" ht="15.5" x14ac:dyDescent="0.35">
      <c r="A10" s="792" t="s">
        <v>75</v>
      </c>
      <c r="B10" s="792"/>
    </row>
    <row r="11" spans="1:2" ht="15.5" x14ac:dyDescent="0.35">
      <c r="A11" s="806"/>
      <c r="B11" s="806"/>
    </row>
    <row r="12" spans="1:2" ht="15.75" customHeight="1" x14ac:dyDescent="0.35">
      <c r="A12" s="807" t="s">
        <v>373</v>
      </c>
      <c r="B12" s="808"/>
    </row>
    <row r="13" spans="1:2" ht="34.5" customHeight="1" x14ac:dyDescent="0.35">
      <c r="A13" s="809"/>
      <c r="B13" s="810"/>
    </row>
    <row r="14" spans="1:2" ht="15.5" x14ac:dyDescent="0.35">
      <c r="A14" s="806"/>
      <c r="B14" s="806"/>
    </row>
    <row r="15" spans="1:2" ht="15.5" x14ac:dyDescent="0.35">
      <c r="A15" s="792" t="s">
        <v>135</v>
      </c>
      <c r="B15" s="793"/>
    </row>
    <row r="16" spans="1:2" ht="15.5" x14ac:dyDescent="0.35">
      <c r="A16" s="793"/>
      <c r="B16" s="793"/>
    </row>
    <row r="17" spans="1:3" ht="15.75" customHeight="1" x14ac:dyDescent="0.35">
      <c r="A17" s="798" t="s">
        <v>766</v>
      </c>
      <c r="B17" s="851"/>
    </row>
    <row r="18" spans="1:3" x14ac:dyDescent="0.35">
      <c r="A18" s="852"/>
      <c r="B18" s="853"/>
    </row>
    <row r="19" spans="1:3" x14ac:dyDescent="0.35">
      <c r="A19" s="852"/>
      <c r="B19" s="853"/>
    </row>
    <row r="20" spans="1:3" ht="15.5" x14ac:dyDescent="0.35">
      <c r="A20" s="802"/>
      <c r="B20" s="803"/>
    </row>
    <row r="21" spans="1:3" ht="15.5" x14ac:dyDescent="0.35">
      <c r="A21" s="804"/>
      <c r="B21" s="804"/>
    </row>
    <row r="22" spans="1:3" ht="15.5" x14ac:dyDescent="0.35">
      <c r="A22" s="171" t="s">
        <v>76</v>
      </c>
      <c r="B22" s="177">
        <v>60000</v>
      </c>
      <c r="C22" s="352"/>
    </row>
    <row r="23" spans="1:3" ht="15.5" x14ac:dyDescent="0.35">
      <c r="A23" s="172" t="s">
        <v>77</v>
      </c>
      <c r="B23" s="168">
        <v>0</v>
      </c>
    </row>
    <row r="24" spans="1:3" ht="15.5" x14ac:dyDescent="0.35">
      <c r="A24" s="172" t="s">
        <v>78</v>
      </c>
      <c r="B24" s="168">
        <v>0</v>
      </c>
    </row>
    <row r="25" spans="1:3" ht="15.5" x14ac:dyDescent="0.35">
      <c r="A25" s="172" t="s">
        <v>5</v>
      </c>
      <c r="B25" s="168">
        <v>0</v>
      </c>
    </row>
    <row r="26" spans="1:3" ht="15.5" x14ac:dyDescent="0.35">
      <c r="A26" s="172" t="s">
        <v>26</v>
      </c>
      <c r="B26" s="168">
        <v>0</v>
      </c>
    </row>
    <row r="27" spans="1:3" ht="15.5" x14ac:dyDescent="0.35">
      <c r="A27" s="172" t="s">
        <v>79</v>
      </c>
      <c r="B27" s="168">
        <v>0</v>
      </c>
    </row>
    <row r="28" spans="1:3" ht="15.5" x14ac:dyDescent="0.35">
      <c r="A28" s="172" t="s">
        <v>80</v>
      </c>
      <c r="B28" s="167">
        <v>0</v>
      </c>
    </row>
    <row r="29" spans="1:3" ht="15.5" x14ac:dyDescent="0.35">
      <c r="A29" s="172" t="s">
        <v>7</v>
      </c>
      <c r="B29" s="168">
        <f>SUM(B23:B28)</f>
        <v>0</v>
      </c>
    </row>
    <row r="30" spans="1:3" ht="15.5" x14ac:dyDescent="0.35">
      <c r="A30" s="172"/>
      <c r="B30" s="168"/>
    </row>
    <row r="31" spans="1:3" ht="15.5" x14ac:dyDescent="0.35">
      <c r="A31" s="171" t="s">
        <v>81</v>
      </c>
      <c r="B31" s="168"/>
    </row>
    <row r="32" spans="1:3" ht="15.5" x14ac:dyDescent="0.35">
      <c r="A32" s="175" t="s">
        <v>82</v>
      </c>
      <c r="B32" s="168">
        <v>0</v>
      </c>
    </row>
    <row r="33" spans="1:2" ht="15.5" x14ac:dyDescent="0.35">
      <c r="A33" s="175" t="s">
        <v>83</v>
      </c>
      <c r="B33" s="168">
        <v>0</v>
      </c>
    </row>
    <row r="34" spans="1:2" ht="15.5" x14ac:dyDescent="0.35">
      <c r="A34" s="168" t="s">
        <v>84</v>
      </c>
      <c r="B34" s="168">
        <v>0</v>
      </c>
    </row>
    <row r="35" spans="1:2" ht="15.5" x14ac:dyDescent="0.35">
      <c r="A35" s="168" t="s">
        <v>85</v>
      </c>
      <c r="B35" s="168">
        <v>0</v>
      </c>
    </row>
    <row r="36" spans="1:2" ht="15.5" x14ac:dyDescent="0.35">
      <c r="A36" s="168" t="s">
        <v>86</v>
      </c>
      <c r="B36" s="168">
        <v>0</v>
      </c>
    </row>
    <row r="37" spans="1:2" ht="15.5" x14ac:dyDescent="0.35">
      <c r="A37" s="168" t="s">
        <v>87</v>
      </c>
      <c r="B37" s="168">
        <v>0</v>
      </c>
    </row>
    <row r="38" spans="1:2" ht="18.5" x14ac:dyDescent="0.65">
      <c r="A38" s="168" t="s">
        <v>88</v>
      </c>
      <c r="B38" s="169">
        <v>60000</v>
      </c>
    </row>
    <row r="39" spans="1:2" ht="15.5" x14ac:dyDescent="0.35">
      <c r="A39" s="166" t="s">
        <v>7</v>
      </c>
      <c r="B39" s="167">
        <f>SUM(B32:B38)</f>
        <v>60000</v>
      </c>
    </row>
    <row r="40" spans="1:2" ht="15.5" x14ac:dyDescent="0.35">
      <c r="A40" s="174"/>
      <c r="B40" s="173"/>
    </row>
    <row r="41" spans="1:2" ht="15.5" x14ac:dyDescent="0.35">
      <c r="A41" s="171" t="s">
        <v>89</v>
      </c>
      <c r="B41" s="168" t="s">
        <v>2</v>
      </c>
    </row>
    <row r="42" spans="1:2" ht="15.5" x14ac:dyDescent="0.35">
      <c r="A42" s="172" t="s">
        <v>12</v>
      </c>
      <c r="B42" s="168">
        <v>0</v>
      </c>
    </row>
    <row r="43" spans="1:2" ht="15.5" x14ac:dyDescent="0.35">
      <c r="A43" s="172" t="s">
        <v>13</v>
      </c>
      <c r="B43" s="168">
        <v>0</v>
      </c>
    </row>
    <row r="44" spans="1:2" ht="15.5" x14ac:dyDescent="0.35">
      <c r="A44" s="172" t="s">
        <v>14</v>
      </c>
      <c r="B44" s="168">
        <v>0</v>
      </c>
    </row>
    <row r="45" spans="1:2" ht="15.5" x14ac:dyDescent="0.35">
      <c r="A45" s="172" t="s">
        <v>15</v>
      </c>
      <c r="B45" s="167">
        <v>2000</v>
      </c>
    </row>
    <row r="46" spans="1:2" ht="15.5" x14ac:dyDescent="0.35">
      <c r="A46" s="171" t="s">
        <v>7</v>
      </c>
      <c r="B46" s="167">
        <f>SUM(B42:B45)</f>
        <v>2000</v>
      </c>
    </row>
    <row r="47" spans="1:2" ht="15.5" x14ac:dyDescent="0.35">
      <c r="A47" s="806"/>
      <c r="B47" s="806"/>
    </row>
    <row r="48" spans="1:2" ht="15.5" x14ac:dyDescent="0.35">
      <c r="A48" s="166" t="s">
        <v>90</v>
      </c>
      <c r="B48" s="170"/>
    </row>
    <row r="49" spans="1:2" ht="15.5" x14ac:dyDescent="0.35">
      <c r="A49" s="92" t="s">
        <v>114</v>
      </c>
      <c r="B49" s="168"/>
    </row>
    <row r="50" spans="1:2" ht="15.5" x14ac:dyDescent="0.35">
      <c r="A50" s="92" t="s">
        <v>121</v>
      </c>
      <c r="B50" s="168"/>
    </row>
    <row r="51" spans="1:2" ht="15.5" x14ac:dyDescent="0.35">
      <c r="A51" s="92" t="s">
        <v>132</v>
      </c>
      <c r="B51" s="168">
        <v>62000</v>
      </c>
    </row>
    <row r="52" spans="1:2" ht="15.5" x14ac:dyDescent="0.35">
      <c r="A52" s="92" t="s">
        <v>160</v>
      </c>
      <c r="B52" s="353"/>
    </row>
    <row r="53" spans="1:2" ht="15.5" x14ac:dyDescent="0.35">
      <c r="A53" s="92" t="s">
        <v>489</v>
      </c>
      <c r="B53" s="353"/>
    </row>
    <row r="54" spans="1:2" ht="15.5" x14ac:dyDescent="0.35">
      <c r="A54" s="92" t="s">
        <v>574</v>
      </c>
      <c r="B54" s="353"/>
    </row>
    <row r="55" spans="1:2" ht="16" thickBot="1" x14ac:dyDescent="0.4">
      <c r="A55" s="303" t="s">
        <v>665</v>
      </c>
      <c r="B55" s="353"/>
    </row>
    <row r="56" spans="1:2" ht="16.5" thickTop="1" thickBot="1" x14ac:dyDescent="0.4">
      <c r="A56" s="485" t="s">
        <v>7</v>
      </c>
      <c r="B56" s="485">
        <f>SUM(B49:B52)</f>
        <v>62000</v>
      </c>
    </row>
    <row r="57" spans="1:2" x14ac:dyDescent="0.35">
      <c r="A57"/>
      <c r="B57"/>
    </row>
    <row r="58" spans="1:2" x14ac:dyDescent="0.35">
      <c r="A58"/>
      <c r="B58"/>
    </row>
    <row r="59" spans="1:2" x14ac:dyDescent="0.35">
      <c r="A59"/>
      <c r="B59"/>
    </row>
    <row r="60" spans="1:2" x14ac:dyDescent="0.35">
      <c r="A60"/>
      <c r="B60"/>
    </row>
    <row r="61" spans="1:2" x14ac:dyDescent="0.35">
      <c r="A61"/>
      <c r="B61"/>
    </row>
    <row r="62" spans="1:2" x14ac:dyDescent="0.35">
      <c r="A62"/>
      <c r="B62"/>
    </row>
    <row r="63" spans="1:2" x14ac:dyDescent="0.35">
      <c r="A63"/>
      <c r="B63"/>
    </row>
    <row r="64" spans="1:2"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row r="73" spans="1:2" x14ac:dyDescent="0.35">
      <c r="A73"/>
      <c r="B73"/>
    </row>
    <row r="74" spans="1:2" x14ac:dyDescent="0.35">
      <c r="A74"/>
      <c r="B74"/>
    </row>
    <row r="75" spans="1:2" x14ac:dyDescent="0.35">
      <c r="A75"/>
      <c r="B75"/>
    </row>
    <row r="76" spans="1:2" x14ac:dyDescent="0.35">
      <c r="A76"/>
      <c r="B76"/>
    </row>
    <row r="77" spans="1:2" x14ac:dyDescent="0.35">
      <c r="A77"/>
      <c r="B77"/>
    </row>
    <row r="78" spans="1:2" x14ac:dyDescent="0.35">
      <c r="A78"/>
      <c r="B78"/>
    </row>
    <row r="79" spans="1:2" x14ac:dyDescent="0.35">
      <c r="A79"/>
      <c r="B79"/>
    </row>
    <row r="80" spans="1:2" x14ac:dyDescent="0.35">
      <c r="A80"/>
      <c r="B80"/>
    </row>
    <row r="81" spans="1:2" x14ac:dyDescent="0.35">
      <c r="A81"/>
      <c r="B81"/>
    </row>
    <row r="82" spans="1:2" x14ac:dyDescent="0.35">
      <c r="A82"/>
      <c r="B82"/>
    </row>
    <row r="83" spans="1:2" x14ac:dyDescent="0.35">
      <c r="A83"/>
      <c r="B83"/>
    </row>
    <row r="84" spans="1:2" x14ac:dyDescent="0.35">
      <c r="A84"/>
      <c r="B84"/>
    </row>
    <row r="85" spans="1:2" x14ac:dyDescent="0.35">
      <c r="A85"/>
      <c r="B85"/>
    </row>
    <row r="86" spans="1:2" x14ac:dyDescent="0.35">
      <c r="A86"/>
      <c r="B86"/>
    </row>
    <row r="87" spans="1:2" x14ac:dyDescent="0.35">
      <c r="A87"/>
      <c r="B87"/>
    </row>
    <row r="88" spans="1:2" x14ac:dyDescent="0.35">
      <c r="A88"/>
      <c r="B88"/>
    </row>
    <row r="89" spans="1:2" x14ac:dyDescent="0.35">
      <c r="A89"/>
      <c r="B89"/>
    </row>
    <row r="90" spans="1:2" x14ac:dyDescent="0.35">
      <c r="A90"/>
      <c r="B90"/>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7" orientation="portrait" horizontalDpi="4294967294" verticalDpi="4294967294"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85" zoomScaleNormal="85" workbookViewId="0">
      <selection activeCell="A17" sqref="A17"/>
    </sheetView>
  </sheetViews>
  <sheetFormatPr defaultColWidth="9.26953125" defaultRowHeight="15.5" x14ac:dyDescent="0.35"/>
  <cols>
    <col min="1" max="1" width="78.453125" style="32" customWidth="1"/>
    <col min="2" max="2" width="13.7265625" style="55" customWidth="1"/>
    <col min="3" max="16384" width="9.26953125" style="32"/>
  </cols>
  <sheetData>
    <row r="1" spans="1:2" x14ac:dyDescent="0.35">
      <c r="A1" s="874" t="s">
        <v>0</v>
      </c>
      <c r="B1" s="875"/>
    </row>
    <row r="2" spans="1:2" x14ac:dyDescent="0.35">
      <c r="A2" s="874" t="s">
        <v>1</v>
      </c>
      <c r="B2" s="875"/>
    </row>
    <row r="3" spans="1:2" ht="12.75" customHeight="1" x14ac:dyDescent="0.35">
      <c r="A3" s="33"/>
      <c r="B3" s="432"/>
    </row>
    <row r="4" spans="1:2" s="35" customFormat="1" ht="17.25" customHeight="1" x14ac:dyDescent="0.35">
      <c r="A4" s="731" t="s">
        <v>669</v>
      </c>
      <c r="B4" s="876"/>
    </row>
    <row r="5" spans="1:2" ht="12.75" customHeight="1" x14ac:dyDescent="0.35">
      <c r="A5" s="433"/>
      <c r="B5" s="434"/>
    </row>
    <row r="6" spans="1:2" x14ac:dyDescent="0.35">
      <c r="A6" s="732" t="s">
        <v>124</v>
      </c>
      <c r="B6" s="876"/>
    </row>
    <row r="7" spans="1:2" x14ac:dyDescent="0.35">
      <c r="A7" s="484" t="s">
        <v>30</v>
      </c>
      <c r="B7" s="435"/>
    </row>
    <row r="8" spans="1:2" x14ac:dyDescent="0.35">
      <c r="A8" s="732" t="s">
        <v>71</v>
      </c>
      <c r="B8" s="876"/>
    </row>
    <row r="9" spans="1:2" x14ac:dyDescent="0.35">
      <c r="A9" s="731" t="s">
        <v>41</v>
      </c>
      <c r="B9" s="877"/>
    </row>
    <row r="10" spans="1:2" ht="12.75" customHeight="1" x14ac:dyDescent="0.35">
      <c r="A10" s="436"/>
      <c r="B10" s="437"/>
    </row>
    <row r="11" spans="1:2" x14ac:dyDescent="0.35">
      <c r="A11" s="872"/>
      <c r="B11" s="873"/>
    </row>
    <row r="12" spans="1:2" x14ac:dyDescent="0.35">
      <c r="A12" s="872"/>
      <c r="B12" s="873"/>
    </row>
    <row r="13" spans="1:2" ht="12.75" customHeight="1" thickBot="1" x14ac:dyDescent="0.4">
      <c r="A13" s="438"/>
      <c r="B13" s="439"/>
    </row>
    <row r="14" spans="1:2" x14ac:dyDescent="0.35">
      <c r="A14" s="73" t="s">
        <v>16</v>
      </c>
      <c r="B14" s="440" t="s">
        <v>2</v>
      </c>
    </row>
    <row r="15" spans="1:2" x14ac:dyDescent="0.35">
      <c r="A15" s="68" t="s">
        <v>670</v>
      </c>
      <c r="B15" s="440">
        <v>80000</v>
      </c>
    </row>
    <row r="16" spans="1:2" ht="16" thickBot="1" x14ac:dyDescent="0.4">
      <c r="A16" s="68" t="s">
        <v>6</v>
      </c>
      <c r="B16" s="441">
        <v>0</v>
      </c>
    </row>
    <row r="17" spans="1:4" ht="16.5" thickTop="1" thickBot="1" x14ac:dyDescent="0.4">
      <c r="A17" s="442" t="s">
        <v>7</v>
      </c>
      <c r="B17" s="443">
        <f>SUM(B13:B15)-(B16)</f>
        <v>80000</v>
      </c>
      <c r="D17" s="35"/>
    </row>
    <row r="18" spans="1:4" s="43" customFormat="1" x14ac:dyDescent="0.35">
      <c r="A18" s="433"/>
      <c r="B18" s="444"/>
    </row>
    <row r="19" spans="1:4" ht="12.75" customHeight="1" x14ac:dyDescent="0.35">
      <c r="A19" s="73" t="s">
        <v>17</v>
      </c>
      <c r="B19" s="440"/>
    </row>
    <row r="20" spans="1:4" x14ac:dyDescent="0.35">
      <c r="A20" s="68" t="s">
        <v>22</v>
      </c>
      <c r="B20" s="440"/>
    </row>
    <row r="21" spans="1:4" ht="16.5" customHeight="1" x14ac:dyDescent="0.35">
      <c r="A21" s="68" t="s">
        <v>9</v>
      </c>
      <c r="B21" s="440"/>
    </row>
    <row r="22" spans="1:4" ht="16" thickBot="1" x14ac:dyDescent="0.4">
      <c r="A22" s="45" t="s">
        <v>10</v>
      </c>
      <c r="B22" s="445"/>
    </row>
    <row r="23" spans="1:4" ht="16.5" thickTop="1" thickBot="1" x14ac:dyDescent="0.4">
      <c r="A23" s="52" t="s">
        <v>11</v>
      </c>
      <c r="B23" s="446">
        <f>SUM(B20:B22)</f>
        <v>0</v>
      </c>
    </row>
    <row r="24" spans="1:4" s="43" customFormat="1" x14ac:dyDescent="0.35">
      <c r="A24" s="433"/>
      <c r="B24" s="444"/>
    </row>
    <row r="25" spans="1:4" ht="12.75" customHeight="1" x14ac:dyDescent="0.35">
      <c r="A25" s="73" t="s">
        <v>18</v>
      </c>
      <c r="B25" s="440" t="s">
        <v>4</v>
      </c>
    </row>
    <row r="26" spans="1:4" x14ac:dyDescent="0.35">
      <c r="A26" s="68" t="s">
        <v>12</v>
      </c>
      <c r="B26" s="440"/>
    </row>
    <row r="27" spans="1:4" x14ac:dyDescent="0.35">
      <c r="A27" s="68" t="s">
        <v>13</v>
      </c>
      <c r="B27" s="440"/>
    </row>
    <row r="28" spans="1:4" x14ac:dyDescent="0.35">
      <c r="A28" s="68" t="s">
        <v>14</v>
      </c>
      <c r="B28" s="440"/>
    </row>
    <row r="29" spans="1:4" ht="16" thickBot="1" x14ac:dyDescent="0.4">
      <c r="A29" s="45" t="s">
        <v>15</v>
      </c>
      <c r="B29" s="445"/>
    </row>
    <row r="30" spans="1:4" ht="16.5" thickTop="1" thickBot="1" x14ac:dyDescent="0.4">
      <c r="A30" s="52" t="s">
        <v>7</v>
      </c>
      <c r="B30" s="446">
        <f>SUM(B25:B29)</f>
        <v>0</v>
      </c>
    </row>
    <row r="31" spans="1:4" s="43" customFormat="1" x14ac:dyDescent="0.35">
      <c r="A31" s="433"/>
      <c r="B31" s="444"/>
    </row>
    <row r="32" spans="1:4" ht="12.75" customHeight="1" x14ac:dyDescent="0.35">
      <c r="A32" s="73" t="s">
        <v>19</v>
      </c>
      <c r="B32" s="447"/>
    </row>
    <row r="33" spans="1:2" x14ac:dyDescent="0.35">
      <c r="A33" s="54" t="s">
        <v>114</v>
      </c>
      <c r="B33" s="440"/>
    </row>
    <row r="34" spans="1:2" x14ac:dyDescent="0.35">
      <c r="A34" s="54" t="s">
        <v>121</v>
      </c>
      <c r="B34" s="448"/>
    </row>
    <row r="35" spans="1:2" x14ac:dyDescent="0.35">
      <c r="A35" s="54" t="s">
        <v>132</v>
      </c>
      <c r="B35" s="448">
        <v>80000</v>
      </c>
    </row>
    <row r="36" spans="1:2" x14ac:dyDescent="0.35">
      <c r="A36" s="54" t="s">
        <v>160</v>
      </c>
      <c r="B36" s="448"/>
    </row>
    <row r="37" spans="1:2" x14ac:dyDescent="0.35">
      <c r="A37" s="54" t="s">
        <v>489</v>
      </c>
      <c r="B37" s="448"/>
    </row>
    <row r="38" spans="1:2" x14ac:dyDescent="0.35">
      <c r="A38" s="54" t="s">
        <v>574</v>
      </c>
      <c r="B38" s="448"/>
    </row>
    <row r="39" spans="1:2" ht="16" thickBot="1" x14ac:dyDescent="0.4">
      <c r="A39" s="67" t="s">
        <v>665</v>
      </c>
      <c r="B39" s="449"/>
    </row>
    <row r="40" spans="1:2" ht="16.5" thickTop="1" thickBot="1" x14ac:dyDescent="0.4">
      <c r="A40" s="52" t="s">
        <v>11</v>
      </c>
      <c r="B40" s="443">
        <f>SUM(B33:B39)</f>
        <v>80000</v>
      </c>
    </row>
  </sheetData>
  <mergeCells count="7">
    <mergeCell ref="A11:B12"/>
    <mergeCell ref="A1:B1"/>
    <mergeCell ref="A2:B2"/>
    <mergeCell ref="A4:B4"/>
    <mergeCell ref="A6:B6"/>
    <mergeCell ref="A8:B8"/>
    <mergeCell ref="A9:B9"/>
  </mergeCells>
  <printOptions horizontalCentered="1" verticalCentered="1" gridLines="1"/>
  <pageMargins left="0.66" right="0.67" top="0" bottom="0" header="0.26" footer="0.17"/>
  <pageSetup firstPageNumber="9"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7" zoomScale="85" workbookViewId="0">
      <selection activeCell="B41" sqref="B41"/>
    </sheetView>
  </sheetViews>
  <sheetFormatPr defaultColWidth="9.26953125" defaultRowHeight="15.5" x14ac:dyDescent="0.35"/>
  <cols>
    <col min="1" max="1" width="78.453125" style="32" customWidth="1"/>
    <col min="2" max="2" width="13.7265625" style="55" customWidth="1"/>
    <col min="3" max="16384" width="9.26953125" style="32"/>
  </cols>
  <sheetData>
    <row r="1" spans="1:6" x14ac:dyDescent="0.35">
      <c r="A1" s="736" t="s">
        <v>0</v>
      </c>
      <c r="B1" s="737"/>
    </row>
    <row r="2" spans="1:6" x14ac:dyDescent="0.35">
      <c r="A2" s="738" t="s">
        <v>1</v>
      </c>
      <c r="B2" s="739"/>
    </row>
    <row r="3" spans="1:6" ht="12.75" customHeight="1" x14ac:dyDescent="0.35">
      <c r="A3" s="256"/>
      <c r="B3" s="257"/>
    </row>
    <row r="4" spans="1:6" s="35" customFormat="1" ht="17.25" customHeight="1" x14ac:dyDescent="0.35">
      <c r="A4" s="740" t="s">
        <v>483</v>
      </c>
      <c r="B4" s="741"/>
    </row>
    <row r="5" spans="1:6" ht="12.75" customHeight="1" x14ac:dyDescent="0.35">
      <c r="A5" s="133"/>
      <c r="B5" s="258"/>
    </row>
    <row r="6" spans="1:6" x14ac:dyDescent="0.35">
      <c r="A6" s="742" t="s">
        <v>102</v>
      </c>
      <c r="B6" s="741"/>
    </row>
    <row r="7" spans="1:6" x14ac:dyDescent="0.35">
      <c r="A7" s="246" t="s">
        <v>30</v>
      </c>
      <c r="B7" s="121"/>
    </row>
    <row r="8" spans="1:6" x14ac:dyDescent="0.35">
      <c r="A8" s="742" t="s">
        <v>71</v>
      </c>
      <c r="B8" s="741"/>
    </row>
    <row r="9" spans="1:6" x14ac:dyDescent="0.35">
      <c r="A9" s="740" t="s">
        <v>41</v>
      </c>
      <c r="B9" s="743"/>
    </row>
    <row r="10" spans="1:6" ht="12.75" customHeight="1" x14ac:dyDescent="0.35">
      <c r="A10" s="135"/>
      <c r="B10" s="136"/>
    </row>
    <row r="11" spans="1:6" ht="15.4" customHeight="1" x14ac:dyDescent="0.35">
      <c r="A11" s="734" t="s">
        <v>24</v>
      </c>
      <c r="B11" s="735"/>
    </row>
    <row r="12" spans="1:6" ht="12.75" customHeight="1" thickBot="1" x14ac:dyDescent="0.4">
      <c r="A12" s="137"/>
      <c r="B12" s="138"/>
    </row>
    <row r="13" spans="1:6" x14ac:dyDescent="0.35">
      <c r="A13" s="259" t="s">
        <v>16</v>
      </c>
      <c r="B13" s="260" t="s">
        <v>2</v>
      </c>
    </row>
    <row r="14" spans="1:6" x14ac:dyDescent="0.35">
      <c r="A14" s="261" t="s">
        <v>3</v>
      </c>
      <c r="B14" s="158">
        <v>1200000</v>
      </c>
    </row>
    <row r="15" spans="1:6" x14ac:dyDescent="0.35">
      <c r="A15" s="261" t="s">
        <v>25</v>
      </c>
      <c r="B15" s="158">
        <v>260000</v>
      </c>
      <c r="F15" s="54"/>
    </row>
    <row r="16" spans="1:6" x14ac:dyDescent="0.35">
      <c r="A16" s="261" t="s">
        <v>5</v>
      </c>
      <c r="B16" s="158">
        <v>27890000</v>
      </c>
    </row>
    <row r="17" spans="1:4" ht="16" thickBot="1" x14ac:dyDescent="0.4">
      <c r="A17" s="139" t="s">
        <v>26</v>
      </c>
      <c r="B17" s="480">
        <v>650000</v>
      </c>
    </row>
    <row r="18" spans="1:4" ht="16" thickTop="1" x14ac:dyDescent="0.35">
      <c r="A18" s="261" t="s">
        <v>6</v>
      </c>
      <c r="B18" s="262"/>
      <c r="D18" s="35"/>
    </row>
    <row r="19" spans="1:4" s="43" customFormat="1" thickBot="1" x14ac:dyDescent="0.35">
      <c r="A19" s="80" t="s">
        <v>7</v>
      </c>
      <c r="B19" s="82">
        <f>SUM(B13:B17)-(B18)</f>
        <v>30000000</v>
      </c>
    </row>
    <row r="20" spans="1:4" ht="12.75" customHeight="1" x14ac:dyDescent="0.35">
      <c r="A20" s="133"/>
      <c r="B20" s="134"/>
    </row>
    <row r="21" spans="1:4" x14ac:dyDescent="0.35">
      <c r="A21" s="259" t="s">
        <v>17</v>
      </c>
      <c r="B21" s="260"/>
    </row>
    <row r="22" spans="1:4" x14ac:dyDescent="0.35">
      <c r="A22" s="261" t="s">
        <v>482</v>
      </c>
      <c r="B22" s="158">
        <v>2500000</v>
      </c>
    </row>
    <row r="23" spans="1:4" ht="16.5" customHeight="1" x14ac:dyDescent="0.35">
      <c r="A23" s="261" t="s">
        <v>22</v>
      </c>
      <c r="B23" s="158">
        <v>1100000</v>
      </c>
    </row>
    <row r="24" spans="1:4" x14ac:dyDescent="0.35">
      <c r="A24" s="261" t="s">
        <v>20</v>
      </c>
      <c r="B24" s="158">
        <v>0</v>
      </c>
    </row>
    <row r="25" spans="1:4" x14ac:dyDescent="0.35">
      <c r="A25" s="261" t="s">
        <v>8</v>
      </c>
      <c r="B25" s="158">
        <v>1500000</v>
      </c>
    </row>
    <row r="26" spans="1:4" x14ac:dyDescent="0.35">
      <c r="A26" s="261" t="s">
        <v>103</v>
      </c>
      <c r="B26" s="158">
        <v>429000</v>
      </c>
    </row>
    <row r="27" spans="1:4" x14ac:dyDescent="0.35">
      <c r="A27" s="261" t="s">
        <v>9</v>
      </c>
      <c r="B27" s="158">
        <v>24471000</v>
      </c>
    </row>
    <row r="28" spans="1:4" ht="17.5" thickBot="1" x14ac:dyDescent="0.55000000000000004">
      <c r="A28" s="139" t="s">
        <v>10</v>
      </c>
      <c r="B28" s="295">
        <v>0</v>
      </c>
    </row>
    <row r="29" spans="1:4" s="43" customFormat="1" ht="16" thickTop="1" thickBot="1" x14ac:dyDescent="0.35">
      <c r="A29" s="141" t="s">
        <v>11</v>
      </c>
      <c r="B29" s="81">
        <f>SUM(B22:B28)</f>
        <v>30000000</v>
      </c>
    </row>
    <row r="30" spans="1:4" ht="12.75" customHeight="1" x14ac:dyDescent="0.35">
      <c r="A30" s="133"/>
      <c r="B30" s="134"/>
    </row>
    <row r="31" spans="1:4" x14ac:dyDescent="0.35">
      <c r="A31" s="259" t="s">
        <v>18</v>
      </c>
      <c r="B31" s="260" t="s">
        <v>4</v>
      </c>
    </row>
    <row r="32" spans="1:4" x14ac:dyDescent="0.35">
      <c r="A32" s="261" t="s">
        <v>12</v>
      </c>
      <c r="B32" s="260"/>
    </row>
    <row r="33" spans="1:2" x14ac:dyDescent="0.35">
      <c r="A33" s="261" t="s">
        <v>13</v>
      </c>
      <c r="B33" s="260"/>
    </row>
    <row r="34" spans="1:2" x14ac:dyDescent="0.35">
      <c r="A34" s="261" t="s">
        <v>14</v>
      </c>
      <c r="B34" s="260"/>
    </row>
    <row r="35" spans="1:2" ht="16" thickBot="1" x14ac:dyDescent="0.4">
      <c r="A35" s="139" t="s">
        <v>15</v>
      </c>
      <c r="B35" s="91"/>
    </row>
    <row r="36" spans="1:2" s="43" customFormat="1" ht="16" thickTop="1" thickBot="1" x14ac:dyDescent="0.35">
      <c r="A36" s="141" t="s">
        <v>7</v>
      </c>
      <c r="B36" s="81">
        <f>SUM(B31:B35)</f>
        <v>0</v>
      </c>
    </row>
    <row r="37" spans="1:2" ht="12.75" customHeight="1" x14ac:dyDescent="0.35">
      <c r="A37" s="294"/>
      <c r="B37" s="258"/>
    </row>
    <row r="38" spans="1:2" x14ac:dyDescent="0.35">
      <c r="A38" s="89" t="s">
        <v>19</v>
      </c>
      <c r="B38" s="142"/>
    </row>
    <row r="39" spans="1:2" x14ac:dyDescent="0.35">
      <c r="A39" s="54" t="s">
        <v>114</v>
      </c>
      <c r="B39" s="142"/>
    </row>
    <row r="40" spans="1:2" x14ac:dyDescent="0.35">
      <c r="A40" s="54" t="s">
        <v>121</v>
      </c>
      <c r="B40" s="142">
        <v>30000000</v>
      </c>
    </row>
    <row r="41" spans="1:2" x14ac:dyDescent="0.35">
      <c r="A41" s="54" t="s">
        <v>132</v>
      </c>
      <c r="B41" s="142"/>
    </row>
    <row r="42" spans="1:2" x14ac:dyDescent="0.35">
      <c r="A42" s="54" t="s">
        <v>160</v>
      </c>
      <c r="B42" s="142"/>
    </row>
    <row r="43" spans="1:2" x14ac:dyDescent="0.35">
      <c r="A43" s="54" t="s">
        <v>489</v>
      </c>
      <c r="B43" s="142"/>
    </row>
    <row r="44" spans="1:2" x14ac:dyDescent="0.35">
      <c r="A44" s="54" t="s">
        <v>574</v>
      </c>
      <c r="B44" s="142"/>
    </row>
    <row r="45" spans="1:2" ht="16" thickBot="1" x14ac:dyDescent="0.4">
      <c r="A45" s="67" t="s">
        <v>665</v>
      </c>
      <c r="B45" s="91"/>
    </row>
    <row r="46" spans="1:2" ht="16.5" thickTop="1" thickBot="1" x14ac:dyDescent="0.4">
      <c r="A46" s="80" t="s">
        <v>11</v>
      </c>
      <c r="B46" s="82">
        <f>SUM(B39:B45)</f>
        <v>30000000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workbookViewId="0">
      <selection activeCell="A38" sqref="A38:A44"/>
    </sheetView>
  </sheetViews>
  <sheetFormatPr defaultColWidth="9.26953125" defaultRowHeight="15.5" x14ac:dyDescent="0.35"/>
  <cols>
    <col min="1" max="1" width="78.453125" style="32" customWidth="1"/>
    <col min="2" max="2" width="13.7265625" style="55" customWidth="1"/>
    <col min="3" max="16384" width="9.26953125" style="32"/>
  </cols>
  <sheetData>
    <row r="1" spans="1:10" x14ac:dyDescent="0.35">
      <c r="A1" s="736" t="s">
        <v>0</v>
      </c>
      <c r="B1" s="737"/>
    </row>
    <row r="2" spans="1:10" x14ac:dyDescent="0.35">
      <c r="A2" s="738" t="s">
        <v>1</v>
      </c>
      <c r="B2" s="739"/>
    </row>
    <row r="3" spans="1:10" ht="12.75" customHeight="1" x14ac:dyDescent="0.35">
      <c r="A3" s="256"/>
      <c r="B3" s="257"/>
    </row>
    <row r="4" spans="1:10" s="35" customFormat="1" ht="17.25" customHeight="1" x14ac:dyDescent="0.35">
      <c r="A4" s="740" t="s">
        <v>481</v>
      </c>
      <c r="B4" s="741"/>
    </row>
    <row r="5" spans="1:10" ht="12.75" customHeight="1" x14ac:dyDescent="0.35">
      <c r="A5" s="133"/>
      <c r="B5" s="258"/>
    </row>
    <row r="6" spans="1:10" x14ac:dyDescent="0.35">
      <c r="A6" s="742" t="s">
        <v>102</v>
      </c>
      <c r="B6" s="741"/>
    </row>
    <row r="7" spans="1:10" x14ac:dyDescent="0.35">
      <c r="A7" s="246" t="s">
        <v>30</v>
      </c>
      <c r="B7" s="121"/>
    </row>
    <row r="8" spans="1:10" x14ac:dyDescent="0.35">
      <c r="A8" s="742" t="s">
        <v>71</v>
      </c>
      <c r="B8" s="741"/>
    </row>
    <row r="9" spans="1:10" x14ac:dyDescent="0.35">
      <c r="A9" s="740" t="s">
        <v>41</v>
      </c>
      <c r="B9" s="743"/>
    </row>
    <row r="10" spans="1:10" ht="12.75" customHeight="1" x14ac:dyDescent="0.35">
      <c r="A10" s="135"/>
      <c r="B10" s="136"/>
    </row>
    <row r="11" spans="1:10" ht="15.4" customHeight="1" x14ac:dyDescent="0.35">
      <c r="A11" s="734" t="s">
        <v>24</v>
      </c>
      <c r="B11" s="735"/>
    </row>
    <row r="12" spans="1:10" ht="12.75" customHeight="1" thickBot="1" x14ac:dyDescent="0.4">
      <c r="A12" s="137"/>
      <c r="B12" s="138"/>
    </row>
    <row r="13" spans="1:10" x14ac:dyDescent="0.35">
      <c r="A13" s="259" t="s">
        <v>16</v>
      </c>
      <c r="B13" s="260" t="s">
        <v>2</v>
      </c>
    </row>
    <row r="14" spans="1:10" x14ac:dyDescent="0.35">
      <c r="A14" s="261" t="s">
        <v>3</v>
      </c>
      <c r="B14" s="260" t="s">
        <v>2</v>
      </c>
    </row>
    <row r="15" spans="1:10" x14ac:dyDescent="0.35">
      <c r="A15" s="261" t="s">
        <v>25</v>
      </c>
      <c r="B15" s="260"/>
      <c r="J15" s="54"/>
    </row>
    <row r="16" spans="1:10" x14ac:dyDescent="0.35">
      <c r="A16" s="261" t="s">
        <v>5</v>
      </c>
      <c r="B16" s="260">
        <v>930000</v>
      </c>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930000</v>
      </c>
    </row>
    <row r="20" spans="1:4" ht="12.75" customHeight="1" x14ac:dyDescent="0.35">
      <c r="A20" s="133"/>
      <c r="B20" s="134"/>
    </row>
    <row r="21" spans="1:4" x14ac:dyDescent="0.35">
      <c r="A21" s="259" t="s">
        <v>17</v>
      </c>
      <c r="B21" s="260"/>
    </row>
    <row r="22" spans="1:4" ht="16.5" customHeight="1" x14ac:dyDescent="0.35">
      <c r="A22" s="261" t="s">
        <v>22</v>
      </c>
      <c r="B22" s="260">
        <v>650000</v>
      </c>
    </row>
    <row r="23" spans="1:4" x14ac:dyDescent="0.35">
      <c r="A23" s="261" t="s">
        <v>20</v>
      </c>
      <c r="B23" s="260"/>
    </row>
    <row r="24" spans="1:4" x14ac:dyDescent="0.35">
      <c r="A24" s="261" t="s">
        <v>8</v>
      </c>
      <c r="B24" s="260"/>
    </row>
    <row r="25" spans="1:4" x14ac:dyDescent="0.35">
      <c r="A25" s="261" t="s">
        <v>103</v>
      </c>
      <c r="B25" s="260">
        <v>280000</v>
      </c>
    </row>
    <row r="26" spans="1:4" x14ac:dyDescent="0.35">
      <c r="A26" s="261" t="s">
        <v>9</v>
      </c>
      <c r="B26" s="260"/>
    </row>
    <row r="27" spans="1:4" ht="16" thickBot="1" x14ac:dyDescent="0.4">
      <c r="A27" s="139" t="s">
        <v>10</v>
      </c>
      <c r="B27" s="91"/>
    </row>
    <row r="28" spans="1:4" s="43" customFormat="1" ht="16" thickTop="1" thickBot="1" x14ac:dyDescent="0.35">
      <c r="A28" s="141" t="s">
        <v>11</v>
      </c>
      <c r="B28" s="81">
        <f>SUM(B22:B27)</f>
        <v>930000</v>
      </c>
    </row>
    <row r="29" spans="1:4" ht="12.75" customHeight="1" x14ac:dyDescent="0.35">
      <c r="A29" s="133"/>
      <c r="B29" s="134"/>
    </row>
    <row r="30" spans="1:4" x14ac:dyDescent="0.35">
      <c r="A30" s="259" t="s">
        <v>18</v>
      </c>
      <c r="B30" s="260" t="s">
        <v>4</v>
      </c>
    </row>
    <row r="31" spans="1:4" x14ac:dyDescent="0.35">
      <c r="A31" s="261" t="s">
        <v>12</v>
      </c>
      <c r="B31" s="260"/>
    </row>
    <row r="32" spans="1:4" x14ac:dyDescent="0.35">
      <c r="A32" s="261" t="s">
        <v>13</v>
      </c>
      <c r="B32" s="260"/>
    </row>
    <row r="33" spans="1:2" x14ac:dyDescent="0.35">
      <c r="A33" s="261" t="s">
        <v>14</v>
      </c>
      <c r="B33" s="260"/>
    </row>
    <row r="34" spans="1:2" ht="16" thickBot="1" x14ac:dyDescent="0.4">
      <c r="A34" s="139" t="s">
        <v>15</v>
      </c>
      <c r="B34" s="91"/>
    </row>
    <row r="35" spans="1:2" s="43" customFormat="1" ht="16" thickTop="1" thickBot="1" x14ac:dyDescent="0.35">
      <c r="A35" s="141" t="s">
        <v>7</v>
      </c>
      <c r="B35" s="81">
        <f>SUM(B30:B34)</f>
        <v>0</v>
      </c>
    </row>
    <row r="36" spans="1:2" ht="12.75" customHeight="1" x14ac:dyDescent="0.35">
      <c r="A36" s="133"/>
      <c r="B36" s="134"/>
    </row>
    <row r="37" spans="1:2" x14ac:dyDescent="0.35">
      <c r="A37" s="259" t="s">
        <v>19</v>
      </c>
      <c r="B37" s="260"/>
    </row>
    <row r="38" spans="1:2" x14ac:dyDescent="0.35">
      <c r="A38" s="54" t="s">
        <v>114</v>
      </c>
      <c r="B38" s="142"/>
    </row>
    <row r="39" spans="1:2" x14ac:dyDescent="0.35">
      <c r="A39" s="54" t="s">
        <v>121</v>
      </c>
      <c r="B39" s="142">
        <v>930000</v>
      </c>
    </row>
    <row r="40" spans="1:2" x14ac:dyDescent="0.35">
      <c r="A40" s="54" t="s">
        <v>132</v>
      </c>
      <c r="B40" s="142"/>
    </row>
    <row r="41" spans="1:2" x14ac:dyDescent="0.35">
      <c r="A41" s="54" t="s">
        <v>160</v>
      </c>
      <c r="B41" s="260"/>
    </row>
    <row r="42" spans="1:2" x14ac:dyDescent="0.35">
      <c r="A42" s="54" t="s">
        <v>489</v>
      </c>
      <c r="B42" s="260"/>
    </row>
    <row r="43" spans="1:2" x14ac:dyDescent="0.35">
      <c r="A43" s="54" t="s">
        <v>574</v>
      </c>
      <c r="B43" s="142"/>
    </row>
    <row r="44" spans="1:2" ht="16" thickBot="1" x14ac:dyDescent="0.4">
      <c r="A44" s="67" t="s">
        <v>665</v>
      </c>
      <c r="B44" s="150"/>
    </row>
    <row r="45" spans="1:2" ht="16.5" thickTop="1" thickBot="1" x14ac:dyDescent="0.4">
      <c r="A45" s="141" t="s">
        <v>11</v>
      </c>
      <c r="B45" s="81">
        <f>SUM(B38:B44)</f>
        <v>930000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1" zoomScale="85" workbookViewId="0">
      <selection activeCell="C36" sqref="C36"/>
    </sheetView>
  </sheetViews>
  <sheetFormatPr defaultColWidth="9.26953125" defaultRowHeight="15.5" x14ac:dyDescent="0.35"/>
  <cols>
    <col min="1" max="1" width="78.453125" style="32" customWidth="1"/>
    <col min="2" max="2" width="13.7265625" style="55" customWidth="1"/>
    <col min="3" max="16384" width="9.26953125" style="32"/>
  </cols>
  <sheetData>
    <row r="1" spans="1:10" x14ac:dyDescent="0.35">
      <c r="A1" s="736" t="s">
        <v>0</v>
      </c>
      <c r="B1" s="737"/>
    </row>
    <row r="2" spans="1:10" x14ac:dyDescent="0.35">
      <c r="A2" s="738" t="s">
        <v>1</v>
      </c>
      <c r="B2" s="739"/>
    </row>
    <row r="3" spans="1:10" ht="12.75" customHeight="1" x14ac:dyDescent="0.35">
      <c r="A3" s="256"/>
      <c r="B3" s="257"/>
    </row>
    <row r="4" spans="1:10" s="35" customFormat="1" ht="34.5" customHeight="1" x14ac:dyDescent="0.35">
      <c r="A4" s="744" t="s">
        <v>683</v>
      </c>
      <c r="B4" s="745"/>
    </row>
    <row r="5" spans="1:10" ht="12.75" customHeight="1" x14ac:dyDescent="0.35">
      <c r="A5" s="133"/>
      <c r="B5" s="258"/>
    </row>
    <row r="6" spans="1:10" x14ac:dyDescent="0.35">
      <c r="A6" s="742" t="s">
        <v>124</v>
      </c>
      <c r="B6" s="741"/>
    </row>
    <row r="7" spans="1:10" x14ac:dyDescent="0.35">
      <c r="A7" s="355" t="s">
        <v>30</v>
      </c>
      <c r="B7" s="121"/>
    </row>
    <row r="8" spans="1:10" x14ac:dyDescent="0.35">
      <c r="A8" s="742" t="s">
        <v>542</v>
      </c>
      <c r="B8" s="741"/>
    </row>
    <row r="9" spans="1:10" x14ac:dyDescent="0.35">
      <c r="A9" s="740" t="s">
        <v>41</v>
      </c>
      <c r="B9" s="743"/>
    </row>
    <row r="10" spans="1:10" ht="12.75" customHeight="1" x14ac:dyDescent="0.35">
      <c r="A10" s="135"/>
      <c r="B10" s="136"/>
    </row>
    <row r="11" spans="1:10" x14ac:dyDescent="0.35">
      <c r="A11" s="734" t="s">
        <v>543</v>
      </c>
      <c r="B11" s="735"/>
    </row>
    <row r="12" spans="1:10" ht="12.75" customHeight="1" thickBot="1" x14ac:dyDescent="0.4">
      <c r="A12" s="137"/>
      <c r="B12" s="138"/>
    </row>
    <row r="13" spans="1:10" x14ac:dyDescent="0.35">
      <c r="A13" s="259" t="s">
        <v>16</v>
      </c>
      <c r="B13" s="260" t="s">
        <v>2</v>
      </c>
    </row>
    <row r="14" spans="1:10" x14ac:dyDescent="0.35">
      <c r="A14" s="261" t="s">
        <v>3</v>
      </c>
      <c r="B14" s="260" t="s">
        <v>2</v>
      </c>
    </row>
    <row r="15" spans="1:10" x14ac:dyDescent="0.35">
      <c r="A15" s="261" t="s">
        <v>25</v>
      </c>
      <c r="B15" s="260">
        <f>1089932+93421+13346</f>
        <v>1196699</v>
      </c>
      <c r="J15" s="54"/>
    </row>
    <row r="16" spans="1:10" x14ac:dyDescent="0.35">
      <c r="A16" s="261" t="s">
        <v>5</v>
      </c>
      <c r="B16" s="260">
        <f>5490100+1007608</f>
        <v>6497708</v>
      </c>
    </row>
    <row r="17" spans="1:4" ht="16" thickBot="1" x14ac:dyDescent="0.4">
      <c r="A17" s="139" t="s">
        <v>26</v>
      </c>
      <c r="B17" s="140"/>
    </row>
    <row r="18" spans="1:4" ht="16" thickTop="1" x14ac:dyDescent="0.35">
      <c r="A18" s="261" t="s">
        <v>6</v>
      </c>
      <c r="B18" s="262"/>
      <c r="D18" s="35"/>
    </row>
    <row r="19" spans="1:4" s="43" customFormat="1" thickBot="1" x14ac:dyDescent="0.35">
      <c r="A19" s="80" t="s">
        <v>7</v>
      </c>
      <c r="B19" s="82">
        <f>SUM(B13:B17)-(B18)</f>
        <v>7694407</v>
      </c>
    </row>
    <row r="20" spans="1:4" ht="12.75" customHeight="1" x14ac:dyDescent="0.35">
      <c r="A20" s="133"/>
      <c r="B20" s="134"/>
    </row>
    <row r="21" spans="1:4" x14ac:dyDescent="0.35">
      <c r="A21" s="259" t="s">
        <v>17</v>
      </c>
      <c r="B21" s="260"/>
    </row>
    <row r="22" spans="1:4" x14ac:dyDescent="0.35">
      <c r="A22" s="261" t="s">
        <v>113</v>
      </c>
      <c r="B22" s="260">
        <v>6155525</v>
      </c>
    </row>
    <row r="23" spans="1:4" x14ac:dyDescent="0.35">
      <c r="A23" s="261" t="s">
        <v>20</v>
      </c>
      <c r="B23" s="260"/>
    </row>
    <row r="24" spans="1:4" x14ac:dyDescent="0.35">
      <c r="A24" s="261" t="s">
        <v>684</v>
      </c>
      <c r="B24" s="260">
        <v>613256</v>
      </c>
    </row>
    <row r="25" spans="1:4" x14ac:dyDescent="0.35">
      <c r="A25" s="261" t="s">
        <v>103</v>
      </c>
      <c r="B25" s="260">
        <v>925626</v>
      </c>
    </row>
    <row r="26" spans="1:4" x14ac:dyDescent="0.35">
      <c r="A26" s="261" t="s">
        <v>9</v>
      </c>
      <c r="B26" s="260"/>
    </row>
    <row r="27" spans="1:4" ht="16" thickBot="1" x14ac:dyDescent="0.4">
      <c r="A27" s="139" t="s">
        <v>10</v>
      </c>
      <c r="B27" s="91"/>
    </row>
    <row r="28" spans="1:4" s="43" customFormat="1" ht="16" thickTop="1" thickBot="1" x14ac:dyDescent="0.35">
      <c r="A28" s="141" t="s">
        <v>11</v>
      </c>
      <c r="B28" s="81">
        <f>SUM(B22:B27)</f>
        <v>7694407</v>
      </c>
    </row>
    <row r="29" spans="1:4" ht="12.75" customHeight="1" x14ac:dyDescent="0.35">
      <c r="A29" s="133"/>
      <c r="B29" s="134"/>
    </row>
    <row r="30" spans="1:4" x14ac:dyDescent="0.35">
      <c r="A30" s="259" t="s">
        <v>18</v>
      </c>
      <c r="B30" s="260" t="s">
        <v>4</v>
      </c>
    </row>
    <row r="31" spans="1:4" x14ac:dyDescent="0.35">
      <c r="A31" s="261" t="s">
        <v>12</v>
      </c>
      <c r="B31" s="260"/>
    </row>
    <row r="32" spans="1:4" x14ac:dyDescent="0.35">
      <c r="A32" s="261" t="s">
        <v>13</v>
      </c>
      <c r="B32" s="260"/>
    </row>
    <row r="33" spans="1:2" x14ac:dyDescent="0.35">
      <c r="A33" s="261" t="s">
        <v>14</v>
      </c>
      <c r="B33" s="260"/>
    </row>
    <row r="34" spans="1:2" ht="16" thickBot="1" x14ac:dyDescent="0.4">
      <c r="A34" s="139" t="s">
        <v>15</v>
      </c>
      <c r="B34" s="91"/>
    </row>
    <row r="35" spans="1:2" s="43" customFormat="1" ht="16" thickTop="1" thickBot="1" x14ac:dyDescent="0.35">
      <c r="A35" s="141" t="s">
        <v>7</v>
      </c>
      <c r="B35" s="81">
        <f>SUM(B30:B34)</f>
        <v>0</v>
      </c>
    </row>
    <row r="36" spans="1:2" ht="12.75" customHeight="1" x14ac:dyDescent="0.35">
      <c r="A36" s="133"/>
      <c r="B36" s="134"/>
    </row>
    <row r="37" spans="1:2" x14ac:dyDescent="0.35">
      <c r="A37" s="259" t="s">
        <v>19</v>
      </c>
      <c r="B37" s="260"/>
    </row>
    <row r="38" spans="1:2" x14ac:dyDescent="0.35">
      <c r="A38" s="54" t="s">
        <v>114</v>
      </c>
      <c r="B38" s="142">
        <v>106767</v>
      </c>
    </row>
    <row r="39" spans="1:2" x14ac:dyDescent="0.35">
      <c r="A39" s="54" t="s">
        <v>121</v>
      </c>
      <c r="B39" s="142">
        <v>7587640</v>
      </c>
    </row>
    <row r="40" spans="1:2" x14ac:dyDescent="0.35">
      <c r="A40" s="54" t="s">
        <v>132</v>
      </c>
      <c r="B40" s="260"/>
    </row>
    <row r="41" spans="1:2" x14ac:dyDescent="0.35">
      <c r="A41" s="54" t="s">
        <v>160</v>
      </c>
      <c r="B41" s="260"/>
    </row>
    <row r="42" spans="1:2" x14ac:dyDescent="0.35">
      <c r="A42" s="54" t="s">
        <v>489</v>
      </c>
      <c r="B42" s="142"/>
    </row>
    <row r="43" spans="1:2" x14ac:dyDescent="0.35">
      <c r="A43" s="54" t="s">
        <v>574</v>
      </c>
      <c r="B43" s="142"/>
    </row>
    <row r="44" spans="1:2" ht="16" thickBot="1" x14ac:dyDescent="0.4">
      <c r="A44" s="67" t="s">
        <v>665</v>
      </c>
      <c r="B44" s="150"/>
    </row>
    <row r="45" spans="1:2" ht="16.5" thickTop="1" thickBot="1" x14ac:dyDescent="0.4">
      <c r="A45" s="141" t="s">
        <v>11</v>
      </c>
      <c r="B45" s="81">
        <f>SUM(B38:B44)</f>
        <v>7694407</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topLeftCell="A13" zoomScale="60" zoomScaleNormal="85" workbookViewId="0">
      <selection activeCell="H52" sqref="H52"/>
    </sheetView>
  </sheetViews>
  <sheetFormatPr defaultColWidth="9.26953125" defaultRowHeight="15.5" x14ac:dyDescent="0.35"/>
  <cols>
    <col min="1" max="1" width="78.453125" style="32" customWidth="1"/>
    <col min="2" max="2" width="13.7265625" style="55" customWidth="1"/>
    <col min="3" max="16384" width="9.26953125" style="32"/>
  </cols>
  <sheetData>
    <row r="1" spans="1:12" x14ac:dyDescent="0.35">
      <c r="A1" s="736" t="s">
        <v>0</v>
      </c>
      <c r="B1" s="737"/>
    </row>
    <row r="2" spans="1:12" x14ac:dyDescent="0.35">
      <c r="A2" s="738" t="s">
        <v>1</v>
      </c>
      <c r="B2" s="739"/>
    </row>
    <row r="3" spans="1:12" ht="12.75" customHeight="1" x14ac:dyDescent="0.35">
      <c r="A3" s="256"/>
      <c r="B3" s="257"/>
    </row>
    <row r="4" spans="1:12" s="35" customFormat="1" ht="17.25" customHeight="1" x14ac:dyDescent="0.35">
      <c r="A4" s="740" t="s">
        <v>653</v>
      </c>
      <c r="B4" s="741"/>
    </row>
    <row r="5" spans="1:12" ht="12.75" customHeight="1" x14ac:dyDescent="0.35">
      <c r="A5" s="133"/>
      <c r="B5" s="258"/>
    </row>
    <row r="6" spans="1:12" x14ac:dyDescent="0.35">
      <c r="A6" s="742" t="s">
        <v>124</v>
      </c>
      <c r="B6" s="741"/>
    </row>
    <row r="7" spans="1:12" x14ac:dyDescent="0.35">
      <c r="A7" s="452" t="s">
        <v>30</v>
      </c>
      <c r="B7" s="121"/>
    </row>
    <row r="8" spans="1:12" x14ac:dyDescent="0.35">
      <c r="A8" s="742" t="s">
        <v>654</v>
      </c>
      <c r="B8" s="741"/>
    </row>
    <row r="9" spans="1:12" x14ac:dyDescent="0.35">
      <c r="A9" s="740" t="s">
        <v>655</v>
      </c>
      <c r="B9" s="743"/>
    </row>
    <row r="10" spans="1:12" ht="12.75" customHeight="1" x14ac:dyDescent="0.35">
      <c r="B10" s="142"/>
    </row>
    <row r="11" spans="1:12" x14ac:dyDescent="0.35">
      <c r="A11" s="734"/>
      <c r="B11" s="735"/>
    </row>
    <row r="12" spans="1:12" ht="22.5" customHeight="1" thickBot="1" x14ac:dyDescent="0.4">
      <c r="A12" s="456" t="s">
        <v>656</v>
      </c>
      <c r="B12" s="457"/>
    </row>
    <row r="13" spans="1:12" x14ac:dyDescent="0.35">
      <c r="A13" s="259"/>
      <c r="B13" s="260"/>
    </row>
    <row r="14" spans="1:12" x14ac:dyDescent="0.35">
      <c r="A14" s="261" t="s">
        <v>16</v>
      </c>
      <c r="B14" s="260" t="s">
        <v>2</v>
      </c>
    </row>
    <row r="15" spans="1:12" x14ac:dyDescent="0.35">
      <c r="A15" s="261" t="s">
        <v>3</v>
      </c>
      <c r="B15" s="260" t="s">
        <v>2</v>
      </c>
      <c r="L15" s="54"/>
    </row>
    <row r="16" spans="1:12" x14ac:dyDescent="0.35">
      <c r="A16" s="261" t="s">
        <v>25</v>
      </c>
      <c r="B16" s="260">
        <v>600000</v>
      </c>
    </row>
    <row r="17" spans="1:4" x14ac:dyDescent="0.35">
      <c r="A17" s="261" t="s">
        <v>5</v>
      </c>
      <c r="B17" s="260">
        <v>5400000</v>
      </c>
    </row>
    <row r="18" spans="1:4" x14ac:dyDescent="0.35">
      <c r="A18" s="261" t="s">
        <v>26</v>
      </c>
      <c r="B18" s="260"/>
      <c r="D18" s="35"/>
    </row>
    <row r="19" spans="1:4" s="43" customFormat="1" ht="16" thickBot="1" x14ac:dyDescent="0.4">
      <c r="A19" s="139" t="s">
        <v>6</v>
      </c>
      <c r="B19" s="91"/>
    </row>
    <row r="20" spans="1:4" ht="21.75" customHeight="1" thickTop="1" thickBot="1" x14ac:dyDescent="0.4">
      <c r="A20" s="141" t="s">
        <v>7</v>
      </c>
      <c r="B20" s="81">
        <f>SUM(B14:B18)-(B19)</f>
        <v>6000000</v>
      </c>
    </row>
    <row r="21" spans="1:4" x14ac:dyDescent="0.35">
      <c r="A21" s="133"/>
      <c r="B21" s="134"/>
    </row>
    <row r="22" spans="1:4" x14ac:dyDescent="0.35">
      <c r="A22" s="261" t="s">
        <v>17</v>
      </c>
      <c r="B22" s="260"/>
    </row>
    <row r="23" spans="1:4" ht="16.5" customHeight="1" x14ac:dyDescent="0.35">
      <c r="A23" s="261" t="s">
        <v>113</v>
      </c>
      <c r="B23" s="260">
        <v>4800000</v>
      </c>
    </row>
    <row r="24" spans="1:4" x14ac:dyDescent="0.35">
      <c r="A24" s="261" t="s">
        <v>22</v>
      </c>
      <c r="B24" s="260"/>
    </row>
    <row r="25" spans="1:4" x14ac:dyDescent="0.35">
      <c r="A25" s="261" t="s">
        <v>20</v>
      </c>
      <c r="B25" s="260"/>
    </row>
    <row r="26" spans="1:4" x14ac:dyDescent="0.35">
      <c r="A26" s="261" t="s">
        <v>8</v>
      </c>
      <c r="B26" s="260"/>
    </row>
    <row r="27" spans="1:4" x14ac:dyDescent="0.35">
      <c r="A27" s="261" t="s">
        <v>103</v>
      </c>
      <c r="B27" s="260">
        <v>1200000</v>
      </c>
    </row>
    <row r="28" spans="1:4" x14ac:dyDescent="0.35">
      <c r="A28" s="261" t="s">
        <v>9</v>
      </c>
      <c r="B28" s="260"/>
    </row>
    <row r="29" spans="1:4" s="43" customFormat="1" ht="16" thickBot="1" x14ac:dyDescent="0.4">
      <c r="A29" s="139" t="s">
        <v>10</v>
      </c>
      <c r="B29" s="91"/>
    </row>
    <row r="30" spans="1:4" ht="21" customHeight="1" thickTop="1" thickBot="1" x14ac:dyDescent="0.4">
      <c r="A30" s="141" t="s">
        <v>11</v>
      </c>
      <c r="B30" s="81">
        <f>SUM(B23:B29)</f>
        <v>6000000</v>
      </c>
    </row>
    <row r="31" spans="1:4" x14ac:dyDescent="0.35">
      <c r="A31" s="133"/>
      <c r="B31" s="134"/>
    </row>
    <row r="32" spans="1:4" x14ac:dyDescent="0.35">
      <c r="A32" s="261" t="s">
        <v>18</v>
      </c>
      <c r="B32" s="260" t="s">
        <v>4</v>
      </c>
    </row>
    <row r="33" spans="1:2" x14ac:dyDescent="0.35">
      <c r="A33" s="261" t="s">
        <v>12</v>
      </c>
      <c r="B33" s="260"/>
    </row>
    <row r="34" spans="1:2" ht="16" thickBot="1" x14ac:dyDescent="0.4">
      <c r="A34" s="139" t="s">
        <v>13</v>
      </c>
      <c r="B34" s="91"/>
    </row>
    <row r="35" spans="1:2" ht="16" thickTop="1" x14ac:dyDescent="0.35">
      <c r="A35" s="261" t="s">
        <v>14</v>
      </c>
      <c r="B35" s="260"/>
    </row>
    <row r="36" spans="1:2" s="43" customFormat="1" ht="16" thickBot="1" x14ac:dyDescent="0.4">
      <c r="A36" s="139" t="s">
        <v>15</v>
      </c>
      <c r="B36" s="91"/>
    </row>
    <row r="37" spans="1:2" ht="21.75" customHeight="1" thickTop="1" thickBot="1" x14ac:dyDescent="0.4">
      <c r="A37" s="141" t="s">
        <v>7</v>
      </c>
      <c r="B37" s="81">
        <f>SUM(B32:B36)</f>
        <v>0</v>
      </c>
    </row>
    <row r="38" spans="1:2" ht="15.75" customHeight="1" x14ac:dyDescent="0.35">
      <c r="A38" s="133"/>
      <c r="B38" s="134"/>
    </row>
    <row r="39" spans="1:2" x14ac:dyDescent="0.35">
      <c r="A39" s="263" t="s">
        <v>19</v>
      </c>
      <c r="B39" s="142"/>
    </row>
    <row r="40" spans="1:2" x14ac:dyDescent="0.35">
      <c r="A40" s="54" t="s">
        <v>114</v>
      </c>
      <c r="B40" s="142"/>
    </row>
    <row r="41" spans="1:2" x14ac:dyDescent="0.35">
      <c r="A41" s="54" t="s">
        <v>121</v>
      </c>
      <c r="B41" s="260"/>
    </row>
    <row r="42" spans="1:2" x14ac:dyDescent="0.35">
      <c r="A42" s="54" t="s">
        <v>132</v>
      </c>
      <c r="B42" s="260"/>
    </row>
    <row r="43" spans="1:2" x14ac:dyDescent="0.35">
      <c r="A43" s="54" t="s">
        <v>160</v>
      </c>
      <c r="B43" s="142"/>
    </row>
    <row r="44" spans="1:2" x14ac:dyDescent="0.35">
      <c r="A44" s="54" t="s">
        <v>489</v>
      </c>
      <c r="B44" s="260"/>
    </row>
    <row r="45" spans="1:2" x14ac:dyDescent="0.35">
      <c r="A45" s="54" t="s">
        <v>574</v>
      </c>
      <c r="B45" s="142"/>
    </row>
    <row r="46" spans="1:2" ht="16" thickBot="1" x14ac:dyDescent="0.4">
      <c r="A46" s="67" t="s">
        <v>665</v>
      </c>
      <c r="B46" s="458">
        <v>6000000</v>
      </c>
    </row>
    <row r="47" spans="1:2" ht="16.5" thickTop="1" thickBot="1" x14ac:dyDescent="0.4">
      <c r="A47" s="141" t="s">
        <v>11</v>
      </c>
      <c r="B47" s="81">
        <f>SUM(B40:B46)</f>
        <v>6000000</v>
      </c>
    </row>
    <row r="48" spans="1:2" x14ac:dyDescent="0.35">
      <c r="A48" s="32" t="s">
        <v>657</v>
      </c>
    </row>
    <row r="49" spans="1:1" x14ac:dyDescent="0.35">
      <c r="A49" s="32" t="s">
        <v>685</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8"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42</vt:i4>
      </vt:variant>
    </vt:vector>
  </HeadingPairs>
  <TitlesOfParts>
    <vt:vector size="95" baseType="lpstr">
      <vt:lpstr>ciptax (opt 2)</vt:lpstr>
      <vt:lpstr>Sheet16</vt:lpstr>
      <vt:lpstr>Major with comments funding</vt:lpstr>
      <vt:lpstr>Minor Projects</vt:lpstr>
      <vt:lpstr>master</vt:lpstr>
      <vt:lpstr>Safety Complex</vt:lpstr>
      <vt:lpstr>South Fire Station</vt:lpstr>
      <vt:lpstr>Bridge-US 3 - Wire Rd</vt:lpstr>
      <vt:lpstr>Bridge-US 3 Chamberlain</vt:lpstr>
      <vt:lpstr>Amherst Road Bridge</vt:lpstr>
      <vt:lpstr>StormwaterDrainage</vt:lpstr>
      <vt:lpstr>Retro Fit Drainage for MS4</vt:lpstr>
      <vt:lpstr>Sidewalks</vt:lpstr>
      <vt:lpstr>Crosswalk DWH @ Shaws</vt:lpstr>
      <vt:lpstr>Woodland Dr. Ph II</vt:lpstr>
      <vt:lpstr>Naticook Triangle</vt:lpstr>
      <vt:lpstr>Paving</vt:lpstr>
      <vt:lpstr>Paving Gravel Roads</vt:lpstr>
      <vt:lpstr>Paving DW Highway</vt:lpstr>
      <vt:lpstr>Merrimack River Boat ramp</vt:lpstr>
      <vt:lpstr>Seaverns Bridge Slope Stabilzat</vt:lpstr>
      <vt:lpstr>Souhegan Trail 2014 TAP</vt:lpstr>
      <vt:lpstr>DWH Sidewalk 2021 TAP</vt:lpstr>
      <vt:lpstr>Sewer Line Ext</vt:lpstr>
      <vt:lpstr>ped bridge</vt:lpstr>
      <vt:lpstr>Highway Fuel Station</vt:lpstr>
      <vt:lpstr>Library HVAC</vt:lpstr>
      <vt:lpstr>Library Sprinklers</vt:lpstr>
      <vt:lpstr>Library Slate Roof</vt:lpstr>
      <vt:lpstr>New Library</vt:lpstr>
      <vt:lpstr>CD - 2025 Master Plan Update</vt:lpstr>
      <vt:lpstr>Athletic Field Dev 24-25</vt:lpstr>
      <vt:lpstr>Executive Park Dr. PS</vt:lpstr>
      <vt:lpstr>Chlorine Building</vt:lpstr>
      <vt:lpstr>Pennichuck Square PS</vt:lpstr>
      <vt:lpstr>Screw Press Gear Box</vt:lpstr>
      <vt:lpstr>Pearson Road PS</vt:lpstr>
      <vt:lpstr>Burt St PS</vt:lpstr>
      <vt:lpstr>Heron Cove PS</vt:lpstr>
      <vt:lpstr>WWTF Telemetry</vt:lpstr>
      <vt:lpstr>PLC Cabinet Upgrades</vt:lpstr>
      <vt:lpstr>Agitator PLC Upgrade</vt:lpstr>
      <vt:lpstr>WWTF Nutrient Removal</vt:lpstr>
      <vt:lpstr>Phave VI &amp; VII</vt:lpstr>
      <vt:lpstr>Phase VI</vt:lpstr>
      <vt:lpstr>minor back-up sheets</vt:lpstr>
      <vt:lpstr>Wasserman Beach Phase4 26-27</vt:lpstr>
      <vt:lpstr>Skatepark Replacement 26-27</vt:lpstr>
      <vt:lpstr>Wasserman Road Improvemnt 24-25</vt:lpstr>
      <vt:lpstr>FieldLights-Martel&amp;Greenfd25-26</vt:lpstr>
      <vt:lpstr>Function Hall basement 25 - 26</vt:lpstr>
      <vt:lpstr>Wasserman Field Irrigation22-23</vt:lpstr>
      <vt:lpstr>New Voting Machines</vt:lpstr>
      <vt:lpstr>'Agitator PLC Upgrade'!Print_Area</vt:lpstr>
      <vt:lpstr>'Athletic Field Dev 24-25'!Print_Area</vt:lpstr>
      <vt:lpstr>'Bridge-US 3 - Wire Rd'!Print_Area</vt:lpstr>
      <vt:lpstr>'Bridge-US 3 Chamberlain'!Print_Area</vt:lpstr>
      <vt:lpstr>'Burt St PS'!Print_Area</vt:lpstr>
      <vt:lpstr>'CD - 2025 Master Plan Update'!Print_Area</vt:lpstr>
      <vt:lpstr>'Chlorine Building'!Print_Area</vt:lpstr>
      <vt:lpstr>'ciptax (opt 2)'!Print_Area</vt:lpstr>
      <vt:lpstr>'Crosswalk DWH @ Shaws'!Print_Area</vt:lpstr>
      <vt:lpstr>'DWH Sidewalk 2021 TAP'!Print_Area</vt:lpstr>
      <vt:lpstr>'Executive Park Dr. PS'!Print_Area</vt:lpstr>
      <vt:lpstr>'Heron Cove PS'!Print_Area</vt:lpstr>
      <vt:lpstr>'Highway Fuel Station'!Print_Area</vt:lpstr>
      <vt:lpstr>'Library HVAC'!Print_Area</vt:lpstr>
      <vt:lpstr>'Library Slate Roof'!Print_Area</vt:lpstr>
      <vt:lpstr>'Library Sprinklers'!Print_Area</vt:lpstr>
      <vt:lpstr>'Major with comments funding'!Print_Area</vt:lpstr>
      <vt:lpstr>'Merrimack River Boat ramp'!Print_Area</vt:lpstr>
      <vt:lpstr>'Minor Projects'!Print_Area</vt:lpstr>
      <vt:lpstr>'New Library'!Print_Area</vt:lpstr>
      <vt:lpstr>'New Voting Machines'!Print_Area</vt:lpstr>
      <vt:lpstr>'Pearson Road PS'!Print_Area</vt:lpstr>
      <vt:lpstr>'ped bridge'!Print_Area</vt:lpstr>
      <vt:lpstr>'Pennichuck Square PS'!Print_Area</vt:lpstr>
      <vt:lpstr>'Phase VI'!Print_Area</vt:lpstr>
      <vt:lpstr>'Phave VI &amp; VII'!Print_Area</vt:lpstr>
      <vt:lpstr>'Retro Fit Drainage for MS4'!Print_Area</vt:lpstr>
      <vt:lpstr>'Safety Complex'!Print_Area</vt:lpstr>
      <vt:lpstr>'Screw Press Gear Box'!Print_Area</vt:lpstr>
      <vt:lpstr>'Seaverns Bridge Slope Stabilzat'!Print_Area</vt:lpstr>
      <vt:lpstr>'Sewer Line Ext'!Print_Area</vt:lpstr>
      <vt:lpstr>Sheet16!Print_Area</vt:lpstr>
      <vt:lpstr>Sidewalks!Print_Area</vt:lpstr>
      <vt:lpstr>'Souhegan Trail 2014 TAP'!Print_Area</vt:lpstr>
      <vt:lpstr>'South Fire Station'!Print_Area</vt:lpstr>
      <vt:lpstr>StormwaterDrainage!Print_Area</vt:lpstr>
      <vt:lpstr>'Woodland Dr. Ph II'!Print_Area</vt:lpstr>
      <vt:lpstr>'WWTF Nutrient Removal'!Print_Area</vt:lpstr>
      <vt:lpstr>'WWTF Telemetry'!Print_Area</vt:lpstr>
      <vt:lpstr>'ciptax (opt 2)'!Print_Titles</vt:lpstr>
      <vt:lpstr>'Major with comments funding'!Print_Titles</vt:lpstr>
      <vt:lpstr>'Minor Projects'!Print_Titles</vt:lpstr>
    </vt:vector>
  </TitlesOfParts>
  <Company>Town of Merrimack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rseymour</dc:creator>
  <cp:lastModifiedBy>Adam Britten</cp:lastModifiedBy>
  <cp:lastPrinted>2023-10-31T20:27:16Z</cp:lastPrinted>
  <dcterms:created xsi:type="dcterms:W3CDTF">2011-09-13T15:06:27Z</dcterms:created>
  <dcterms:modified xsi:type="dcterms:W3CDTF">2024-01-17T20:01:11Z</dcterms:modified>
</cp:coreProperties>
</file>