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om-fs01\finance\Shared\Finance Data\cip\2025-26 cip\"/>
    </mc:Choice>
  </mc:AlternateContent>
  <bookViews>
    <workbookView xWindow="120" yWindow="420" windowWidth="15180" windowHeight="8568" tabRatio="894" activeTab="2"/>
  </bookViews>
  <sheets>
    <sheet name="ciptax (opt 2)" sheetId="265" r:id="rId1"/>
    <sheet name="Sheet16" sheetId="266" r:id="rId2"/>
    <sheet name="Major with comments funding(2)" sheetId="312" r:id="rId3"/>
    <sheet name="Minor Projects" sheetId="249" r:id="rId4"/>
    <sheet name="Safety Complex" sheetId="271" r:id="rId5"/>
    <sheet name="South Fire Station" sheetId="270" r:id="rId6"/>
    <sheet name="Northwest Fire Station" sheetId="313" r:id="rId7"/>
    <sheet name="Bridge-US 3 - Wire Rd" sheetId="230" r:id="rId8"/>
    <sheet name="Bridge-US 3 Chamberlain" sheetId="300" r:id="rId9"/>
    <sheet name="Amherst Road Bridge" sheetId="302" r:id="rId10"/>
    <sheet name="ped bridge" sheetId="269" r:id="rId11"/>
    <sheet name="StormwaterDrainage" sheetId="232" r:id="rId12"/>
    <sheet name="Retro Fit Drainage for MS4" sheetId="297" r:id="rId13"/>
    <sheet name="Sidewalks" sheetId="272" r:id="rId14"/>
    <sheet name="Crosswalk DWH @ Shaws" sheetId="298" r:id="rId15"/>
    <sheet name="Woodland Dr. Ph II" sheetId="234" r:id="rId16"/>
    <sheet name="Naticook Triangle" sheetId="310" r:id="rId17"/>
    <sheet name="Paving" sheetId="235" r:id="rId18"/>
    <sheet name="sidewalk repairs" sheetId="277" r:id="rId19"/>
    <sheet name="Paving Gravel Roads" sheetId="236" r:id="rId20"/>
    <sheet name="Paving DW Highway" sheetId="237" r:id="rId21"/>
    <sheet name="Merrimack River Boat ramp" sheetId="239" r:id="rId22"/>
    <sheet name="Seaverns Bridge Slope Stabilzat" sheetId="275" r:id="rId23"/>
    <sheet name="DWH Sidewalk 2021 TAP" sheetId="240" r:id="rId24"/>
    <sheet name="Sewer Line Ext" sheetId="241" r:id="rId25"/>
    <sheet name="Solar Landfill" sheetId="314" r:id="rId26"/>
    <sheet name="Solar WWTF" sheetId="315" r:id="rId27"/>
    <sheet name="Church Street Hammerhead" sheetId="317" r:id="rId28"/>
    <sheet name="Baboosic Lake Road Sidewalk" sheetId="316" r:id="rId29"/>
    <sheet name="Library HVAC" sheetId="250" r:id="rId30"/>
    <sheet name="Library Sprinklers" sheetId="251" r:id="rId31"/>
    <sheet name="Library Slate Roof" sheetId="185" r:id="rId32"/>
    <sheet name="New Library" sheetId="187" r:id="rId33"/>
    <sheet name="CD - 2025 Master Plan Update" sheetId="183" r:id="rId34"/>
    <sheet name="Athletic Field Dev 24-25" sheetId="196" r:id="rId35"/>
    <sheet name="Executive Park Dr. PS" sheetId="242" r:id="rId36"/>
    <sheet name="Chlorine Building" sheetId="303" r:id="rId37"/>
    <sheet name="Pennichuck Square PS" sheetId="245" r:id="rId38"/>
    <sheet name="Screw Press Gear Box" sheetId="268" r:id="rId39"/>
    <sheet name="Pearson Road PS" sheetId="246" r:id="rId40"/>
    <sheet name="Burt St PS" sheetId="305" r:id="rId41"/>
    <sheet name="Heron Cove PS" sheetId="247" r:id="rId42"/>
    <sheet name="WWTF Telemetry" sheetId="306" r:id="rId43"/>
    <sheet name="WWTF Nutrient Removal" sheetId="248" r:id="rId44"/>
    <sheet name="Phave VI &amp; VII" sheetId="309" r:id="rId45"/>
    <sheet name="minor back-up sheets" sheetId="147" r:id="rId46"/>
    <sheet name="Wasserman Beach Phase4 26-27" sheetId="288" r:id="rId47"/>
    <sheet name="Skatepark Replacement 26-27" sheetId="290" r:id="rId48"/>
    <sheet name="Wasserman Road Improvemnt 24-25" sheetId="294" r:id="rId49"/>
    <sheet name="FieldLights-Martel&amp;Greenfd25-26" sheetId="287" r:id="rId50"/>
    <sheet name="Function Hall basement 25 - 26" sheetId="286" r:id="rId51"/>
    <sheet name="Wasserman Field Irrigation22-23" sheetId="283" r:id="rId52"/>
  </sheets>
  <externalReferences>
    <externalReference r:id="rId53"/>
    <externalReference r:id="rId54"/>
  </externalReferences>
  <definedNames>
    <definedName name="_____bos38" localSheetId="9">'[1]15-library'!#REF!</definedName>
    <definedName name="_____bos38" localSheetId="28">'[1]15-library'!#REF!</definedName>
    <definedName name="_____bos38" localSheetId="7">'[1]15-library'!#REF!</definedName>
    <definedName name="_____bos38" localSheetId="8">'[1]15-library'!#REF!</definedName>
    <definedName name="_____bos38" localSheetId="40">'[1]15-library'!#REF!</definedName>
    <definedName name="_____bos38" localSheetId="33">'[1]15-library'!#REF!</definedName>
    <definedName name="_____bos38" localSheetId="27">'[1]15-library'!#REF!</definedName>
    <definedName name="_____bos38" localSheetId="0">'[1]15-library'!#REF!</definedName>
    <definedName name="_____bos38" localSheetId="14">'[1]15-library'!#REF!</definedName>
    <definedName name="_____bos38" localSheetId="29">'[1]15-library'!#REF!</definedName>
    <definedName name="_____bos38" localSheetId="30">'[1]15-library'!#REF!</definedName>
    <definedName name="_____bos38" localSheetId="2">'[1]15-library'!#REF!</definedName>
    <definedName name="_____bos38" localSheetId="16">'[1]15-library'!#REF!</definedName>
    <definedName name="_____bos38" localSheetId="6">'[1]15-library'!#REF!</definedName>
    <definedName name="_____bos38" localSheetId="10">'[1]15-library'!#REF!</definedName>
    <definedName name="_____bos38" localSheetId="44">'[1]15-library'!#REF!</definedName>
    <definedName name="_____bos38" localSheetId="12">'[1]15-library'!#REF!</definedName>
    <definedName name="_____bos38" localSheetId="4">'[1]15-library'!#REF!</definedName>
    <definedName name="_____bos38" localSheetId="38">'[1]15-library'!#REF!</definedName>
    <definedName name="_____bos38" localSheetId="22">'[1]15-library'!#REF!</definedName>
    <definedName name="_____bos38" localSheetId="18">'[1]15-library'!#REF!</definedName>
    <definedName name="_____bos38" localSheetId="13">'[1]15-library'!#REF!</definedName>
    <definedName name="_____bos38" localSheetId="25">'[1]15-library'!#REF!</definedName>
    <definedName name="_____bos38" localSheetId="26">'[1]15-library'!#REF!</definedName>
    <definedName name="_____bos38" localSheetId="5">'[1]15-library'!#REF!</definedName>
    <definedName name="_____bos38" localSheetId="15">'[1]15-library'!#REF!</definedName>
    <definedName name="_____bos38" localSheetId="42">'[1]15-library'!#REF!</definedName>
    <definedName name="_____bos38">'[1]15-library'!#REF!</definedName>
    <definedName name="_____mgr38" localSheetId="9">'[1]15-library'!#REF!</definedName>
    <definedName name="_____mgr38" localSheetId="28">'[1]15-library'!#REF!</definedName>
    <definedName name="_____mgr38" localSheetId="7">'[1]15-library'!#REF!</definedName>
    <definedName name="_____mgr38" localSheetId="8">'[1]15-library'!#REF!</definedName>
    <definedName name="_____mgr38" localSheetId="40">'[1]15-library'!#REF!</definedName>
    <definedName name="_____mgr38" localSheetId="27">'[1]15-library'!#REF!</definedName>
    <definedName name="_____mgr38" localSheetId="0">'[1]15-library'!#REF!</definedName>
    <definedName name="_____mgr38" localSheetId="14">'[1]15-library'!#REF!</definedName>
    <definedName name="_____mgr38" localSheetId="29">'[1]15-library'!#REF!</definedName>
    <definedName name="_____mgr38" localSheetId="30">'[1]15-library'!#REF!</definedName>
    <definedName name="_____mgr38" localSheetId="2">'[1]15-library'!#REF!</definedName>
    <definedName name="_____mgr38" localSheetId="16">'[1]15-library'!#REF!</definedName>
    <definedName name="_____mgr38" localSheetId="6">'[1]15-library'!#REF!</definedName>
    <definedName name="_____mgr38" localSheetId="10">'[1]15-library'!#REF!</definedName>
    <definedName name="_____mgr38" localSheetId="44">'[1]15-library'!#REF!</definedName>
    <definedName name="_____mgr38" localSheetId="12">'[1]15-library'!#REF!</definedName>
    <definedName name="_____mgr38" localSheetId="4">'[1]15-library'!#REF!</definedName>
    <definedName name="_____mgr38" localSheetId="38">'[1]15-library'!#REF!</definedName>
    <definedName name="_____mgr38" localSheetId="22">'[1]15-library'!#REF!</definedName>
    <definedName name="_____mgr38" localSheetId="18">'[1]15-library'!#REF!</definedName>
    <definedName name="_____mgr38" localSheetId="13">'[1]15-library'!#REF!</definedName>
    <definedName name="_____mgr38" localSheetId="25">'[1]15-library'!#REF!</definedName>
    <definedName name="_____mgr38" localSheetId="26">'[1]15-library'!#REF!</definedName>
    <definedName name="_____mgr38" localSheetId="5">'[1]15-library'!#REF!</definedName>
    <definedName name="_____mgr38" localSheetId="15">'[1]15-library'!#REF!</definedName>
    <definedName name="_____mgr38" localSheetId="42">'[1]15-library'!#REF!</definedName>
    <definedName name="_____mgr38">'[1]15-library'!#REF!</definedName>
    <definedName name="____bos38" localSheetId="9">'[1]15-library'!#REF!</definedName>
    <definedName name="____bos38" localSheetId="28">'[1]15-library'!#REF!</definedName>
    <definedName name="____bos38" localSheetId="7">'[1]15-library'!#REF!</definedName>
    <definedName name="____bos38" localSheetId="8">'[1]15-library'!#REF!</definedName>
    <definedName name="____bos38" localSheetId="40">'[1]15-library'!#REF!</definedName>
    <definedName name="____bos38" localSheetId="27">'[1]15-library'!#REF!</definedName>
    <definedName name="____bos38" localSheetId="0">'[1]15-library'!#REF!</definedName>
    <definedName name="____bos38" localSheetId="14">'[1]15-library'!#REF!</definedName>
    <definedName name="____bos38" localSheetId="29">'[1]15-library'!#REF!</definedName>
    <definedName name="____bos38" localSheetId="30">'[1]15-library'!#REF!</definedName>
    <definedName name="____bos38" localSheetId="2">'[1]15-library'!#REF!</definedName>
    <definedName name="____bos38" localSheetId="16">'[1]15-library'!#REF!</definedName>
    <definedName name="____bos38" localSheetId="6">'[1]15-library'!#REF!</definedName>
    <definedName name="____bos38" localSheetId="10">'[1]15-library'!#REF!</definedName>
    <definedName name="____bos38" localSheetId="44">'[1]15-library'!#REF!</definedName>
    <definedName name="____bos38" localSheetId="12">'[1]15-library'!#REF!</definedName>
    <definedName name="____bos38" localSheetId="4">'[1]15-library'!#REF!</definedName>
    <definedName name="____bos38" localSheetId="38">'[1]15-library'!#REF!</definedName>
    <definedName name="____bos38" localSheetId="22">'[1]15-library'!#REF!</definedName>
    <definedName name="____bos38" localSheetId="18">'[1]15-library'!#REF!</definedName>
    <definedName name="____bos38" localSheetId="13">'[1]15-library'!#REF!</definedName>
    <definedName name="____bos38" localSheetId="25">'[1]15-library'!#REF!</definedName>
    <definedName name="____bos38" localSheetId="26">'[1]15-library'!#REF!</definedName>
    <definedName name="____bos38" localSheetId="5">'[1]15-library'!#REF!</definedName>
    <definedName name="____bos38" localSheetId="15">'[1]15-library'!#REF!</definedName>
    <definedName name="____bos38" localSheetId="42">'[1]15-library'!#REF!</definedName>
    <definedName name="____bos38">'[1]15-library'!#REF!</definedName>
    <definedName name="____mgr38" localSheetId="9">'[1]15-library'!#REF!</definedName>
    <definedName name="____mgr38" localSheetId="28">'[1]15-library'!#REF!</definedName>
    <definedName name="____mgr38" localSheetId="7">'[1]15-library'!#REF!</definedName>
    <definedName name="____mgr38" localSheetId="8">'[1]15-library'!#REF!</definedName>
    <definedName name="____mgr38" localSheetId="40">'[1]15-library'!#REF!</definedName>
    <definedName name="____mgr38" localSheetId="27">'[1]15-library'!#REF!</definedName>
    <definedName name="____mgr38" localSheetId="0">'[1]15-library'!#REF!</definedName>
    <definedName name="____mgr38" localSheetId="14">'[1]15-library'!#REF!</definedName>
    <definedName name="____mgr38" localSheetId="29">'[1]15-library'!#REF!</definedName>
    <definedName name="____mgr38" localSheetId="30">'[1]15-library'!#REF!</definedName>
    <definedName name="____mgr38" localSheetId="2">'[1]15-library'!#REF!</definedName>
    <definedName name="____mgr38" localSheetId="16">'[1]15-library'!#REF!</definedName>
    <definedName name="____mgr38" localSheetId="6">'[1]15-library'!#REF!</definedName>
    <definedName name="____mgr38" localSheetId="10">'[1]15-library'!#REF!</definedName>
    <definedName name="____mgr38" localSheetId="44">'[1]15-library'!#REF!</definedName>
    <definedName name="____mgr38" localSheetId="12">'[1]15-library'!#REF!</definedName>
    <definedName name="____mgr38" localSheetId="4">'[1]15-library'!#REF!</definedName>
    <definedName name="____mgr38" localSheetId="38">'[1]15-library'!#REF!</definedName>
    <definedName name="____mgr38" localSheetId="22">'[1]15-library'!#REF!</definedName>
    <definedName name="____mgr38" localSheetId="18">'[1]15-library'!#REF!</definedName>
    <definedName name="____mgr38" localSheetId="13">'[1]15-library'!#REF!</definedName>
    <definedName name="____mgr38" localSheetId="25">'[1]15-library'!#REF!</definedName>
    <definedName name="____mgr38" localSheetId="26">'[1]15-library'!#REF!</definedName>
    <definedName name="____mgr38" localSheetId="5">'[1]15-library'!#REF!</definedName>
    <definedName name="____mgr38" localSheetId="15">'[1]15-library'!#REF!</definedName>
    <definedName name="____mgr38" localSheetId="42">'[1]15-library'!#REF!</definedName>
    <definedName name="____mgr38">'[1]15-library'!#REF!</definedName>
    <definedName name="___bos38" localSheetId="9">'[1]15-library'!#REF!</definedName>
    <definedName name="___bos38" localSheetId="28">'[1]15-library'!#REF!</definedName>
    <definedName name="___bos38" localSheetId="7">'[1]15-library'!#REF!</definedName>
    <definedName name="___bos38" localSheetId="8">'[1]15-library'!#REF!</definedName>
    <definedName name="___bos38" localSheetId="40">'[1]15-library'!#REF!</definedName>
    <definedName name="___bos38" localSheetId="27">'[1]15-library'!#REF!</definedName>
    <definedName name="___bos38" localSheetId="0">'[1]15-library'!#REF!</definedName>
    <definedName name="___bos38" localSheetId="14">'[1]15-library'!#REF!</definedName>
    <definedName name="___bos38" localSheetId="29">'[1]15-library'!#REF!</definedName>
    <definedName name="___bos38" localSheetId="31">'[1]15-library'!#REF!</definedName>
    <definedName name="___bos38" localSheetId="30">'[1]15-library'!#REF!</definedName>
    <definedName name="___bos38" localSheetId="2">'[1]15-library'!#REF!</definedName>
    <definedName name="___bos38" localSheetId="16">'[1]15-library'!#REF!</definedName>
    <definedName name="___bos38" localSheetId="32">'[1]15-library'!#REF!</definedName>
    <definedName name="___bos38" localSheetId="6">'[1]15-library'!#REF!</definedName>
    <definedName name="___bos38" localSheetId="10">'[1]15-library'!#REF!</definedName>
    <definedName name="___bos38" localSheetId="44">'[1]15-library'!#REF!</definedName>
    <definedName name="___bos38" localSheetId="12">'[1]15-library'!#REF!</definedName>
    <definedName name="___bos38" localSheetId="4">'[1]15-library'!#REF!</definedName>
    <definedName name="___bos38" localSheetId="38">'[1]15-library'!#REF!</definedName>
    <definedName name="___bos38" localSheetId="22">'[1]15-library'!#REF!</definedName>
    <definedName name="___bos38" localSheetId="13">'[1]15-library'!#REF!</definedName>
    <definedName name="___bos38" localSheetId="25">'[1]15-library'!#REF!</definedName>
    <definedName name="___bos38" localSheetId="26">'[1]15-library'!#REF!</definedName>
    <definedName name="___bos38" localSheetId="5">'[1]15-library'!#REF!</definedName>
    <definedName name="___bos38" localSheetId="15">'[1]15-library'!#REF!</definedName>
    <definedName name="___bos38" localSheetId="42">'[1]15-library'!#REF!</definedName>
    <definedName name="___bos38">'[1]15-library'!#REF!</definedName>
    <definedName name="___mgr38" localSheetId="9">'[1]15-library'!#REF!</definedName>
    <definedName name="___mgr38" localSheetId="28">'[1]15-library'!#REF!</definedName>
    <definedName name="___mgr38" localSheetId="7">'[1]15-library'!#REF!</definedName>
    <definedName name="___mgr38" localSheetId="8">'[1]15-library'!#REF!</definedName>
    <definedName name="___mgr38" localSheetId="40">'[1]15-library'!#REF!</definedName>
    <definedName name="___mgr38" localSheetId="27">'[1]15-library'!#REF!</definedName>
    <definedName name="___mgr38" localSheetId="0">'[1]15-library'!#REF!</definedName>
    <definedName name="___mgr38" localSheetId="14">'[1]15-library'!#REF!</definedName>
    <definedName name="___mgr38" localSheetId="29">'[1]15-library'!#REF!</definedName>
    <definedName name="___mgr38" localSheetId="31">'[1]15-library'!#REF!</definedName>
    <definedName name="___mgr38" localSheetId="30">'[1]15-library'!#REF!</definedName>
    <definedName name="___mgr38" localSheetId="2">'[1]15-library'!#REF!</definedName>
    <definedName name="___mgr38" localSheetId="16">'[1]15-library'!#REF!</definedName>
    <definedName name="___mgr38" localSheetId="32">'[1]15-library'!#REF!</definedName>
    <definedName name="___mgr38" localSheetId="6">'[1]15-library'!#REF!</definedName>
    <definedName name="___mgr38" localSheetId="10">'[1]15-library'!#REF!</definedName>
    <definedName name="___mgr38" localSheetId="44">'[1]15-library'!#REF!</definedName>
    <definedName name="___mgr38" localSheetId="12">'[1]15-library'!#REF!</definedName>
    <definedName name="___mgr38" localSheetId="4">'[1]15-library'!#REF!</definedName>
    <definedName name="___mgr38" localSheetId="38">'[1]15-library'!#REF!</definedName>
    <definedName name="___mgr38" localSheetId="22">'[1]15-library'!#REF!</definedName>
    <definedName name="___mgr38" localSheetId="13">'[1]15-library'!#REF!</definedName>
    <definedName name="___mgr38" localSheetId="25">'[1]15-library'!#REF!</definedName>
    <definedName name="___mgr38" localSheetId="26">'[1]15-library'!#REF!</definedName>
    <definedName name="___mgr38" localSheetId="5">'[1]15-library'!#REF!</definedName>
    <definedName name="___mgr38" localSheetId="15">'[1]15-library'!#REF!</definedName>
    <definedName name="___mgr38" localSheetId="42">'[1]15-library'!#REF!</definedName>
    <definedName name="___mgr38">'[1]15-library'!#REF!</definedName>
    <definedName name="__bos38" localSheetId="9">'[1]15-library'!#REF!</definedName>
    <definedName name="__bos38" localSheetId="28">'[1]15-library'!#REF!</definedName>
    <definedName name="__bos38" localSheetId="33">'[1]15-library'!#REF!</definedName>
    <definedName name="__bos38" localSheetId="27">'[1]15-library'!#REF!</definedName>
    <definedName name="__bos38" localSheetId="29">'[1]15-library'!#REF!</definedName>
    <definedName name="__bos38" localSheetId="31">'[1]15-library'!#REF!</definedName>
    <definedName name="__bos38" localSheetId="30">'[1]15-library'!#REF!</definedName>
    <definedName name="__bos38" localSheetId="32">'[1]15-library'!#REF!</definedName>
    <definedName name="__bos38" localSheetId="6">'[1]15-library'!#REF!</definedName>
    <definedName name="__bos38" localSheetId="18">'[1]15-library'!#REF!</definedName>
    <definedName name="__bos38" localSheetId="25">'[1]15-library'!#REF!</definedName>
    <definedName name="__bos38" localSheetId="26">'[1]15-library'!#REF!</definedName>
    <definedName name="__mgr38" localSheetId="9">'[1]15-library'!#REF!</definedName>
    <definedName name="__mgr38" localSheetId="28">'[1]15-library'!#REF!</definedName>
    <definedName name="__mgr38" localSheetId="33">'[1]15-library'!#REF!</definedName>
    <definedName name="__mgr38" localSheetId="27">'[1]15-library'!#REF!</definedName>
    <definedName name="__mgr38" localSheetId="29">'[1]15-library'!#REF!</definedName>
    <definedName name="__mgr38" localSheetId="31">'[1]15-library'!#REF!</definedName>
    <definedName name="__mgr38" localSheetId="30">'[1]15-library'!#REF!</definedName>
    <definedName name="__mgr38" localSheetId="32">'[1]15-library'!#REF!</definedName>
    <definedName name="__mgr38" localSheetId="6">'[1]15-library'!#REF!</definedName>
    <definedName name="__mgr38" localSheetId="18">'[1]15-library'!#REF!</definedName>
    <definedName name="__mgr38" localSheetId="25">'[1]15-library'!#REF!</definedName>
    <definedName name="__mgr38" localSheetId="26">'[1]15-library'!#REF!</definedName>
    <definedName name="_a" localSheetId="9">'[1]15-library'!#REF!</definedName>
    <definedName name="_a" localSheetId="28">'[1]15-library'!#REF!</definedName>
    <definedName name="_a" localSheetId="8">'[1]15-library'!#REF!</definedName>
    <definedName name="_a" localSheetId="27">'[1]15-library'!#REF!</definedName>
    <definedName name="_a" localSheetId="14">'[1]15-library'!#REF!</definedName>
    <definedName name="_a" localSheetId="2">'[1]15-library'!#REF!</definedName>
    <definedName name="_a" localSheetId="16">'[1]15-library'!#REF!</definedName>
    <definedName name="_a" localSheetId="6">'[1]15-library'!#REF!</definedName>
    <definedName name="_a" localSheetId="44">'[1]15-library'!#REF!</definedName>
    <definedName name="_a" localSheetId="12">'[1]15-library'!#REF!</definedName>
    <definedName name="_a" localSheetId="25">'[1]15-library'!#REF!</definedName>
    <definedName name="_a" localSheetId="26">'[1]15-library'!#REF!</definedName>
    <definedName name="_a">'[1]15-library'!#REF!</definedName>
    <definedName name="_b" localSheetId="9">'[1]15-library'!#REF!</definedName>
    <definedName name="_b" localSheetId="28">'[1]15-library'!#REF!</definedName>
    <definedName name="_b" localSheetId="8">'[1]15-library'!#REF!</definedName>
    <definedName name="_b" localSheetId="27">'[1]15-library'!#REF!</definedName>
    <definedName name="_b" localSheetId="14">'[1]15-library'!#REF!</definedName>
    <definedName name="_b" localSheetId="2">'[1]15-library'!#REF!</definedName>
    <definedName name="_b" localSheetId="16">'[1]15-library'!#REF!</definedName>
    <definedName name="_b" localSheetId="6">'[1]15-library'!#REF!</definedName>
    <definedName name="_b" localSheetId="44">'[1]15-library'!#REF!</definedName>
    <definedName name="_b" localSheetId="12">'[1]15-library'!#REF!</definedName>
    <definedName name="_b" localSheetId="25">'[1]15-library'!#REF!</definedName>
    <definedName name="_b" localSheetId="26">'[1]15-library'!#REF!</definedName>
    <definedName name="_b">'[1]15-library'!#REF!</definedName>
    <definedName name="_bc" localSheetId="9">'[1]15-library'!#REF!</definedName>
    <definedName name="_bc" localSheetId="28">'[1]15-library'!#REF!</definedName>
    <definedName name="_bc" localSheetId="8">'[1]15-library'!#REF!</definedName>
    <definedName name="_bc" localSheetId="27">'[1]15-library'!#REF!</definedName>
    <definedName name="_bc" localSheetId="14">'[1]15-library'!#REF!</definedName>
    <definedName name="_bc" localSheetId="2">'[1]15-library'!#REF!</definedName>
    <definedName name="_bc" localSheetId="16">'[1]15-library'!#REF!</definedName>
    <definedName name="_bc" localSheetId="6">'[1]15-library'!#REF!</definedName>
    <definedName name="_bc" localSheetId="44">'[1]15-library'!#REF!</definedName>
    <definedName name="_bc" localSheetId="12">'[1]15-library'!#REF!</definedName>
    <definedName name="_bc" localSheetId="25">'[1]15-library'!#REF!</definedName>
    <definedName name="_bc" localSheetId="26">'[1]15-library'!#REF!</definedName>
    <definedName name="_bc">'[1]15-library'!#REF!</definedName>
    <definedName name="_bos333333" localSheetId="28">'[1]15-library'!#REF!</definedName>
    <definedName name="_bos333333" localSheetId="27">'[1]15-library'!#REF!</definedName>
    <definedName name="_bos333333" localSheetId="2">'[1]15-library'!#REF!</definedName>
    <definedName name="_bos333333" localSheetId="6">'[1]15-library'!#REF!</definedName>
    <definedName name="_bos333333" localSheetId="25">'[1]15-library'!#REF!</definedName>
    <definedName name="_bos333333" localSheetId="26">'[1]15-library'!#REF!</definedName>
    <definedName name="_bos333333">'[1]15-library'!#REF!</definedName>
    <definedName name="_bos38" localSheetId="9">'[1]15-library'!#REF!</definedName>
    <definedName name="_bos38" localSheetId="28">'[1]15-library'!#REF!</definedName>
    <definedName name="_bos38" localSheetId="7">'[1]15-library'!#REF!</definedName>
    <definedName name="_bos38" localSheetId="8">'[1]15-library'!#REF!</definedName>
    <definedName name="_bos38" localSheetId="40">'[1]15-library'!#REF!</definedName>
    <definedName name="_bos38" localSheetId="27">'[1]15-library'!#REF!</definedName>
    <definedName name="_bos38" localSheetId="0">'[1]15-library'!#REF!</definedName>
    <definedName name="_bos38" localSheetId="14">'[1]15-library'!#REF!</definedName>
    <definedName name="_bos38" localSheetId="29">'[1]15-library'!#REF!</definedName>
    <definedName name="_bos38" localSheetId="31">'[1]15-library'!#REF!</definedName>
    <definedName name="_bos38" localSheetId="30">'[1]15-library'!#REF!</definedName>
    <definedName name="_bos38" localSheetId="2">'[1]15-library'!#REF!</definedName>
    <definedName name="_bos38" localSheetId="16">'[1]15-library'!#REF!</definedName>
    <definedName name="_bos38" localSheetId="32">'[1]15-library'!#REF!</definedName>
    <definedName name="_bos38" localSheetId="6">'[1]15-library'!#REF!</definedName>
    <definedName name="_bos38" localSheetId="20">'[1]15-library'!#REF!</definedName>
    <definedName name="_bos38" localSheetId="10">'[1]15-library'!#REF!</definedName>
    <definedName name="_bos38" localSheetId="44">'[1]15-library'!#REF!</definedName>
    <definedName name="_bos38" localSheetId="12">'[1]15-library'!#REF!</definedName>
    <definedName name="_bos38" localSheetId="4">'[1]15-library'!#REF!</definedName>
    <definedName name="_bos38" localSheetId="38">'[1]15-library'!#REF!</definedName>
    <definedName name="_bos38" localSheetId="22">'[1]15-library'!#REF!</definedName>
    <definedName name="_bos38" localSheetId="13">'[1]15-library'!#REF!</definedName>
    <definedName name="_bos38" localSheetId="25">'[1]15-library'!#REF!</definedName>
    <definedName name="_bos38" localSheetId="26">'[1]15-library'!#REF!</definedName>
    <definedName name="_bos38" localSheetId="5">'[1]15-library'!#REF!</definedName>
    <definedName name="_bos38" localSheetId="15">'[1]15-library'!#REF!</definedName>
    <definedName name="_bos38" localSheetId="42">'[1]15-library'!#REF!</definedName>
    <definedName name="_bos38">'[1]15-library'!#REF!</definedName>
    <definedName name="_mgr" localSheetId="9">'[1]15-library'!#REF!</definedName>
    <definedName name="_mgr" localSheetId="28">'[1]15-library'!#REF!</definedName>
    <definedName name="_mgr" localSheetId="8">'[1]15-library'!#REF!</definedName>
    <definedName name="_mgr" localSheetId="27">'[1]15-library'!#REF!</definedName>
    <definedName name="_mgr" localSheetId="14">'[1]15-library'!#REF!</definedName>
    <definedName name="_mgr" localSheetId="2">'[1]15-library'!#REF!</definedName>
    <definedName name="_mgr" localSheetId="16">'[1]15-library'!#REF!</definedName>
    <definedName name="_mgr" localSheetId="6">'[1]15-library'!#REF!</definedName>
    <definedName name="_mgr" localSheetId="44">'[1]15-library'!#REF!</definedName>
    <definedName name="_mgr" localSheetId="12">'[1]15-library'!#REF!</definedName>
    <definedName name="_mgr" localSheetId="25">'[1]15-library'!#REF!</definedName>
    <definedName name="_mgr" localSheetId="26">'[1]15-library'!#REF!</definedName>
    <definedName name="_mgr">'[1]15-library'!#REF!</definedName>
    <definedName name="_mgr38" localSheetId="9">'[1]15-library'!#REF!</definedName>
    <definedName name="_mgr38" localSheetId="28">'[1]15-library'!#REF!</definedName>
    <definedName name="_mgr38" localSheetId="7">'[1]15-library'!#REF!</definedName>
    <definedName name="_mgr38" localSheetId="8">'[1]15-library'!#REF!</definedName>
    <definedName name="_mgr38" localSheetId="40">'[1]15-library'!#REF!</definedName>
    <definedName name="_mgr38" localSheetId="27">'[1]15-library'!#REF!</definedName>
    <definedName name="_mgr38" localSheetId="0">'[1]15-library'!#REF!</definedName>
    <definedName name="_mgr38" localSheetId="14">'[1]15-library'!#REF!</definedName>
    <definedName name="_mgr38" localSheetId="29">'[1]15-library'!#REF!</definedName>
    <definedName name="_mgr38" localSheetId="31">'[1]15-library'!#REF!</definedName>
    <definedName name="_mgr38" localSheetId="30">'[1]15-library'!#REF!</definedName>
    <definedName name="_mgr38" localSheetId="2">'[1]15-library'!#REF!</definedName>
    <definedName name="_mgr38" localSheetId="16">'[1]15-library'!#REF!</definedName>
    <definedName name="_mgr38" localSheetId="32">'[1]15-library'!#REF!</definedName>
    <definedName name="_mgr38" localSheetId="6">'[1]15-library'!#REF!</definedName>
    <definedName name="_mgr38" localSheetId="20">'[1]15-library'!#REF!</definedName>
    <definedName name="_mgr38" localSheetId="10">'[1]15-library'!#REF!</definedName>
    <definedName name="_mgr38" localSheetId="44">'[1]15-library'!#REF!</definedName>
    <definedName name="_mgr38" localSheetId="12">'[1]15-library'!#REF!</definedName>
    <definedName name="_mgr38" localSheetId="4">'[1]15-library'!#REF!</definedName>
    <definedName name="_mgr38" localSheetId="38">'[1]15-library'!#REF!</definedName>
    <definedName name="_mgr38" localSheetId="22">'[1]15-library'!#REF!</definedName>
    <definedName name="_mgr38" localSheetId="13">'[1]15-library'!#REF!</definedName>
    <definedName name="_mgr38" localSheetId="25">'[1]15-library'!#REF!</definedName>
    <definedName name="_mgr38" localSheetId="26">'[1]15-library'!#REF!</definedName>
    <definedName name="_mgr38" localSheetId="5">'[1]15-library'!#REF!</definedName>
    <definedName name="_mgr38" localSheetId="15">'[1]15-library'!#REF!</definedName>
    <definedName name="_mgr38" localSheetId="42">'[1]15-library'!#REF!</definedName>
    <definedName name="_mgr38">'[1]15-library'!#REF!</definedName>
    <definedName name="_zzzzzzzzzzzzz" localSheetId="9">'[1]15-library'!#REF!</definedName>
    <definedName name="_zzzzzzzzzzzzz" localSheetId="28">'[1]15-library'!#REF!</definedName>
    <definedName name="_zzzzzzzzzzzzz" localSheetId="8">'[1]15-library'!#REF!</definedName>
    <definedName name="_zzzzzzzzzzzzz" localSheetId="27">'[1]15-library'!#REF!</definedName>
    <definedName name="_zzzzzzzzzzzzz" localSheetId="14">'[1]15-library'!#REF!</definedName>
    <definedName name="_zzzzzzzzzzzzz" localSheetId="2">'[1]15-library'!#REF!</definedName>
    <definedName name="_zzzzzzzzzzzzz" localSheetId="16">'[1]15-library'!#REF!</definedName>
    <definedName name="_zzzzzzzzzzzzz" localSheetId="6">'[1]15-library'!#REF!</definedName>
    <definedName name="_zzzzzzzzzzzzz" localSheetId="44">'[1]15-library'!#REF!</definedName>
    <definedName name="_zzzzzzzzzzzzz" localSheetId="12">'[1]15-library'!#REF!</definedName>
    <definedName name="_zzzzzzzzzzzzz" localSheetId="25">'[1]15-library'!#REF!</definedName>
    <definedName name="_zzzzzzzzzzzzz" localSheetId="26">'[1]15-library'!#REF!</definedName>
    <definedName name="_zzzzzzzzzzzzz">'[1]15-library'!#REF!</definedName>
    <definedName name="a" localSheetId="9">'[1]15-library'!#REF!</definedName>
    <definedName name="a" localSheetId="28">'[1]15-library'!#REF!</definedName>
    <definedName name="a" localSheetId="7">'[1]15-library'!#REF!</definedName>
    <definedName name="a" localSheetId="8">'[1]15-library'!#REF!</definedName>
    <definedName name="a" localSheetId="40">'[1]15-library'!#REF!</definedName>
    <definedName name="a" localSheetId="27">'[1]15-library'!#REF!</definedName>
    <definedName name="a" localSheetId="0">'[1]15-library'!#REF!</definedName>
    <definedName name="a" localSheetId="14">'[1]15-library'!#REF!</definedName>
    <definedName name="a" localSheetId="29">'[1]15-library'!#REF!</definedName>
    <definedName name="a" localSheetId="30">'[1]15-library'!#REF!</definedName>
    <definedName name="a" localSheetId="2">'[1]15-library'!#REF!</definedName>
    <definedName name="a" localSheetId="16">'[1]15-library'!#REF!</definedName>
    <definedName name="a" localSheetId="6">'[1]15-library'!#REF!</definedName>
    <definedName name="a" localSheetId="10">'[1]15-library'!#REF!</definedName>
    <definedName name="a" localSheetId="44">'[1]15-library'!#REF!</definedName>
    <definedName name="a" localSheetId="12">'[1]15-library'!#REF!</definedName>
    <definedName name="a" localSheetId="4">'[1]15-library'!#REF!</definedName>
    <definedName name="a" localSheetId="38">'[1]15-library'!#REF!</definedName>
    <definedName name="a" localSheetId="22">'[1]15-library'!#REF!</definedName>
    <definedName name="a" localSheetId="13">'[1]15-library'!#REF!</definedName>
    <definedName name="a" localSheetId="25">'[1]15-library'!#REF!</definedName>
    <definedName name="a" localSheetId="26">'[1]15-library'!#REF!</definedName>
    <definedName name="a" localSheetId="5">'[1]15-library'!#REF!</definedName>
    <definedName name="a" localSheetId="15">'[1]15-library'!#REF!</definedName>
    <definedName name="a" localSheetId="42">'[1]15-library'!#REF!</definedName>
    <definedName name="a">'[1]15-library'!#REF!</definedName>
    <definedName name="aa" localSheetId="9">'[1]15-library'!#REF!</definedName>
    <definedName name="aa" localSheetId="28">'[1]15-library'!#REF!</definedName>
    <definedName name="aa" localSheetId="7">'[1]15-library'!#REF!</definedName>
    <definedName name="aa" localSheetId="8">'[1]15-library'!#REF!</definedName>
    <definedName name="aa" localSheetId="40">'[1]15-library'!#REF!</definedName>
    <definedName name="aa" localSheetId="27">'[1]15-library'!#REF!</definedName>
    <definedName name="aa" localSheetId="0">'[1]15-library'!#REF!</definedName>
    <definedName name="aa" localSheetId="14">'[1]15-library'!#REF!</definedName>
    <definedName name="aa" localSheetId="29">'[1]15-library'!#REF!</definedName>
    <definedName name="aa" localSheetId="30">'[1]15-library'!#REF!</definedName>
    <definedName name="aa" localSheetId="2">'[1]15-library'!#REF!</definedName>
    <definedName name="aa" localSheetId="16">'[1]15-library'!#REF!</definedName>
    <definedName name="aa" localSheetId="6">'[1]15-library'!#REF!</definedName>
    <definedName name="aa" localSheetId="10">'[1]15-library'!#REF!</definedName>
    <definedName name="aa" localSheetId="44">'[1]15-library'!#REF!</definedName>
    <definedName name="aa" localSheetId="12">'[1]15-library'!#REF!</definedName>
    <definedName name="aa" localSheetId="4">'[1]15-library'!#REF!</definedName>
    <definedName name="aa" localSheetId="38">'[1]15-library'!#REF!</definedName>
    <definedName name="aa" localSheetId="22">'[1]15-library'!#REF!</definedName>
    <definedName name="aa" localSheetId="13">'[1]15-library'!#REF!</definedName>
    <definedName name="aa" localSheetId="25">'[1]15-library'!#REF!</definedName>
    <definedName name="aa" localSheetId="26">'[1]15-library'!#REF!</definedName>
    <definedName name="aa" localSheetId="5">'[1]15-library'!#REF!</definedName>
    <definedName name="aa" localSheetId="15">'[1]15-library'!#REF!</definedName>
    <definedName name="aa" localSheetId="42">'[1]15-library'!#REF!</definedName>
    <definedName name="aa">'[1]15-library'!#REF!</definedName>
    <definedName name="aaa" localSheetId="9">'[1]15-library'!#REF!</definedName>
    <definedName name="aaa" localSheetId="28">'[1]15-library'!#REF!</definedName>
    <definedName name="aaa" localSheetId="7">'[1]15-library'!#REF!</definedName>
    <definedName name="aaa" localSheetId="8">'[1]15-library'!#REF!</definedName>
    <definedName name="aaa" localSheetId="40">'[1]15-library'!#REF!</definedName>
    <definedName name="aaa" localSheetId="27">'[1]15-library'!#REF!</definedName>
    <definedName name="aaa" localSheetId="0">'[1]15-library'!#REF!</definedName>
    <definedName name="aaa" localSheetId="14">'[1]15-library'!#REF!</definedName>
    <definedName name="aaa" localSheetId="29">'[1]15-library'!#REF!</definedName>
    <definedName name="aaa" localSheetId="30">'[1]15-library'!#REF!</definedName>
    <definedName name="aaa" localSheetId="2">'[1]15-library'!#REF!</definedName>
    <definedName name="aaa" localSheetId="16">'[1]15-library'!#REF!</definedName>
    <definedName name="aaa" localSheetId="6">'[1]15-library'!#REF!</definedName>
    <definedName name="aaa" localSheetId="10">'[1]15-library'!#REF!</definedName>
    <definedName name="aaa" localSheetId="44">'[1]15-library'!#REF!</definedName>
    <definedName name="aaa" localSheetId="12">'[1]15-library'!#REF!</definedName>
    <definedName name="aaa" localSheetId="4">'[1]15-library'!#REF!</definedName>
    <definedName name="aaa" localSheetId="38">'[1]15-library'!#REF!</definedName>
    <definedName name="aaa" localSheetId="22">'[1]15-library'!#REF!</definedName>
    <definedName name="aaa" localSheetId="13">'[1]15-library'!#REF!</definedName>
    <definedName name="aaa" localSheetId="25">'[1]15-library'!#REF!</definedName>
    <definedName name="aaa" localSheetId="26">'[1]15-library'!#REF!</definedName>
    <definedName name="aaa" localSheetId="5">'[1]15-library'!#REF!</definedName>
    <definedName name="aaa" localSheetId="15">'[1]15-library'!#REF!</definedName>
    <definedName name="aaa" localSheetId="42">'[1]15-library'!#REF!</definedName>
    <definedName name="aaa">'[1]15-library'!#REF!</definedName>
    <definedName name="aaaa" localSheetId="9">'[1]15-library'!#REF!</definedName>
    <definedName name="aaaa" localSheetId="28">'[1]15-library'!#REF!</definedName>
    <definedName name="aaaa" localSheetId="7">'[1]15-library'!#REF!</definedName>
    <definedName name="aaaa" localSheetId="8">'[1]15-library'!#REF!</definedName>
    <definedName name="aaaa" localSheetId="40">'[1]15-library'!#REF!</definedName>
    <definedName name="aaaa" localSheetId="27">'[1]15-library'!#REF!</definedName>
    <definedName name="aaaa" localSheetId="0">'[1]15-library'!#REF!</definedName>
    <definedName name="aaaa" localSheetId="14">'[1]15-library'!#REF!</definedName>
    <definedName name="aaaa" localSheetId="29">'[1]15-library'!#REF!</definedName>
    <definedName name="aaaa" localSheetId="30">'[1]15-library'!#REF!</definedName>
    <definedName name="aaaa" localSheetId="2">'[1]15-library'!#REF!</definedName>
    <definedName name="aaaa" localSheetId="16">'[1]15-library'!#REF!</definedName>
    <definedName name="aaaa" localSheetId="6">'[1]15-library'!#REF!</definedName>
    <definedName name="aaaa" localSheetId="10">'[1]15-library'!#REF!</definedName>
    <definedName name="aaaa" localSheetId="44">'[1]15-library'!#REF!</definedName>
    <definedName name="aaaa" localSheetId="12">'[1]15-library'!#REF!</definedName>
    <definedName name="aaaa" localSheetId="4">'[1]15-library'!#REF!</definedName>
    <definedName name="aaaa" localSheetId="38">'[1]15-library'!#REF!</definedName>
    <definedName name="aaaa" localSheetId="22">'[1]15-library'!#REF!</definedName>
    <definedName name="aaaa" localSheetId="13">'[1]15-library'!#REF!</definedName>
    <definedName name="aaaa" localSheetId="25">'[1]15-library'!#REF!</definedName>
    <definedName name="aaaa" localSheetId="26">'[1]15-library'!#REF!</definedName>
    <definedName name="aaaa" localSheetId="5">'[1]15-library'!#REF!</definedName>
    <definedName name="aaaa" localSheetId="15">'[1]15-library'!#REF!</definedName>
    <definedName name="aaaa" localSheetId="42">'[1]15-library'!#REF!</definedName>
    <definedName name="aaaa">'[1]15-library'!#REF!</definedName>
    <definedName name="aaaaa" localSheetId="9">'[1]15-library'!#REF!</definedName>
    <definedName name="aaaaa" localSheetId="28">'[1]15-library'!#REF!</definedName>
    <definedName name="aaaaa" localSheetId="7">'[1]15-library'!#REF!</definedName>
    <definedName name="aaaaa" localSheetId="8">'[1]15-library'!#REF!</definedName>
    <definedName name="aaaaa" localSheetId="40">'[1]15-library'!#REF!</definedName>
    <definedName name="aaaaa" localSheetId="27">'[1]15-library'!#REF!</definedName>
    <definedName name="aaaaa" localSheetId="0">'[1]15-library'!#REF!</definedName>
    <definedName name="aaaaa" localSheetId="14">'[1]15-library'!#REF!</definedName>
    <definedName name="aaaaa" localSheetId="29">'[1]15-library'!#REF!</definedName>
    <definedName name="aaaaa" localSheetId="30">'[1]15-library'!#REF!</definedName>
    <definedName name="aaaaa" localSheetId="2">'[1]15-library'!#REF!</definedName>
    <definedName name="aaaaa" localSheetId="16">'[1]15-library'!#REF!</definedName>
    <definedName name="aaaaa" localSheetId="6">'[1]15-library'!#REF!</definedName>
    <definedName name="aaaaa" localSheetId="10">'[1]15-library'!#REF!</definedName>
    <definedName name="aaaaa" localSheetId="44">'[1]15-library'!#REF!</definedName>
    <definedName name="aaaaa" localSheetId="12">'[1]15-library'!#REF!</definedName>
    <definedName name="aaaaa" localSheetId="4">'[1]15-library'!#REF!</definedName>
    <definedName name="aaaaa" localSheetId="38">'[1]15-library'!#REF!</definedName>
    <definedName name="aaaaa" localSheetId="22">'[1]15-library'!#REF!</definedName>
    <definedName name="aaaaa" localSheetId="13">'[1]15-library'!#REF!</definedName>
    <definedName name="aaaaa" localSheetId="25">'[1]15-library'!#REF!</definedName>
    <definedName name="aaaaa" localSheetId="26">'[1]15-library'!#REF!</definedName>
    <definedName name="aaaaa" localSheetId="5">'[1]15-library'!#REF!</definedName>
    <definedName name="aaaaa" localSheetId="15">'[1]15-library'!#REF!</definedName>
    <definedName name="aaaaa" localSheetId="42">'[1]15-library'!#REF!</definedName>
    <definedName name="aaaaa">'[1]15-library'!#REF!</definedName>
    <definedName name="aaaaaa" localSheetId="9">'[1]15-library'!#REF!</definedName>
    <definedName name="aaaaaa" localSheetId="28">'[1]15-library'!#REF!</definedName>
    <definedName name="aaaaaa" localSheetId="7">'[1]15-library'!#REF!</definedName>
    <definedName name="aaaaaa" localSheetId="8">'[1]15-library'!#REF!</definedName>
    <definedName name="aaaaaa" localSheetId="40">'[1]15-library'!#REF!</definedName>
    <definedName name="aaaaaa" localSheetId="27">'[1]15-library'!#REF!</definedName>
    <definedName name="aaaaaa" localSheetId="0">'[1]15-library'!#REF!</definedName>
    <definedName name="aaaaaa" localSheetId="14">'[1]15-library'!#REF!</definedName>
    <definedName name="aaaaaa" localSheetId="29">'[1]15-library'!#REF!</definedName>
    <definedName name="aaaaaa" localSheetId="30">'[1]15-library'!#REF!</definedName>
    <definedName name="aaaaaa" localSheetId="2">'[1]15-library'!#REF!</definedName>
    <definedName name="aaaaaa" localSheetId="16">'[1]15-library'!#REF!</definedName>
    <definedName name="aaaaaa" localSheetId="6">'[1]15-library'!#REF!</definedName>
    <definedName name="aaaaaa" localSheetId="10">'[1]15-library'!#REF!</definedName>
    <definedName name="aaaaaa" localSheetId="44">'[1]15-library'!#REF!</definedName>
    <definedName name="aaaaaa" localSheetId="12">'[1]15-library'!#REF!</definedName>
    <definedName name="aaaaaa" localSheetId="4">'[1]15-library'!#REF!</definedName>
    <definedName name="aaaaaa" localSheetId="38">'[1]15-library'!#REF!</definedName>
    <definedName name="aaaaaa" localSheetId="22">'[1]15-library'!#REF!</definedName>
    <definedName name="aaaaaa" localSheetId="13">'[1]15-library'!#REF!</definedName>
    <definedName name="aaaaaa" localSheetId="25">'[1]15-library'!#REF!</definedName>
    <definedName name="aaaaaa" localSheetId="26">'[1]15-library'!#REF!</definedName>
    <definedName name="aaaaaa" localSheetId="5">'[1]15-library'!#REF!</definedName>
    <definedName name="aaaaaa" localSheetId="15">'[1]15-library'!#REF!</definedName>
    <definedName name="aaaaaa" localSheetId="42">'[1]15-library'!#REF!</definedName>
    <definedName name="aaaaaa">'[1]15-library'!#REF!</definedName>
    <definedName name="aaaaaaa" localSheetId="9">'[1]15-library'!#REF!</definedName>
    <definedName name="aaaaaaa" localSheetId="28">'[1]15-library'!#REF!</definedName>
    <definedName name="aaaaaaa" localSheetId="7">'[1]15-library'!#REF!</definedName>
    <definedName name="aaaaaaa" localSheetId="8">'[1]15-library'!#REF!</definedName>
    <definedName name="aaaaaaa" localSheetId="40">'[1]15-library'!#REF!</definedName>
    <definedName name="aaaaaaa" localSheetId="27">'[1]15-library'!#REF!</definedName>
    <definedName name="aaaaaaa" localSheetId="0">'[1]15-library'!#REF!</definedName>
    <definedName name="aaaaaaa" localSheetId="14">'[1]15-library'!#REF!</definedName>
    <definedName name="aaaaaaa" localSheetId="29">'[1]15-library'!#REF!</definedName>
    <definedName name="aaaaaaa" localSheetId="30">'[1]15-library'!#REF!</definedName>
    <definedName name="aaaaaaa" localSheetId="2">'[1]15-library'!#REF!</definedName>
    <definedName name="aaaaaaa" localSheetId="16">'[1]15-library'!#REF!</definedName>
    <definedName name="aaaaaaa" localSheetId="6">'[1]15-library'!#REF!</definedName>
    <definedName name="aaaaaaa" localSheetId="10">'[1]15-library'!#REF!</definedName>
    <definedName name="aaaaaaa" localSheetId="44">'[1]15-library'!#REF!</definedName>
    <definedName name="aaaaaaa" localSheetId="12">'[1]15-library'!#REF!</definedName>
    <definedName name="aaaaaaa" localSheetId="4">'[1]15-library'!#REF!</definedName>
    <definedName name="aaaaaaa" localSheetId="38">'[1]15-library'!#REF!</definedName>
    <definedName name="aaaaaaa" localSheetId="22">'[1]15-library'!#REF!</definedName>
    <definedName name="aaaaaaa" localSheetId="13">'[1]15-library'!#REF!</definedName>
    <definedName name="aaaaaaa" localSheetId="25">'[1]15-library'!#REF!</definedName>
    <definedName name="aaaaaaa" localSheetId="26">'[1]15-library'!#REF!</definedName>
    <definedName name="aaaaaaa" localSheetId="5">'[1]15-library'!#REF!</definedName>
    <definedName name="aaaaaaa" localSheetId="15">'[1]15-library'!#REF!</definedName>
    <definedName name="aaaaaaa" localSheetId="42">'[1]15-library'!#REF!</definedName>
    <definedName name="aaaaaaa">'[1]15-library'!#REF!</definedName>
    <definedName name="actual" localSheetId="9">'[1]15-library'!#REF!</definedName>
    <definedName name="actual" localSheetId="28">'[1]15-library'!#REF!</definedName>
    <definedName name="actual" localSheetId="7">'[1]15-library'!#REF!</definedName>
    <definedName name="actual" localSheetId="8">'[1]15-library'!#REF!</definedName>
    <definedName name="actual" localSheetId="40">'[1]15-library'!#REF!</definedName>
    <definedName name="actual" localSheetId="33">'[1]15-library'!#REF!</definedName>
    <definedName name="actual" localSheetId="27">'[1]15-library'!#REF!</definedName>
    <definedName name="actual" localSheetId="0">'[1]15-library'!#REF!</definedName>
    <definedName name="actual" localSheetId="14">'[1]15-library'!#REF!</definedName>
    <definedName name="actual" localSheetId="29">'[1]15-library'!#REF!</definedName>
    <definedName name="actual" localSheetId="31">'[1]15-library'!#REF!</definedName>
    <definedName name="actual" localSheetId="30">'[1]15-library'!#REF!</definedName>
    <definedName name="actual" localSheetId="2">'[1]15-library'!#REF!</definedName>
    <definedName name="actual" localSheetId="16">'[1]15-library'!#REF!</definedName>
    <definedName name="actual" localSheetId="32">'[1]15-library'!#REF!</definedName>
    <definedName name="actual" localSheetId="6">'[1]15-library'!#REF!</definedName>
    <definedName name="actual" localSheetId="20">'[1]15-library'!#REF!</definedName>
    <definedName name="actual" localSheetId="10">'[1]15-library'!#REF!</definedName>
    <definedName name="actual" localSheetId="44">'[1]15-library'!#REF!</definedName>
    <definedName name="actual" localSheetId="12">'[1]15-library'!#REF!</definedName>
    <definedName name="actual" localSheetId="4">'[1]15-library'!#REF!</definedName>
    <definedName name="actual" localSheetId="38">'[1]15-library'!#REF!</definedName>
    <definedName name="actual" localSheetId="22">'[1]15-library'!#REF!</definedName>
    <definedName name="actual" localSheetId="1">'[1]15-library'!#REF!</definedName>
    <definedName name="actual" localSheetId="18">'[1]15-library'!#REF!</definedName>
    <definedName name="actual" localSheetId="13">'[1]15-library'!#REF!</definedName>
    <definedName name="actual" localSheetId="25">'[1]15-library'!#REF!</definedName>
    <definedName name="actual" localSheetId="26">'[1]15-library'!#REF!</definedName>
    <definedName name="actual" localSheetId="5">'[1]15-library'!#REF!</definedName>
    <definedName name="actual" localSheetId="15">'[1]15-library'!#REF!</definedName>
    <definedName name="actual" localSheetId="42">'[1]15-library'!#REF!</definedName>
    <definedName name="actual">'[1]15-library'!#REF!</definedName>
    <definedName name="actual38" localSheetId="9">'[1]15-library'!#REF!</definedName>
    <definedName name="actual38" localSheetId="28">'[1]15-library'!#REF!</definedName>
    <definedName name="actual38" localSheetId="7">'[1]15-library'!#REF!</definedName>
    <definedName name="actual38" localSheetId="8">'[1]15-library'!#REF!</definedName>
    <definedName name="actual38" localSheetId="40">'[1]15-library'!#REF!</definedName>
    <definedName name="actual38" localSheetId="33">'[1]15-library'!#REF!</definedName>
    <definedName name="actual38" localSheetId="27">'[1]15-library'!#REF!</definedName>
    <definedName name="actual38" localSheetId="0">'[1]15-library'!#REF!</definedName>
    <definedName name="actual38" localSheetId="14">'[1]15-library'!#REF!</definedName>
    <definedName name="actual38" localSheetId="29">'[1]15-library'!#REF!</definedName>
    <definedName name="actual38" localSheetId="31">'[1]15-library'!#REF!</definedName>
    <definedName name="actual38" localSheetId="30">'[1]15-library'!#REF!</definedName>
    <definedName name="actual38" localSheetId="2">'[1]15-library'!#REF!</definedName>
    <definedName name="actual38" localSheetId="16">'[1]15-library'!#REF!</definedName>
    <definedName name="actual38" localSheetId="32">'[1]15-library'!#REF!</definedName>
    <definedName name="actual38" localSheetId="6">'[1]15-library'!#REF!</definedName>
    <definedName name="actual38" localSheetId="20">'[1]15-library'!#REF!</definedName>
    <definedName name="actual38" localSheetId="10">'[1]15-library'!#REF!</definedName>
    <definedName name="actual38" localSheetId="44">'[1]15-library'!#REF!</definedName>
    <definedName name="actual38" localSheetId="12">'[1]15-library'!#REF!</definedName>
    <definedName name="actual38" localSheetId="4">'[1]15-library'!#REF!</definedName>
    <definedName name="actual38" localSheetId="38">'[1]15-library'!#REF!</definedName>
    <definedName name="actual38" localSheetId="22">'[1]15-library'!#REF!</definedName>
    <definedName name="actual38" localSheetId="1">'[1]15-library'!#REF!</definedName>
    <definedName name="actual38" localSheetId="18">'[1]15-library'!#REF!</definedName>
    <definedName name="actual38" localSheetId="13">'[1]15-library'!#REF!</definedName>
    <definedName name="actual38" localSheetId="25">'[1]15-library'!#REF!</definedName>
    <definedName name="actual38" localSheetId="26">'[1]15-library'!#REF!</definedName>
    <definedName name="actual38" localSheetId="5">'[1]15-library'!#REF!</definedName>
    <definedName name="actual38" localSheetId="15">'[1]15-library'!#REF!</definedName>
    <definedName name="actual38" localSheetId="42">'[1]15-library'!#REF!</definedName>
    <definedName name="actual38">'[1]15-library'!#REF!</definedName>
    <definedName name="asd" localSheetId="9">'[1]15-library'!#REF!</definedName>
    <definedName name="asd" localSheetId="28">'[1]15-library'!#REF!</definedName>
    <definedName name="asd" localSheetId="7">'[1]15-library'!#REF!</definedName>
    <definedName name="asd" localSheetId="8">'[1]15-library'!#REF!</definedName>
    <definedName name="asd" localSheetId="40">'[1]15-library'!#REF!</definedName>
    <definedName name="asd" localSheetId="27">'[1]15-library'!#REF!</definedName>
    <definedName name="asd" localSheetId="0">'[1]15-library'!#REF!</definedName>
    <definedName name="asd" localSheetId="14">'[1]15-library'!#REF!</definedName>
    <definedName name="asd" localSheetId="29">'[1]15-library'!#REF!</definedName>
    <definedName name="asd" localSheetId="31">'[1]15-library'!#REF!</definedName>
    <definedName name="asd" localSheetId="30">'[1]15-library'!#REF!</definedName>
    <definedName name="asd" localSheetId="2">'[1]15-library'!#REF!</definedName>
    <definedName name="asd" localSheetId="16">'[1]15-library'!#REF!</definedName>
    <definedName name="asd" localSheetId="32">'[1]15-library'!#REF!</definedName>
    <definedName name="asd" localSheetId="6">'[1]15-library'!#REF!</definedName>
    <definedName name="asd" localSheetId="10">'[1]15-library'!#REF!</definedName>
    <definedName name="asd" localSheetId="44">'[1]15-library'!#REF!</definedName>
    <definedName name="asd" localSheetId="12">'[1]15-library'!#REF!</definedName>
    <definedName name="asd" localSheetId="4">'[1]15-library'!#REF!</definedName>
    <definedName name="asd" localSheetId="38">'[1]15-library'!#REF!</definedName>
    <definedName name="asd" localSheetId="22">'[1]15-library'!#REF!</definedName>
    <definedName name="asd" localSheetId="1">'[1]15-library'!#REF!</definedName>
    <definedName name="asd" localSheetId="13">'[1]15-library'!#REF!</definedName>
    <definedName name="asd" localSheetId="25">'[1]15-library'!#REF!</definedName>
    <definedName name="asd" localSheetId="26">'[1]15-library'!#REF!</definedName>
    <definedName name="asd" localSheetId="5">'[1]15-library'!#REF!</definedName>
    <definedName name="asd" localSheetId="15">'[1]15-library'!#REF!</definedName>
    <definedName name="asd" localSheetId="42">'[1]15-library'!#REF!</definedName>
    <definedName name="asd">'[1]15-library'!#REF!</definedName>
    <definedName name="asdf" localSheetId="9">'[1]15-library'!#REF!</definedName>
    <definedName name="asdf" localSheetId="28">'[1]15-library'!#REF!</definedName>
    <definedName name="asdf" localSheetId="7">'[1]15-library'!#REF!</definedName>
    <definedName name="asdf" localSheetId="8">'[1]15-library'!#REF!</definedName>
    <definedName name="asdf" localSheetId="40">'[1]15-library'!#REF!</definedName>
    <definedName name="asdf" localSheetId="27">'[1]15-library'!#REF!</definedName>
    <definedName name="asdf" localSheetId="0">'[1]15-library'!#REF!</definedName>
    <definedName name="asdf" localSheetId="14">'[1]15-library'!#REF!</definedName>
    <definedName name="asdf" localSheetId="29">'[1]15-library'!#REF!</definedName>
    <definedName name="asdf" localSheetId="31">'[1]15-library'!#REF!</definedName>
    <definedName name="asdf" localSheetId="30">'[1]15-library'!#REF!</definedName>
    <definedName name="asdf" localSheetId="2">'[1]15-library'!#REF!</definedName>
    <definedName name="asdf" localSheetId="16">'[1]15-library'!#REF!</definedName>
    <definedName name="asdf" localSheetId="32">'[1]15-library'!#REF!</definedName>
    <definedName name="asdf" localSheetId="6">'[1]15-library'!#REF!</definedName>
    <definedName name="asdf" localSheetId="10">'[1]15-library'!#REF!</definedName>
    <definedName name="asdf" localSheetId="44">'[1]15-library'!#REF!</definedName>
    <definedName name="asdf" localSheetId="12">'[1]15-library'!#REF!</definedName>
    <definedName name="asdf" localSheetId="4">'[1]15-library'!#REF!</definedName>
    <definedName name="asdf" localSheetId="38">'[1]15-library'!#REF!</definedName>
    <definedName name="asdf" localSheetId="22">'[1]15-library'!#REF!</definedName>
    <definedName name="asdf" localSheetId="1">'[1]15-library'!#REF!</definedName>
    <definedName name="asdf" localSheetId="13">'[1]15-library'!#REF!</definedName>
    <definedName name="asdf" localSheetId="25">'[1]15-library'!#REF!</definedName>
    <definedName name="asdf" localSheetId="26">'[1]15-library'!#REF!</definedName>
    <definedName name="asdf" localSheetId="5">'[1]15-library'!#REF!</definedName>
    <definedName name="asdf" localSheetId="15">'[1]15-library'!#REF!</definedName>
    <definedName name="asdf" localSheetId="42">'[1]15-library'!#REF!</definedName>
    <definedName name="asdf">'[1]15-library'!#REF!</definedName>
    <definedName name="asdfasdfasdf" localSheetId="9">'[1]15-library'!#REF!</definedName>
    <definedName name="asdfasdfasdf" localSheetId="28">'[1]15-library'!#REF!</definedName>
    <definedName name="asdfasdfasdf" localSheetId="7">'[1]15-library'!#REF!</definedName>
    <definedName name="asdfasdfasdf" localSheetId="8">'[1]15-library'!#REF!</definedName>
    <definedName name="asdfasdfasdf" localSheetId="40">'[1]15-library'!#REF!</definedName>
    <definedName name="asdfasdfasdf" localSheetId="27">'[1]15-library'!#REF!</definedName>
    <definedName name="asdfasdfasdf" localSheetId="0">'[1]15-library'!#REF!</definedName>
    <definedName name="asdfasdfasdf" localSheetId="14">'[1]15-library'!#REF!</definedName>
    <definedName name="asdfasdfasdf" localSheetId="29">'[1]15-library'!#REF!</definedName>
    <definedName name="asdfasdfasdf" localSheetId="31">'[1]15-library'!#REF!</definedName>
    <definedName name="asdfasdfasdf" localSheetId="30">'[1]15-library'!#REF!</definedName>
    <definedName name="asdfasdfasdf" localSheetId="2">'[1]15-library'!#REF!</definedName>
    <definedName name="asdfasdfasdf" localSheetId="16">'[1]15-library'!#REF!</definedName>
    <definedName name="asdfasdfasdf" localSheetId="32">'[1]15-library'!#REF!</definedName>
    <definedName name="asdfasdfasdf" localSheetId="6">'[1]15-library'!#REF!</definedName>
    <definedName name="asdfasdfasdf" localSheetId="10">'[1]15-library'!#REF!</definedName>
    <definedName name="asdfasdfasdf" localSheetId="44">'[1]15-library'!#REF!</definedName>
    <definedName name="asdfasdfasdf" localSheetId="12">'[1]15-library'!#REF!</definedName>
    <definedName name="asdfasdfasdf" localSheetId="4">'[1]15-library'!#REF!</definedName>
    <definedName name="asdfasdfasdf" localSheetId="38">'[1]15-library'!#REF!</definedName>
    <definedName name="asdfasdfasdf" localSheetId="22">'[1]15-library'!#REF!</definedName>
    <definedName name="asdfasdfasdf" localSheetId="1">'[1]15-library'!#REF!</definedName>
    <definedName name="asdfasdfasdf" localSheetId="13">'[1]15-library'!#REF!</definedName>
    <definedName name="asdfasdfasdf" localSheetId="25">'[1]15-library'!#REF!</definedName>
    <definedName name="asdfasdfasdf" localSheetId="26">'[1]15-library'!#REF!</definedName>
    <definedName name="asdfasdfasdf" localSheetId="5">'[1]15-library'!#REF!</definedName>
    <definedName name="asdfasdfasdf" localSheetId="15">'[1]15-library'!#REF!</definedName>
    <definedName name="asdfasdfasdf" localSheetId="42">'[1]15-library'!#REF!</definedName>
    <definedName name="asdfasdfasdf">'[1]15-library'!#REF!</definedName>
    <definedName name="b" localSheetId="9">'[1]15-library'!#REF!</definedName>
    <definedName name="b" localSheetId="28">'[1]15-library'!#REF!</definedName>
    <definedName name="b" localSheetId="7">'[1]15-library'!#REF!</definedName>
    <definedName name="b" localSheetId="8">'[1]15-library'!#REF!</definedName>
    <definedName name="b" localSheetId="40">'[1]15-library'!#REF!</definedName>
    <definedName name="b" localSheetId="27">'[1]15-library'!#REF!</definedName>
    <definedName name="b" localSheetId="0">'[1]15-library'!#REF!</definedName>
    <definedName name="b" localSheetId="14">'[1]15-library'!#REF!</definedName>
    <definedName name="b" localSheetId="29">'[1]15-library'!#REF!</definedName>
    <definedName name="b" localSheetId="30">'[1]15-library'!#REF!</definedName>
    <definedName name="b" localSheetId="2">'[1]15-library'!#REF!</definedName>
    <definedName name="b" localSheetId="16">'[1]15-library'!#REF!</definedName>
    <definedName name="b" localSheetId="6">'[1]15-library'!#REF!</definedName>
    <definedName name="b" localSheetId="10">'[1]15-library'!#REF!</definedName>
    <definedName name="b" localSheetId="44">'[1]15-library'!#REF!</definedName>
    <definedName name="b" localSheetId="12">'[1]15-library'!#REF!</definedName>
    <definedName name="b" localSheetId="4">'[1]15-library'!#REF!</definedName>
    <definedName name="b" localSheetId="38">'[1]15-library'!#REF!</definedName>
    <definedName name="b" localSheetId="22">'[1]15-library'!#REF!</definedName>
    <definedName name="b" localSheetId="13">'[1]15-library'!#REF!</definedName>
    <definedName name="b" localSheetId="25">'[1]15-library'!#REF!</definedName>
    <definedName name="b" localSheetId="26">'[1]15-library'!#REF!</definedName>
    <definedName name="b" localSheetId="5">'[1]15-library'!#REF!</definedName>
    <definedName name="b" localSheetId="15">'[1]15-library'!#REF!</definedName>
    <definedName name="b" localSheetId="42">'[1]15-library'!#REF!</definedName>
    <definedName name="b">'[1]15-library'!#REF!</definedName>
    <definedName name="bookmobile" localSheetId="9">'[1]15-library'!#REF!</definedName>
    <definedName name="bookmobile" localSheetId="28">'[1]15-library'!#REF!</definedName>
    <definedName name="bookmobile" localSheetId="7">'[1]15-library'!#REF!</definedName>
    <definedName name="bookmobile" localSheetId="8">'[1]15-library'!#REF!</definedName>
    <definedName name="bookmobile" localSheetId="40">'[1]15-library'!#REF!</definedName>
    <definedName name="bookmobile" localSheetId="27">'[1]15-library'!#REF!</definedName>
    <definedName name="bookmobile" localSheetId="0">'[1]15-library'!#REF!</definedName>
    <definedName name="bookmobile" localSheetId="14">'[1]15-library'!#REF!</definedName>
    <definedName name="bookmobile" localSheetId="29">'[1]15-library'!#REF!</definedName>
    <definedName name="bookmobile" localSheetId="31">'[1]15-library'!#REF!</definedName>
    <definedName name="bookmobile" localSheetId="30">'[1]15-library'!#REF!</definedName>
    <definedName name="bookmobile" localSheetId="2">'[1]15-library'!#REF!</definedName>
    <definedName name="bookmobile" localSheetId="16">'[1]15-library'!#REF!</definedName>
    <definedName name="bookmobile" localSheetId="32">'[1]15-library'!#REF!</definedName>
    <definedName name="bookmobile" localSheetId="6">'[1]15-library'!#REF!</definedName>
    <definedName name="bookmobile" localSheetId="10">'[1]15-library'!#REF!</definedName>
    <definedName name="bookmobile" localSheetId="44">'[1]15-library'!#REF!</definedName>
    <definedName name="bookmobile" localSheetId="12">'[1]15-library'!#REF!</definedName>
    <definedName name="bookmobile" localSheetId="4">'[1]15-library'!#REF!</definedName>
    <definedName name="bookmobile" localSheetId="38">'[1]15-library'!#REF!</definedName>
    <definedName name="bookmobile" localSheetId="22">'[1]15-library'!#REF!</definedName>
    <definedName name="bookmobile" localSheetId="1">'[1]15-library'!#REF!</definedName>
    <definedName name="bookmobile" localSheetId="13">'[1]15-library'!#REF!</definedName>
    <definedName name="bookmobile" localSheetId="25">'[1]15-library'!#REF!</definedName>
    <definedName name="bookmobile" localSheetId="26">'[1]15-library'!#REF!</definedName>
    <definedName name="bookmobile" localSheetId="5">'[1]15-library'!#REF!</definedName>
    <definedName name="bookmobile" localSheetId="15">'[1]15-library'!#REF!</definedName>
    <definedName name="bookmobile" localSheetId="42">'[1]15-library'!#REF!</definedName>
    <definedName name="bookmobile">'[1]15-library'!#REF!</definedName>
    <definedName name="bos" localSheetId="9">'[1]15-library'!#REF!</definedName>
    <definedName name="bos" localSheetId="28">'[1]15-library'!#REF!</definedName>
    <definedName name="bos" localSheetId="7">'[1]15-library'!#REF!</definedName>
    <definedName name="bos" localSheetId="8">'[1]15-library'!#REF!</definedName>
    <definedName name="bos" localSheetId="40">'[1]15-library'!#REF!</definedName>
    <definedName name="bos" localSheetId="33">'[1]15-library'!#REF!</definedName>
    <definedName name="bos" localSheetId="27">'[1]15-library'!#REF!</definedName>
    <definedName name="bos" localSheetId="0">'[1]15-library'!#REF!</definedName>
    <definedName name="bos" localSheetId="14">'[1]15-library'!#REF!</definedName>
    <definedName name="bos" localSheetId="29">'[1]15-library'!#REF!</definedName>
    <definedName name="bos" localSheetId="31">'[1]15-library'!#REF!</definedName>
    <definedName name="bos" localSheetId="30">'[1]15-library'!#REF!</definedName>
    <definedName name="bos" localSheetId="2">'[1]15-library'!#REF!</definedName>
    <definedName name="bos" localSheetId="16">'[1]15-library'!#REF!</definedName>
    <definedName name="bos" localSheetId="32">'[1]15-library'!#REF!</definedName>
    <definedName name="bos" localSheetId="6">'[1]15-library'!#REF!</definedName>
    <definedName name="bos" localSheetId="20">'[1]15-library'!#REF!</definedName>
    <definedName name="bos" localSheetId="10">'[1]15-library'!#REF!</definedName>
    <definedName name="bos" localSheetId="44">'[1]15-library'!#REF!</definedName>
    <definedName name="bos" localSheetId="12">'[1]15-library'!#REF!</definedName>
    <definedName name="bos" localSheetId="4">'[1]15-library'!#REF!</definedName>
    <definedName name="bos" localSheetId="38">'[1]15-library'!#REF!</definedName>
    <definedName name="bos" localSheetId="22">'[1]15-library'!#REF!</definedName>
    <definedName name="bos" localSheetId="1">'[1]15-library'!#REF!</definedName>
    <definedName name="bos" localSheetId="18">'[1]15-library'!#REF!</definedName>
    <definedName name="bos" localSheetId="13">'[1]15-library'!#REF!</definedName>
    <definedName name="bos" localSheetId="25">'[1]15-library'!#REF!</definedName>
    <definedName name="bos" localSheetId="26">'[1]15-library'!#REF!</definedName>
    <definedName name="bos" localSheetId="5">'[1]15-library'!#REF!</definedName>
    <definedName name="bos" localSheetId="15">'[1]15-library'!#REF!</definedName>
    <definedName name="bos" localSheetId="42">'[1]15-library'!#REF!</definedName>
    <definedName name="bos">'[1]15-library'!#REF!</definedName>
    <definedName name="boss" localSheetId="9">'[1]15-library'!#REF!</definedName>
    <definedName name="boss" localSheetId="28">'[1]15-library'!#REF!</definedName>
    <definedName name="boss" localSheetId="7">'[1]15-library'!#REF!</definedName>
    <definedName name="boss" localSheetId="8">'[1]15-library'!#REF!</definedName>
    <definedName name="boss" localSheetId="40">'[1]15-library'!#REF!</definedName>
    <definedName name="boss" localSheetId="27">'[1]15-library'!#REF!</definedName>
    <definedName name="boss" localSheetId="0">'[1]15-library'!#REF!</definedName>
    <definedName name="boss" localSheetId="14">'[1]15-library'!#REF!</definedName>
    <definedName name="boss" localSheetId="29">'[1]15-library'!#REF!</definedName>
    <definedName name="boss" localSheetId="30">'[1]15-library'!#REF!</definedName>
    <definedName name="boss" localSheetId="2">'[1]15-library'!#REF!</definedName>
    <definedName name="boss" localSheetId="16">'[1]15-library'!#REF!</definedName>
    <definedName name="boss" localSheetId="6">'[1]15-library'!#REF!</definedName>
    <definedName name="boss" localSheetId="10">'[1]15-library'!#REF!</definedName>
    <definedName name="boss" localSheetId="44">'[1]15-library'!#REF!</definedName>
    <definedName name="boss" localSheetId="12">'[1]15-library'!#REF!</definedName>
    <definedName name="boss" localSheetId="4">'[1]15-library'!#REF!</definedName>
    <definedName name="boss" localSheetId="38">'[1]15-library'!#REF!</definedName>
    <definedName name="boss" localSheetId="22">'[1]15-library'!#REF!</definedName>
    <definedName name="boss" localSheetId="13">'[1]15-library'!#REF!</definedName>
    <definedName name="boss" localSheetId="25">'[1]15-library'!#REF!</definedName>
    <definedName name="boss" localSheetId="26">'[1]15-library'!#REF!</definedName>
    <definedName name="boss" localSheetId="5">'[1]15-library'!#REF!</definedName>
    <definedName name="boss" localSheetId="15">'[1]15-library'!#REF!</definedName>
    <definedName name="boss" localSheetId="42">'[1]15-library'!#REF!</definedName>
    <definedName name="boss">'[1]15-library'!#REF!</definedName>
    <definedName name="budcom" localSheetId="9">'[1]15-library'!#REF!</definedName>
    <definedName name="budcom" localSheetId="28">'[1]15-library'!#REF!</definedName>
    <definedName name="budcom" localSheetId="7">'[1]15-library'!#REF!</definedName>
    <definedName name="budcom" localSheetId="8">'[1]15-library'!#REF!</definedName>
    <definedName name="budcom" localSheetId="40">'[1]15-library'!#REF!</definedName>
    <definedName name="budcom" localSheetId="33">'[1]15-library'!#REF!</definedName>
    <definedName name="budcom" localSheetId="27">'[1]15-library'!#REF!</definedName>
    <definedName name="budcom" localSheetId="0">'[1]15-library'!#REF!</definedName>
    <definedName name="budcom" localSheetId="14">'[1]15-library'!#REF!</definedName>
    <definedName name="budcom" localSheetId="29">'[1]15-library'!#REF!</definedName>
    <definedName name="budcom" localSheetId="31">'[1]15-library'!#REF!</definedName>
    <definedName name="budcom" localSheetId="30">'[1]15-library'!#REF!</definedName>
    <definedName name="budcom" localSheetId="2">'[1]15-library'!#REF!</definedName>
    <definedName name="budcom" localSheetId="16">'[1]15-library'!#REF!</definedName>
    <definedName name="budcom" localSheetId="32">'[1]15-library'!#REF!</definedName>
    <definedName name="budcom" localSheetId="6">'[1]15-library'!#REF!</definedName>
    <definedName name="budcom" localSheetId="20">'[1]15-library'!#REF!</definedName>
    <definedName name="budcom" localSheetId="10">'[1]15-library'!#REF!</definedName>
    <definedName name="budcom" localSheetId="44">'[1]15-library'!#REF!</definedName>
    <definedName name="budcom" localSheetId="12">'[1]15-library'!#REF!</definedName>
    <definedName name="budcom" localSheetId="4">'[1]15-library'!#REF!</definedName>
    <definedName name="budcom" localSheetId="38">'[1]15-library'!#REF!</definedName>
    <definedName name="budcom" localSheetId="22">'[1]15-library'!#REF!</definedName>
    <definedName name="budcom" localSheetId="1">'[1]15-library'!#REF!</definedName>
    <definedName name="budcom" localSheetId="18">'[1]15-library'!#REF!</definedName>
    <definedName name="budcom" localSheetId="13">'[1]15-library'!#REF!</definedName>
    <definedName name="budcom" localSheetId="25">'[1]15-library'!#REF!</definedName>
    <definedName name="budcom" localSheetId="26">'[1]15-library'!#REF!</definedName>
    <definedName name="budcom" localSheetId="5">'[1]15-library'!#REF!</definedName>
    <definedName name="budcom" localSheetId="15">'[1]15-library'!#REF!</definedName>
    <definedName name="budcom" localSheetId="42">'[1]15-library'!#REF!</definedName>
    <definedName name="budcom">'[1]15-library'!#REF!</definedName>
    <definedName name="budcoms" localSheetId="9">'[1]15-library'!#REF!</definedName>
    <definedName name="budcoms" localSheetId="28">'[1]15-library'!#REF!</definedName>
    <definedName name="budcoms" localSheetId="7">'[1]15-library'!#REF!</definedName>
    <definedName name="budcoms" localSheetId="8">'[1]15-library'!#REF!</definedName>
    <definedName name="budcoms" localSheetId="40">'[1]15-library'!#REF!</definedName>
    <definedName name="budcoms" localSheetId="27">'[1]15-library'!#REF!</definedName>
    <definedName name="budcoms" localSheetId="0">'[1]15-library'!#REF!</definedName>
    <definedName name="budcoms" localSheetId="14">'[1]15-library'!#REF!</definedName>
    <definedName name="budcoms" localSheetId="29">'[1]15-library'!#REF!</definedName>
    <definedName name="budcoms" localSheetId="30">'[1]15-library'!#REF!</definedName>
    <definedName name="budcoms" localSheetId="2">'[1]15-library'!#REF!</definedName>
    <definedName name="budcoms" localSheetId="16">'[1]15-library'!#REF!</definedName>
    <definedName name="budcoms" localSheetId="6">'[1]15-library'!#REF!</definedName>
    <definedName name="budcoms" localSheetId="10">'[1]15-library'!#REF!</definedName>
    <definedName name="budcoms" localSheetId="44">'[1]15-library'!#REF!</definedName>
    <definedName name="budcoms" localSheetId="12">'[1]15-library'!#REF!</definedName>
    <definedName name="budcoms" localSheetId="4">'[1]15-library'!#REF!</definedName>
    <definedName name="budcoms" localSheetId="38">'[1]15-library'!#REF!</definedName>
    <definedName name="budcoms" localSheetId="22">'[1]15-library'!#REF!</definedName>
    <definedName name="budcoms" localSheetId="13">'[1]15-library'!#REF!</definedName>
    <definedName name="budcoms" localSheetId="25">'[1]15-library'!#REF!</definedName>
    <definedName name="budcoms" localSheetId="26">'[1]15-library'!#REF!</definedName>
    <definedName name="budcoms" localSheetId="5">'[1]15-library'!#REF!</definedName>
    <definedName name="budcoms" localSheetId="15">'[1]15-library'!#REF!</definedName>
    <definedName name="budcoms" localSheetId="42">'[1]15-library'!#REF!</definedName>
    <definedName name="budcoms">'[1]15-library'!#REF!</definedName>
    <definedName name="budget" localSheetId="9">'[1]15-library'!#REF!</definedName>
    <definedName name="budget" localSheetId="28">'[1]15-library'!#REF!</definedName>
    <definedName name="budget" localSheetId="7">'[1]15-library'!#REF!</definedName>
    <definedName name="budget" localSheetId="8">'[1]15-library'!#REF!</definedName>
    <definedName name="budget" localSheetId="40">'[1]15-library'!#REF!</definedName>
    <definedName name="budget" localSheetId="33">'[1]15-library'!#REF!</definedName>
    <definedName name="budget" localSheetId="27">'[1]15-library'!#REF!</definedName>
    <definedName name="budget" localSheetId="0">'[1]15-library'!#REF!</definedName>
    <definedName name="budget" localSheetId="14">'[1]15-library'!#REF!</definedName>
    <definedName name="budget" localSheetId="29">'[1]15-library'!#REF!</definedName>
    <definedName name="budget" localSheetId="31">'[1]15-library'!#REF!</definedName>
    <definedName name="budget" localSheetId="30">'[1]15-library'!#REF!</definedName>
    <definedName name="budget" localSheetId="2">'[1]15-library'!#REF!</definedName>
    <definedName name="budget" localSheetId="16">'[1]15-library'!#REF!</definedName>
    <definedName name="budget" localSheetId="32">'[1]15-library'!#REF!</definedName>
    <definedName name="budget" localSheetId="6">'[1]15-library'!#REF!</definedName>
    <definedName name="budget" localSheetId="20">'[1]15-library'!#REF!</definedName>
    <definedName name="budget" localSheetId="10">'[1]15-library'!#REF!</definedName>
    <definedName name="budget" localSheetId="44">'[1]15-library'!#REF!</definedName>
    <definedName name="budget" localSheetId="12">'[1]15-library'!#REF!</definedName>
    <definedName name="budget" localSheetId="4">'[1]15-library'!#REF!</definedName>
    <definedName name="budget" localSheetId="38">'[1]15-library'!#REF!</definedName>
    <definedName name="budget" localSheetId="22">'[1]15-library'!#REF!</definedName>
    <definedName name="budget" localSheetId="1">'[1]15-library'!#REF!</definedName>
    <definedName name="budget" localSheetId="18">'[1]15-library'!#REF!</definedName>
    <definedName name="budget" localSheetId="13">'[1]15-library'!#REF!</definedName>
    <definedName name="budget" localSheetId="25">'[1]15-library'!#REF!</definedName>
    <definedName name="budget" localSheetId="26">'[1]15-library'!#REF!</definedName>
    <definedName name="budget" localSheetId="5">'[1]15-library'!#REF!</definedName>
    <definedName name="budget" localSheetId="15">'[1]15-library'!#REF!</definedName>
    <definedName name="budget" localSheetId="42">'[1]15-library'!#REF!</definedName>
    <definedName name="budget">'[1]15-library'!#REF!</definedName>
    <definedName name="Budget10.2.15" localSheetId="9">'[1]15-library'!#REF!</definedName>
    <definedName name="Budget10.2.15" localSheetId="28">'[1]15-library'!#REF!</definedName>
    <definedName name="Budget10.2.15" localSheetId="7">'[1]15-library'!#REF!</definedName>
    <definedName name="Budget10.2.15" localSheetId="8">'[1]15-library'!#REF!</definedName>
    <definedName name="Budget10.2.15" localSheetId="40">'[1]15-library'!#REF!</definedName>
    <definedName name="Budget10.2.15" localSheetId="33">'[1]15-library'!#REF!</definedName>
    <definedName name="Budget10.2.15" localSheetId="27">'[1]15-library'!#REF!</definedName>
    <definedName name="Budget10.2.15" localSheetId="0">'[1]15-library'!#REF!</definedName>
    <definedName name="Budget10.2.15" localSheetId="14">'[1]15-library'!#REF!</definedName>
    <definedName name="Budget10.2.15" localSheetId="29">'[1]15-library'!#REF!</definedName>
    <definedName name="Budget10.2.15" localSheetId="31">'[1]15-library'!#REF!</definedName>
    <definedName name="Budget10.2.15" localSheetId="30">'[1]15-library'!#REF!</definedName>
    <definedName name="Budget10.2.15" localSheetId="2">'[1]15-library'!#REF!</definedName>
    <definedName name="Budget10.2.15" localSheetId="16">'[1]15-library'!#REF!</definedName>
    <definedName name="Budget10.2.15" localSheetId="32">'[1]15-library'!#REF!</definedName>
    <definedName name="Budget10.2.15" localSheetId="6">'[1]15-library'!#REF!</definedName>
    <definedName name="Budget10.2.15" localSheetId="20">'[1]15-library'!#REF!</definedName>
    <definedName name="Budget10.2.15" localSheetId="10">'[1]15-library'!#REF!</definedName>
    <definedName name="Budget10.2.15" localSheetId="44">'[1]15-library'!#REF!</definedName>
    <definedName name="Budget10.2.15" localSheetId="12">'[1]15-library'!#REF!</definedName>
    <definedName name="Budget10.2.15" localSheetId="4">'[1]15-library'!#REF!</definedName>
    <definedName name="Budget10.2.15" localSheetId="38">'[1]15-library'!#REF!</definedName>
    <definedName name="Budget10.2.15" localSheetId="22">'[1]15-library'!#REF!</definedName>
    <definedName name="Budget10.2.15" localSheetId="1">'[1]15-library'!#REF!</definedName>
    <definedName name="Budget10.2.15" localSheetId="18">'[1]15-library'!#REF!</definedName>
    <definedName name="Budget10.2.15" localSheetId="13">'[1]15-library'!#REF!</definedName>
    <definedName name="Budget10.2.15" localSheetId="25">'[1]15-library'!#REF!</definedName>
    <definedName name="Budget10.2.15" localSheetId="26">'[1]15-library'!#REF!</definedName>
    <definedName name="Budget10.2.15" localSheetId="5">'[1]15-library'!#REF!</definedName>
    <definedName name="Budget10.2.15" localSheetId="15">'[1]15-library'!#REF!</definedName>
    <definedName name="Budget10.2.15" localSheetId="42">'[1]15-library'!#REF!</definedName>
    <definedName name="Budget10.2.15">'[1]15-library'!#REF!</definedName>
    <definedName name="budget138s" localSheetId="9">'[1]15-library'!#REF!</definedName>
    <definedName name="budget138s" localSheetId="28">'[1]15-library'!#REF!</definedName>
    <definedName name="budget138s" localSheetId="7">'[1]15-library'!#REF!</definedName>
    <definedName name="budget138s" localSheetId="8">'[1]15-library'!#REF!</definedName>
    <definedName name="budget138s" localSheetId="40">'[1]15-library'!#REF!</definedName>
    <definedName name="budget138s" localSheetId="27">'[1]15-library'!#REF!</definedName>
    <definedName name="budget138s" localSheetId="0">'[1]15-library'!#REF!</definedName>
    <definedName name="budget138s" localSheetId="14">'[1]15-library'!#REF!</definedName>
    <definedName name="budget138s" localSheetId="29">'[1]15-library'!#REF!</definedName>
    <definedName name="budget138s" localSheetId="30">'[1]15-library'!#REF!</definedName>
    <definedName name="budget138s" localSheetId="2">'[1]15-library'!#REF!</definedName>
    <definedName name="budget138s" localSheetId="16">'[1]15-library'!#REF!</definedName>
    <definedName name="budget138s" localSheetId="6">'[1]15-library'!#REF!</definedName>
    <definedName name="budget138s" localSheetId="10">'[1]15-library'!#REF!</definedName>
    <definedName name="budget138s" localSheetId="44">'[1]15-library'!#REF!</definedName>
    <definedName name="budget138s" localSheetId="12">'[1]15-library'!#REF!</definedName>
    <definedName name="budget138s" localSheetId="4">'[1]15-library'!#REF!</definedName>
    <definedName name="budget138s" localSheetId="38">'[1]15-library'!#REF!</definedName>
    <definedName name="budget138s" localSheetId="22">'[1]15-library'!#REF!</definedName>
    <definedName name="budget138s" localSheetId="13">'[1]15-library'!#REF!</definedName>
    <definedName name="budget138s" localSheetId="25">'[1]15-library'!#REF!</definedName>
    <definedName name="budget138s" localSheetId="26">'[1]15-library'!#REF!</definedName>
    <definedName name="budget138s" localSheetId="5">'[1]15-library'!#REF!</definedName>
    <definedName name="budget138s" localSheetId="15">'[1]15-library'!#REF!</definedName>
    <definedName name="budget138s" localSheetId="42">'[1]15-library'!#REF!</definedName>
    <definedName name="budget138s">'[1]15-library'!#REF!</definedName>
    <definedName name="budget38" localSheetId="9">'[1]15-library'!#REF!</definedName>
    <definedName name="budget38" localSheetId="28">'[1]15-library'!#REF!</definedName>
    <definedName name="budget38" localSheetId="7">'[1]15-library'!#REF!</definedName>
    <definedName name="budget38" localSheetId="8">'[1]15-library'!#REF!</definedName>
    <definedName name="budget38" localSheetId="40">'[1]15-library'!#REF!</definedName>
    <definedName name="budget38" localSheetId="33">'[1]15-library'!#REF!</definedName>
    <definedName name="budget38" localSheetId="27">'[1]15-library'!#REF!</definedName>
    <definedName name="budget38" localSheetId="0">'[1]15-library'!#REF!</definedName>
    <definedName name="budget38" localSheetId="14">'[1]15-library'!#REF!</definedName>
    <definedName name="budget38" localSheetId="29">'[1]15-library'!#REF!</definedName>
    <definedName name="budget38" localSheetId="31">'[1]15-library'!#REF!</definedName>
    <definedName name="budget38" localSheetId="30">'[1]15-library'!#REF!</definedName>
    <definedName name="budget38" localSheetId="2">'[1]15-library'!#REF!</definedName>
    <definedName name="budget38" localSheetId="16">'[1]15-library'!#REF!</definedName>
    <definedName name="budget38" localSheetId="32">'[1]15-library'!#REF!</definedName>
    <definedName name="budget38" localSheetId="6">'[1]15-library'!#REF!</definedName>
    <definedName name="budget38" localSheetId="20">'[1]15-library'!#REF!</definedName>
    <definedName name="budget38" localSheetId="10">'[1]15-library'!#REF!</definedName>
    <definedName name="budget38" localSheetId="44">'[1]15-library'!#REF!</definedName>
    <definedName name="budget38" localSheetId="12">'[1]15-library'!#REF!</definedName>
    <definedName name="budget38" localSheetId="4">'[1]15-library'!#REF!</definedName>
    <definedName name="budget38" localSheetId="38">'[1]15-library'!#REF!</definedName>
    <definedName name="budget38" localSheetId="22">'[1]15-library'!#REF!</definedName>
    <definedName name="budget38" localSheetId="1">'[1]15-library'!#REF!</definedName>
    <definedName name="budget38" localSheetId="18">'[1]15-library'!#REF!</definedName>
    <definedName name="budget38" localSheetId="13">'[1]15-library'!#REF!</definedName>
    <definedName name="budget38" localSheetId="25">'[1]15-library'!#REF!</definedName>
    <definedName name="budget38" localSheetId="26">'[1]15-library'!#REF!</definedName>
    <definedName name="budget38" localSheetId="5">'[1]15-library'!#REF!</definedName>
    <definedName name="budget38" localSheetId="15">'[1]15-library'!#REF!</definedName>
    <definedName name="budget38" localSheetId="42">'[1]15-library'!#REF!</definedName>
    <definedName name="budget38">'[1]15-library'!#REF!</definedName>
    <definedName name="CIPMAMB" localSheetId="9">'[1]15-library'!#REF!</definedName>
    <definedName name="CIPMAMB" localSheetId="28">'[1]15-library'!#REF!</definedName>
    <definedName name="CIPMAMB" localSheetId="7">'[1]15-library'!#REF!</definedName>
    <definedName name="CIPMAMB" localSheetId="8">'[1]15-library'!#REF!</definedName>
    <definedName name="CIPMAMB" localSheetId="40">'[1]15-library'!#REF!</definedName>
    <definedName name="CIPMAMB" localSheetId="27">'[1]15-library'!#REF!</definedName>
    <definedName name="CIPMAMB" localSheetId="0">'[1]15-library'!#REF!</definedName>
    <definedName name="CIPMAMB" localSheetId="14">'[1]15-library'!#REF!</definedName>
    <definedName name="CIPMAMB" localSheetId="29">'[1]15-library'!#REF!</definedName>
    <definedName name="CIPMAMB" localSheetId="31">'[1]15-library'!#REF!</definedName>
    <definedName name="CIPMAMB" localSheetId="30">'[1]15-library'!#REF!</definedName>
    <definedName name="CIPMAMB" localSheetId="2">'[1]15-library'!#REF!</definedName>
    <definedName name="CIPMAMB" localSheetId="16">'[1]15-library'!#REF!</definedName>
    <definedName name="CIPMAMB" localSheetId="32">'[1]15-library'!#REF!</definedName>
    <definedName name="CIPMAMB" localSheetId="6">'[1]15-library'!#REF!</definedName>
    <definedName name="CIPMAMB" localSheetId="10">'[1]15-library'!#REF!</definedName>
    <definedName name="CIPMAMB" localSheetId="44">'[1]15-library'!#REF!</definedName>
    <definedName name="CIPMAMB" localSheetId="12">'[1]15-library'!#REF!</definedName>
    <definedName name="CIPMAMB" localSheetId="4">'[1]15-library'!#REF!</definedName>
    <definedName name="CIPMAMB" localSheetId="38">'[1]15-library'!#REF!</definedName>
    <definedName name="CIPMAMB" localSheetId="22">'[1]15-library'!#REF!</definedName>
    <definedName name="CIPMAMB" localSheetId="1">'[1]15-library'!#REF!</definedName>
    <definedName name="CIPMAMB" localSheetId="13">'[1]15-library'!#REF!</definedName>
    <definedName name="CIPMAMB" localSheetId="25">'[1]15-library'!#REF!</definedName>
    <definedName name="CIPMAMB" localSheetId="26">'[1]15-library'!#REF!</definedName>
    <definedName name="CIPMAMB" localSheetId="5">'[1]15-library'!#REF!</definedName>
    <definedName name="CIPMAMB" localSheetId="15">'[1]15-library'!#REF!</definedName>
    <definedName name="CIPMAMB" localSheetId="42">'[1]15-library'!#REF!</definedName>
    <definedName name="CIPMAMB">'[1]15-library'!#REF!</definedName>
    <definedName name="CIPMANC" localSheetId="9">'[1]15-library'!#REF!</definedName>
    <definedName name="CIPMANC" localSheetId="28">'[1]15-library'!#REF!</definedName>
    <definedName name="CIPMANC" localSheetId="7">'[1]15-library'!#REF!</definedName>
    <definedName name="CIPMANC" localSheetId="8">'[1]15-library'!#REF!</definedName>
    <definedName name="CIPMANC" localSheetId="40">'[1]15-library'!#REF!</definedName>
    <definedName name="CIPMANC" localSheetId="27">'[1]15-library'!#REF!</definedName>
    <definedName name="CIPMANC" localSheetId="0">'[1]15-library'!#REF!</definedName>
    <definedName name="CIPMANC" localSheetId="14">'[1]15-library'!#REF!</definedName>
    <definedName name="CIPMANC" localSheetId="29">'[1]15-library'!#REF!</definedName>
    <definedName name="CIPMANC" localSheetId="31">'[1]15-library'!#REF!</definedName>
    <definedName name="CIPMANC" localSheetId="30">'[1]15-library'!#REF!</definedName>
    <definedName name="CIPMANC" localSheetId="2">'[1]15-library'!#REF!</definedName>
    <definedName name="CIPMANC" localSheetId="16">'[1]15-library'!#REF!</definedName>
    <definedName name="CIPMANC" localSheetId="32">'[1]15-library'!#REF!</definedName>
    <definedName name="CIPMANC" localSheetId="6">'[1]15-library'!#REF!</definedName>
    <definedName name="CIPMANC" localSheetId="10">'[1]15-library'!#REF!</definedName>
    <definedName name="CIPMANC" localSheetId="44">'[1]15-library'!#REF!</definedName>
    <definedName name="CIPMANC" localSheetId="12">'[1]15-library'!#REF!</definedName>
    <definedName name="CIPMANC" localSheetId="4">'[1]15-library'!#REF!</definedName>
    <definedName name="CIPMANC" localSheetId="38">'[1]15-library'!#REF!</definedName>
    <definedName name="CIPMANC" localSheetId="22">'[1]15-library'!#REF!</definedName>
    <definedName name="CIPMANC" localSheetId="1">'[1]15-library'!#REF!</definedName>
    <definedName name="CIPMANC" localSheetId="13">'[1]15-library'!#REF!</definedName>
    <definedName name="CIPMANC" localSheetId="25">'[1]15-library'!#REF!</definedName>
    <definedName name="CIPMANC" localSheetId="26">'[1]15-library'!#REF!</definedName>
    <definedName name="CIPMANC" localSheetId="5">'[1]15-library'!#REF!</definedName>
    <definedName name="CIPMANC" localSheetId="15">'[1]15-library'!#REF!</definedName>
    <definedName name="CIPMANC" localSheetId="42">'[1]15-library'!#REF!</definedName>
    <definedName name="CIPMANC">'[1]15-library'!#REF!</definedName>
    <definedName name="cvbn" localSheetId="9">'[1]15-library'!#REF!</definedName>
    <definedName name="cvbn" localSheetId="28">'[1]15-library'!#REF!</definedName>
    <definedName name="cvbn" localSheetId="7">'[1]15-library'!#REF!</definedName>
    <definedName name="cvbn" localSheetId="8">'[1]15-library'!#REF!</definedName>
    <definedName name="cvbn" localSheetId="40">'[1]15-library'!#REF!</definedName>
    <definedName name="cvbn" localSheetId="27">'[1]15-library'!#REF!</definedName>
    <definedName name="cvbn" localSheetId="0">'[1]15-library'!#REF!</definedName>
    <definedName name="cvbn" localSheetId="14">'[1]15-library'!#REF!</definedName>
    <definedName name="cvbn" localSheetId="29">'[1]15-library'!#REF!</definedName>
    <definedName name="cvbn" localSheetId="31">'[1]15-library'!#REF!</definedName>
    <definedName name="cvbn" localSheetId="30">'[1]15-library'!#REF!</definedName>
    <definedName name="cvbn" localSheetId="2">'[1]15-library'!#REF!</definedName>
    <definedName name="cvbn" localSheetId="16">'[1]15-library'!#REF!</definedName>
    <definedName name="cvbn" localSheetId="32">'[1]15-library'!#REF!</definedName>
    <definedName name="cvbn" localSheetId="6">'[1]15-library'!#REF!</definedName>
    <definedName name="cvbn" localSheetId="10">'[1]15-library'!#REF!</definedName>
    <definedName name="cvbn" localSheetId="44">'[1]15-library'!#REF!</definedName>
    <definedName name="cvbn" localSheetId="12">'[1]15-library'!#REF!</definedName>
    <definedName name="cvbn" localSheetId="4">'[1]15-library'!#REF!</definedName>
    <definedName name="cvbn" localSheetId="38">'[1]15-library'!#REF!</definedName>
    <definedName name="cvbn" localSheetId="22">'[1]15-library'!#REF!</definedName>
    <definedName name="cvbn" localSheetId="1">'[1]15-library'!#REF!</definedName>
    <definedName name="cvbn" localSheetId="13">'[1]15-library'!#REF!</definedName>
    <definedName name="cvbn" localSheetId="25">'[1]15-library'!#REF!</definedName>
    <definedName name="cvbn" localSheetId="26">'[1]15-library'!#REF!</definedName>
    <definedName name="cvbn" localSheetId="5">'[1]15-library'!#REF!</definedName>
    <definedName name="cvbn" localSheetId="15">'[1]15-library'!#REF!</definedName>
    <definedName name="cvbn" localSheetId="42">'[1]15-library'!#REF!</definedName>
    <definedName name="cvbn">'[1]15-library'!#REF!</definedName>
    <definedName name="d" localSheetId="9">'[1]15-library'!#REF!</definedName>
    <definedName name="d" localSheetId="28">'[1]15-library'!#REF!</definedName>
    <definedName name="d" localSheetId="7">'[1]15-library'!#REF!</definedName>
    <definedName name="d" localSheetId="8">'[1]15-library'!#REF!</definedName>
    <definedName name="d" localSheetId="40">'[1]15-library'!#REF!</definedName>
    <definedName name="d" localSheetId="27">'[1]15-library'!#REF!</definedName>
    <definedName name="d" localSheetId="0">'[1]15-library'!#REF!</definedName>
    <definedName name="d" localSheetId="14">'[1]15-library'!#REF!</definedName>
    <definedName name="d" localSheetId="29">'[1]15-library'!#REF!</definedName>
    <definedName name="d" localSheetId="30">'[1]15-library'!#REF!</definedName>
    <definedName name="d" localSheetId="2">'[1]15-library'!#REF!</definedName>
    <definedName name="d" localSheetId="16">'[1]15-library'!#REF!</definedName>
    <definedName name="d" localSheetId="6">'[1]15-library'!#REF!</definedName>
    <definedName name="d" localSheetId="10">'[1]15-library'!#REF!</definedName>
    <definedName name="d" localSheetId="44">'[1]15-library'!#REF!</definedName>
    <definedName name="d" localSheetId="12">'[1]15-library'!#REF!</definedName>
    <definedName name="d" localSheetId="4">'[1]15-library'!#REF!</definedName>
    <definedName name="d" localSheetId="38">'[1]15-library'!#REF!</definedName>
    <definedName name="d" localSheetId="22">'[1]15-library'!#REF!</definedName>
    <definedName name="d" localSheetId="13">'[1]15-library'!#REF!</definedName>
    <definedName name="d" localSheetId="25">'[1]15-library'!#REF!</definedName>
    <definedName name="d" localSheetId="26">'[1]15-library'!#REF!</definedName>
    <definedName name="d" localSheetId="5">'[1]15-library'!#REF!</definedName>
    <definedName name="d" localSheetId="15">'[1]15-library'!#REF!</definedName>
    <definedName name="d" localSheetId="42">'[1]15-library'!#REF!</definedName>
    <definedName name="d">'[1]15-library'!#REF!</definedName>
    <definedName name="dd" localSheetId="9">'[1]15-library'!#REF!</definedName>
    <definedName name="dd" localSheetId="28">'[1]15-library'!#REF!</definedName>
    <definedName name="dd" localSheetId="8">'[1]15-library'!#REF!</definedName>
    <definedName name="dd" localSheetId="27">'[1]15-library'!#REF!</definedName>
    <definedName name="dd" localSheetId="14">'[1]15-library'!#REF!</definedName>
    <definedName name="dd" localSheetId="2">'[1]15-library'!#REF!</definedName>
    <definedName name="dd" localSheetId="16">'[1]15-library'!#REF!</definedName>
    <definedName name="dd" localSheetId="6">'[1]15-library'!#REF!</definedName>
    <definedName name="dd" localSheetId="44">'[1]15-library'!#REF!</definedName>
    <definedName name="dd" localSheetId="12">'[1]15-library'!#REF!</definedName>
    <definedName name="dd" localSheetId="25">'[1]15-library'!#REF!</definedName>
    <definedName name="dd" localSheetId="26">'[1]15-library'!#REF!</definedName>
    <definedName name="dd">'[1]15-library'!#REF!</definedName>
    <definedName name="ddddddddd" localSheetId="9">'[1]15-library'!#REF!</definedName>
    <definedName name="ddddddddd" localSheetId="28">'[1]15-library'!#REF!</definedName>
    <definedName name="ddddddddd" localSheetId="8">'[1]15-library'!#REF!</definedName>
    <definedName name="ddddddddd" localSheetId="27">'[1]15-library'!#REF!</definedName>
    <definedName name="ddddddddd" localSheetId="14">'[1]15-library'!#REF!</definedName>
    <definedName name="ddddddddd" localSheetId="2">'[1]15-library'!#REF!</definedName>
    <definedName name="ddddddddd" localSheetId="16">'[1]15-library'!#REF!</definedName>
    <definedName name="ddddddddd" localSheetId="6">'[1]15-library'!#REF!</definedName>
    <definedName name="ddddddddd" localSheetId="44">'[1]15-library'!#REF!</definedName>
    <definedName name="ddddddddd" localSheetId="12">'[1]15-library'!#REF!</definedName>
    <definedName name="ddddddddd" localSheetId="25">'[1]15-library'!#REF!</definedName>
    <definedName name="ddddddddd" localSheetId="26">'[1]15-library'!#REF!</definedName>
    <definedName name="ddddddddd">'[1]15-library'!#REF!</definedName>
    <definedName name="dddddddddd" localSheetId="9">'[1]15-library'!#REF!</definedName>
    <definedName name="dddddddddd" localSheetId="28">'[1]15-library'!#REF!</definedName>
    <definedName name="dddddddddd" localSheetId="8">'[1]15-library'!#REF!</definedName>
    <definedName name="dddddddddd" localSheetId="27">'[1]15-library'!#REF!</definedName>
    <definedName name="dddddddddd" localSheetId="14">'[1]15-library'!#REF!</definedName>
    <definedName name="dddddddddd" localSheetId="2">'[1]15-library'!#REF!</definedName>
    <definedName name="dddddddddd" localSheetId="16">'[1]15-library'!#REF!</definedName>
    <definedName name="dddddddddd" localSheetId="6">'[1]15-library'!#REF!</definedName>
    <definedName name="dddddddddd" localSheetId="44">'[1]15-library'!#REF!</definedName>
    <definedName name="dddddddddd" localSheetId="12">'[1]15-library'!#REF!</definedName>
    <definedName name="dddddddddd" localSheetId="25">'[1]15-library'!#REF!</definedName>
    <definedName name="dddddddddd" localSheetId="26">'[1]15-library'!#REF!</definedName>
    <definedName name="dddddddddd">'[1]15-library'!#REF!</definedName>
    <definedName name="ddddddddddddddd" localSheetId="9">'[1]15-library'!#REF!</definedName>
    <definedName name="ddddddddddddddd" localSheetId="28">'[1]15-library'!#REF!</definedName>
    <definedName name="ddddddddddddddd" localSheetId="8">'[1]15-library'!#REF!</definedName>
    <definedName name="ddddddddddddddd" localSheetId="27">'[1]15-library'!#REF!</definedName>
    <definedName name="ddddddddddddddd" localSheetId="14">'[1]15-library'!#REF!</definedName>
    <definedName name="ddddddddddddddd" localSheetId="2">'[1]15-library'!#REF!</definedName>
    <definedName name="ddddddddddddddd" localSheetId="16">'[1]15-library'!#REF!</definedName>
    <definedName name="ddddddddddddddd" localSheetId="6">'[1]15-library'!#REF!</definedName>
    <definedName name="ddddddddddddddd" localSheetId="44">'[1]15-library'!#REF!</definedName>
    <definedName name="ddddddddddddddd" localSheetId="12">'[1]15-library'!#REF!</definedName>
    <definedName name="ddddddddddddddd" localSheetId="25">'[1]15-library'!#REF!</definedName>
    <definedName name="ddddddddddddddd" localSheetId="26">'[1]15-library'!#REF!</definedName>
    <definedName name="ddddddddddddddd">'[1]15-library'!#REF!</definedName>
    <definedName name="ddddddddddddddddd" localSheetId="9">'[1]15-library'!#REF!</definedName>
    <definedName name="ddddddddddddddddd" localSheetId="28">'[1]15-library'!#REF!</definedName>
    <definedName name="ddddddddddddddddd" localSheetId="8">'[1]15-library'!#REF!</definedName>
    <definedName name="ddddddddddddddddd" localSheetId="27">'[1]15-library'!#REF!</definedName>
    <definedName name="ddddddddddddddddd" localSheetId="14">'[1]15-library'!#REF!</definedName>
    <definedName name="ddddddddddddddddd" localSheetId="2">'[1]15-library'!#REF!</definedName>
    <definedName name="ddddddddddddddddd" localSheetId="16">'[1]15-library'!#REF!</definedName>
    <definedName name="ddddddddddddddddd" localSheetId="6">'[1]15-library'!#REF!</definedName>
    <definedName name="ddddddddddddddddd" localSheetId="44">'[1]15-library'!#REF!</definedName>
    <definedName name="ddddddddddddddddd" localSheetId="12">'[1]15-library'!#REF!</definedName>
    <definedName name="ddddddddddddddddd" localSheetId="25">'[1]15-library'!#REF!</definedName>
    <definedName name="ddddddddddddddddd" localSheetId="26">'[1]15-library'!#REF!</definedName>
    <definedName name="ddddddddddddddddd">'[1]15-library'!#REF!</definedName>
    <definedName name="dddddddddddddddddddddd" localSheetId="9">'[1]15-library'!#REF!</definedName>
    <definedName name="dddddddddddddddddddddd" localSheetId="28">'[1]15-library'!#REF!</definedName>
    <definedName name="dddddddddddddddddddddd" localSheetId="8">'[1]15-library'!#REF!</definedName>
    <definedName name="dddddddddddddddddddddd" localSheetId="27">'[1]15-library'!#REF!</definedName>
    <definedName name="dddddddddddddddddddddd" localSheetId="14">'[1]15-library'!#REF!</definedName>
    <definedName name="dddddddddddddddddddddd" localSheetId="2">'[1]15-library'!#REF!</definedName>
    <definedName name="dddddddddddddddddddddd" localSheetId="16">'[1]15-library'!#REF!</definedName>
    <definedName name="dddddddddddddddddddddd" localSheetId="6">'[1]15-library'!#REF!</definedName>
    <definedName name="dddddddddddddddddddddd" localSheetId="44">'[1]15-library'!#REF!</definedName>
    <definedName name="dddddddddddddddddddddd" localSheetId="12">'[1]15-library'!#REF!</definedName>
    <definedName name="dddddddddddddddddddddd" localSheetId="25">'[1]15-library'!#REF!</definedName>
    <definedName name="dddddddddddddddddddddd" localSheetId="26">'[1]15-library'!#REF!</definedName>
    <definedName name="dddddddddddddddddddddd">'[1]15-library'!#REF!</definedName>
    <definedName name="dddddddddddddddddddddddddd" localSheetId="9">'[1]15-library'!#REF!</definedName>
    <definedName name="dddddddddddddddddddddddddd" localSheetId="28">'[1]15-library'!#REF!</definedName>
    <definedName name="dddddddddddddddddddddddddd" localSheetId="8">'[1]15-library'!#REF!</definedName>
    <definedName name="dddddddddddddddddddddddddd" localSheetId="27">'[1]15-library'!#REF!</definedName>
    <definedName name="dddddddddddddddddddddddddd" localSheetId="14">'[1]15-library'!#REF!</definedName>
    <definedName name="dddddddddddddddddddddddddd" localSheetId="2">'[1]15-library'!#REF!</definedName>
    <definedName name="dddddddddddddddddddddddddd" localSheetId="16">'[1]15-library'!#REF!</definedName>
    <definedName name="dddddddddddddddddddddddddd" localSheetId="6">'[1]15-library'!#REF!</definedName>
    <definedName name="dddddddddddddddddddddddddd" localSheetId="44">'[1]15-library'!#REF!</definedName>
    <definedName name="dddddddddddddddddddddddddd" localSheetId="12">'[1]15-library'!#REF!</definedName>
    <definedName name="dddddddddddddddddddddddddd" localSheetId="25">'[1]15-library'!#REF!</definedName>
    <definedName name="dddddddddddddddddddddddddd" localSheetId="26">'[1]15-library'!#REF!</definedName>
    <definedName name="dddddddddddddddddddddddddd">'[1]15-library'!#REF!</definedName>
    <definedName name="ddddddddddddddddddddddddddddddd" localSheetId="9">'[1]15-library'!#REF!</definedName>
    <definedName name="ddddddddddddddddddddddddddddddd" localSheetId="28">'[1]15-library'!#REF!</definedName>
    <definedName name="ddddddddddddddddddddddddddddddd" localSheetId="8">'[1]15-library'!#REF!</definedName>
    <definedName name="ddddddddddddddddddddddddddddddd" localSheetId="27">'[1]15-library'!#REF!</definedName>
    <definedName name="ddddddddddddddddddddddddddddddd" localSheetId="14">'[1]15-library'!#REF!</definedName>
    <definedName name="ddddddddddddddddddddddddddddddd" localSheetId="2">'[1]15-library'!#REF!</definedName>
    <definedName name="ddddddddddddddddddddddddddddddd" localSheetId="16">'[1]15-library'!#REF!</definedName>
    <definedName name="ddddddddddddddddddddddddddddddd" localSheetId="6">'[1]15-library'!#REF!</definedName>
    <definedName name="ddddddddddddddddddddddddddddddd" localSheetId="44">'[1]15-library'!#REF!</definedName>
    <definedName name="ddddddddddddddddddddddddddddddd" localSheetId="12">'[1]15-library'!#REF!</definedName>
    <definedName name="ddddddddddddddddddddddddddddddd" localSheetId="25">'[1]15-library'!#REF!</definedName>
    <definedName name="ddddddddddddddddddddddddddddddd" localSheetId="26">'[1]15-library'!#REF!</definedName>
    <definedName name="ddddddddddddddddddddddddddddddd">'[1]15-library'!#REF!</definedName>
    <definedName name="dept" localSheetId="9">'[1]15-library'!#REF!</definedName>
    <definedName name="dept" localSheetId="28">'[1]15-library'!#REF!</definedName>
    <definedName name="dept" localSheetId="7">'[1]15-library'!#REF!</definedName>
    <definedName name="dept" localSheetId="8">'[1]15-library'!#REF!</definedName>
    <definedName name="dept" localSheetId="40">'[1]15-library'!#REF!</definedName>
    <definedName name="dept" localSheetId="33">'[1]15-library'!#REF!</definedName>
    <definedName name="dept" localSheetId="27">'[1]15-library'!#REF!</definedName>
    <definedName name="dept" localSheetId="0">'[1]15-library'!#REF!</definedName>
    <definedName name="dept" localSheetId="14">'[1]15-library'!#REF!</definedName>
    <definedName name="dept" localSheetId="29">'[1]15-library'!#REF!</definedName>
    <definedName name="dept" localSheetId="31">'[1]15-library'!#REF!</definedName>
    <definedName name="dept" localSheetId="30">'[1]15-library'!#REF!</definedName>
    <definedName name="dept" localSheetId="2">'[1]15-library'!#REF!</definedName>
    <definedName name="dept" localSheetId="16">'[1]15-library'!#REF!</definedName>
    <definedName name="dept" localSheetId="32">'[1]15-library'!#REF!</definedName>
    <definedName name="dept" localSheetId="6">'[1]15-library'!#REF!</definedName>
    <definedName name="dept" localSheetId="20">'[1]15-library'!#REF!</definedName>
    <definedName name="dept" localSheetId="10">'[1]15-library'!#REF!</definedName>
    <definedName name="dept" localSheetId="44">'[1]15-library'!#REF!</definedName>
    <definedName name="dept" localSheetId="12">'[1]15-library'!#REF!</definedName>
    <definedName name="dept" localSheetId="4">'[1]15-library'!#REF!</definedName>
    <definedName name="dept" localSheetId="38">'[1]15-library'!#REF!</definedName>
    <definedName name="dept" localSheetId="22">'[1]15-library'!#REF!</definedName>
    <definedName name="dept" localSheetId="1">'[1]15-library'!#REF!</definedName>
    <definedName name="dept" localSheetId="18">'[1]15-library'!#REF!</definedName>
    <definedName name="dept" localSheetId="13">'[1]15-library'!#REF!</definedName>
    <definedName name="dept" localSheetId="25">'[1]15-library'!#REF!</definedName>
    <definedName name="dept" localSheetId="26">'[1]15-library'!#REF!</definedName>
    <definedName name="dept" localSheetId="5">'[1]15-library'!#REF!</definedName>
    <definedName name="dept" localSheetId="15">'[1]15-library'!#REF!</definedName>
    <definedName name="dept" localSheetId="42">'[1]15-library'!#REF!</definedName>
    <definedName name="dept">'[1]15-library'!#REF!</definedName>
    <definedName name="dept38" localSheetId="9">'[1]15-library'!#REF!</definedName>
    <definedName name="dept38" localSheetId="28">'[1]15-library'!#REF!</definedName>
    <definedName name="dept38" localSheetId="7">'[1]15-library'!#REF!</definedName>
    <definedName name="dept38" localSheetId="8">'[1]15-library'!#REF!</definedName>
    <definedName name="dept38" localSheetId="40">'[1]15-library'!#REF!</definedName>
    <definedName name="dept38" localSheetId="33">'[1]15-library'!#REF!</definedName>
    <definedName name="dept38" localSheetId="27">'[1]15-library'!#REF!</definedName>
    <definedName name="dept38" localSheetId="0">'[1]15-library'!#REF!</definedName>
    <definedName name="dept38" localSheetId="14">'[1]15-library'!#REF!</definedName>
    <definedName name="dept38" localSheetId="29">'[1]15-library'!#REF!</definedName>
    <definedName name="dept38" localSheetId="31">'[1]15-library'!#REF!</definedName>
    <definedName name="dept38" localSheetId="30">'[1]15-library'!#REF!</definedName>
    <definedName name="dept38" localSheetId="2">'[1]15-library'!#REF!</definedName>
    <definedName name="dept38" localSheetId="16">'[1]15-library'!#REF!</definedName>
    <definedName name="dept38" localSheetId="32">'[1]15-library'!#REF!</definedName>
    <definedName name="dept38" localSheetId="6">'[1]15-library'!#REF!</definedName>
    <definedName name="dept38" localSheetId="20">'[1]15-library'!#REF!</definedName>
    <definedName name="dept38" localSheetId="10">'[1]15-library'!#REF!</definedName>
    <definedName name="dept38" localSheetId="44">'[1]15-library'!#REF!</definedName>
    <definedName name="dept38" localSheetId="12">'[1]15-library'!#REF!</definedName>
    <definedName name="dept38" localSheetId="4">'[1]15-library'!#REF!</definedName>
    <definedName name="dept38" localSheetId="38">'[1]15-library'!#REF!</definedName>
    <definedName name="dept38" localSheetId="22">'[1]15-library'!#REF!</definedName>
    <definedName name="dept38" localSheetId="1">'[1]15-library'!#REF!</definedName>
    <definedName name="dept38" localSheetId="18">'[1]15-library'!#REF!</definedName>
    <definedName name="dept38" localSheetId="13">'[1]15-library'!#REF!</definedName>
    <definedName name="dept38" localSheetId="25">'[1]15-library'!#REF!</definedName>
    <definedName name="dept38" localSheetId="26">'[1]15-library'!#REF!</definedName>
    <definedName name="dept38" localSheetId="5">'[1]15-library'!#REF!</definedName>
    <definedName name="dept38" localSheetId="15">'[1]15-library'!#REF!</definedName>
    <definedName name="dept38" localSheetId="42">'[1]15-library'!#REF!</definedName>
    <definedName name="dept38">'[1]15-library'!#REF!</definedName>
    <definedName name="eeeeeeeeeeeee" localSheetId="9">'[1]15-library'!#REF!</definedName>
    <definedName name="eeeeeeeeeeeee" localSheetId="28">'[1]15-library'!#REF!</definedName>
    <definedName name="eeeeeeeeeeeee" localSheetId="8">'[1]15-library'!#REF!</definedName>
    <definedName name="eeeeeeeeeeeee" localSheetId="27">'[1]15-library'!#REF!</definedName>
    <definedName name="eeeeeeeeeeeee" localSheetId="14">'[1]15-library'!#REF!</definedName>
    <definedName name="eeeeeeeeeeeee" localSheetId="2">'[1]15-library'!#REF!</definedName>
    <definedName name="eeeeeeeeeeeee" localSheetId="16">'[1]15-library'!#REF!</definedName>
    <definedName name="eeeeeeeeeeeee" localSheetId="6">'[1]15-library'!#REF!</definedName>
    <definedName name="eeeeeeeeeeeee" localSheetId="44">'[1]15-library'!#REF!</definedName>
    <definedName name="eeeeeeeeeeeee" localSheetId="12">'[1]15-library'!#REF!</definedName>
    <definedName name="eeeeeeeeeeeee" localSheetId="25">'[1]15-library'!#REF!</definedName>
    <definedName name="eeeeeeeeeeeee" localSheetId="26">'[1]15-library'!#REF!</definedName>
    <definedName name="eeeeeeeeeeeee">'[1]15-library'!#REF!</definedName>
    <definedName name="Engine1" localSheetId="9">'[1]15-library'!#REF!</definedName>
    <definedName name="Engine1" localSheetId="28">'[1]15-library'!#REF!</definedName>
    <definedName name="Engine1" localSheetId="8">'[1]15-library'!#REF!</definedName>
    <definedName name="Engine1" localSheetId="40">'[1]15-library'!#REF!</definedName>
    <definedName name="Engine1" localSheetId="27">'[1]15-library'!#REF!</definedName>
    <definedName name="Engine1" localSheetId="0">'[1]15-library'!#REF!</definedName>
    <definedName name="Engine1" localSheetId="14">'[1]15-library'!#REF!</definedName>
    <definedName name="Engine1" localSheetId="29">'[1]15-library'!#REF!</definedName>
    <definedName name="Engine1" localSheetId="30">'[1]15-library'!#REF!</definedName>
    <definedName name="Engine1" localSheetId="2">'[1]15-library'!#REF!</definedName>
    <definedName name="Engine1" localSheetId="16">'[1]15-library'!#REF!</definedName>
    <definedName name="Engine1" localSheetId="6">'[1]15-library'!#REF!</definedName>
    <definedName name="Engine1" localSheetId="10">'[1]15-library'!#REF!</definedName>
    <definedName name="Engine1" localSheetId="44">'[1]15-library'!#REF!</definedName>
    <definedName name="Engine1" localSheetId="12">'[1]15-library'!#REF!</definedName>
    <definedName name="Engine1" localSheetId="4">'[1]15-library'!#REF!</definedName>
    <definedName name="Engine1" localSheetId="38">'[1]15-library'!#REF!</definedName>
    <definedName name="Engine1" localSheetId="22">'[1]15-library'!#REF!</definedName>
    <definedName name="Engine1" localSheetId="13">'[1]15-library'!#REF!</definedName>
    <definedName name="Engine1" localSheetId="25">'[1]15-library'!#REF!</definedName>
    <definedName name="Engine1" localSheetId="26">'[1]15-library'!#REF!</definedName>
    <definedName name="Engine1" localSheetId="5">'[1]15-library'!#REF!</definedName>
    <definedName name="Engine1" localSheetId="15">'[1]15-library'!#REF!</definedName>
    <definedName name="Engine1" localSheetId="42">'[1]15-library'!#REF!</definedName>
    <definedName name="Engine1">'[1]15-library'!#REF!</definedName>
    <definedName name="f" localSheetId="9">'[1]15-library'!#REF!</definedName>
    <definedName name="f" localSheetId="28">'[1]15-library'!#REF!</definedName>
    <definedName name="f" localSheetId="7">'[1]15-library'!#REF!</definedName>
    <definedName name="f" localSheetId="8">'[1]15-library'!#REF!</definedName>
    <definedName name="f" localSheetId="40">'[1]15-library'!#REF!</definedName>
    <definedName name="f" localSheetId="27">'[1]15-library'!#REF!</definedName>
    <definedName name="f" localSheetId="0">'[1]15-library'!#REF!</definedName>
    <definedName name="f" localSheetId="14">'[1]15-library'!#REF!</definedName>
    <definedName name="f" localSheetId="29">'[1]15-library'!#REF!</definedName>
    <definedName name="f" localSheetId="30">'[1]15-library'!#REF!</definedName>
    <definedName name="f" localSheetId="2">'[1]15-library'!#REF!</definedName>
    <definedName name="f" localSheetId="16">'[1]15-library'!#REF!</definedName>
    <definedName name="f" localSheetId="6">'[1]15-library'!#REF!</definedName>
    <definedName name="f" localSheetId="10">'[1]15-library'!#REF!</definedName>
    <definedName name="f" localSheetId="44">'[1]15-library'!#REF!</definedName>
    <definedName name="f" localSheetId="12">'[1]15-library'!#REF!</definedName>
    <definedName name="f" localSheetId="4">'[1]15-library'!#REF!</definedName>
    <definedName name="f" localSheetId="38">'[1]15-library'!#REF!</definedName>
    <definedName name="f" localSheetId="22">'[1]15-library'!#REF!</definedName>
    <definedName name="f" localSheetId="13">'[1]15-library'!#REF!</definedName>
    <definedName name="f" localSheetId="25">'[1]15-library'!#REF!</definedName>
    <definedName name="f" localSheetId="26">'[1]15-library'!#REF!</definedName>
    <definedName name="f" localSheetId="5">'[1]15-library'!#REF!</definedName>
    <definedName name="f" localSheetId="15">'[1]15-library'!#REF!</definedName>
    <definedName name="f" localSheetId="42">'[1]15-library'!#REF!</definedName>
    <definedName name="f">'[1]15-library'!#REF!</definedName>
    <definedName name="fffffffffffff" localSheetId="9">'[1]15-library'!#REF!</definedName>
    <definedName name="fffffffffffff" localSheetId="28">'[1]15-library'!#REF!</definedName>
    <definedName name="fffffffffffff" localSheetId="8">'[1]15-library'!#REF!</definedName>
    <definedName name="fffffffffffff" localSheetId="27">'[1]15-library'!#REF!</definedName>
    <definedName name="fffffffffffff" localSheetId="14">'[1]15-library'!#REF!</definedName>
    <definedName name="fffffffffffff" localSheetId="2">'[1]15-library'!#REF!</definedName>
    <definedName name="fffffffffffff" localSheetId="16">'[1]15-library'!#REF!</definedName>
    <definedName name="fffffffffffff" localSheetId="6">'[1]15-library'!#REF!</definedName>
    <definedName name="fffffffffffff" localSheetId="44">'[1]15-library'!#REF!</definedName>
    <definedName name="fffffffffffff" localSheetId="12">'[1]15-library'!#REF!</definedName>
    <definedName name="fffffffffffff" localSheetId="25">'[1]15-library'!#REF!</definedName>
    <definedName name="fffffffffffff" localSheetId="26">'[1]15-library'!#REF!</definedName>
    <definedName name="fffffffffffff">'[1]15-library'!#REF!</definedName>
    <definedName name="fffffffffffffff" localSheetId="9">'[1]15-library'!#REF!</definedName>
    <definedName name="fffffffffffffff" localSheetId="28">'[1]15-library'!#REF!</definedName>
    <definedName name="fffffffffffffff" localSheetId="8">'[1]15-library'!#REF!</definedName>
    <definedName name="fffffffffffffff" localSheetId="27">'[1]15-library'!#REF!</definedName>
    <definedName name="fffffffffffffff" localSheetId="14">'[1]15-library'!#REF!</definedName>
    <definedName name="fffffffffffffff" localSheetId="2">'[1]15-library'!#REF!</definedName>
    <definedName name="fffffffffffffff" localSheetId="16">'[1]15-library'!#REF!</definedName>
    <definedName name="fffffffffffffff" localSheetId="6">'[1]15-library'!#REF!</definedName>
    <definedName name="fffffffffffffff" localSheetId="44">'[1]15-library'!#REF!</definedName>
    <definedName name="fffffffffffffff" localSheetId="12">'[1]15-library'!#REF!</definedName>
    <definedName name="fffffffffffffff" localSheetId="25">'[1]15-library'!#REF!</definedName>
    <definedName name="fffffffffffffff" localSheetId="26">'[1]15-library'!#REF!</definedName>
    <definedName name="fffffffffffffff">'[1]15-library'!#REF!</definedName>
    <definedName name="ffffffffffffffff" localSheetId="9">'[1]15-library'!#REF!</definedName>
    <definedName name="ffffffffffffffff" localSheetId="28">'[1]15-library'!#REF!</definedName>
    <definedName name="ffffffffffffffff" localSheetId="8">'[1]15-library'!#REF!</definedName>
    <definedName name="ffffffffffffffff" localSheetId="27">'[1]15-library'!#REF!</definedName>
    <definedName name="ffffffffffffffff" localSheetId="14">'[1]15-library'!#REF!</definedName>
    <definedName name="ffffffffffffffff" localSheetId="2">'[1]15-library'!#REF!</definedName>
    <definedName name="ffffffffffffffff" localSheetId="16">'[1]15-library'!#REF!</definedName>
    <definedName name="ffffffffffffffff" localSheetId="6">'[1]15-library'!#REF!</definedName>
    <definedName name="ffffffffffffffff" localSheetId="44">'[1]15-library'!#REF!</definedName>
    <definedName name="ffffffffffffffff" localSheetId="12">'[1]15-library'!#REF!</definedName>
    <definedName name="ffffffffffffffff" localSheetId="25">'[1]15-library'!#REF!</definedName>
    <definedName name="ffffffffffffffff" localSheetId="26">'[1]15-library'!#REF!</definedName>
    <definedName name="ffffffffffffffff">'[1]15-library'!#REF!</definedName>
    <definedName name="fffffffffffffffff" localSheetId="9">'[1]15-library'!#REF!</definedName>
    <definedName name="fffffffffffffffff" localSheetId="28">'[1]15-library'!#REF!</definedName>
    <definedName name="fffffffffffffffff" localSheetId="8">'[1]15-library'!#REF!</definedName>
    <definedName name="fffffffffffffffff" localSheetId="27">'[1]15-library'!#REF!</definedName>
    <definedName name="fffffffffffffffff" localSheetId="14">'[1]15-library'!#REF!</definedName>
    <definedName name="fffffffffffffffff" localSheetId="2">'[1]15-library'!#REF!</definedName>
    <definedName name="fffffffffffffffff" localSheetId="16">'[1]15-library'!#REF!</definedName>
    <definedName name="fffffffffffffffff" localSheetId="6">'[1]15-library'!#REF!</definedName>
    <definedName name="fffffffffffffffff" localSheetId="44">'[1]15-library'!#REF!</definedName>
    <definedName name="fffffffffffffffff" localSheetId="12">'[1]15-library'!#REF!</definedName>
    <definedName name="fffffffffffffffff" localSheetId="25">'[1]15-library'!#REF!</definedName>
    <definedName name="fffffffffffffffff" localSheetId="26">'[1]15-library'!#REF!</definedName>
    <definedName name="fffffffffffffffff">'[1]15-library'!#REF!</definedName>
    <definedName name="ffffffffffffffffffffffff" localSheetId="9">'[1]15-library'!#REF!</definedName>
    <definedName name="ffffffffffffffffffffffff" localSheetId="28">'[1]15-library'!#REF!</definedName>
    <definedName name="ffffffffffffffffffffffff" localSheetId="8">'[1]15-library'!#REF!</definedName>
    <definedName name="ffffffffffffffffffffffff" localSheetId="27">'[1]15-library'!#REF!</definedName>
    <definedName name="ffffffffffffffffffffffff" localSheetId="14">'[1]15-library'!#REF!</definedName>
    <definedName name="ffffffffffffffffffffffff" localSheetId="2">'[1]15-library'!#REF!</definedName>
    <definedName name="ffffffffffffffffffffffff" localSheetId="16">'[1]15-library'!#REF!</definedName>
    <definedName name="ffffffffffffffffffffffff" localSheetId="6">'[1]15-library'!#REF!</definedName>
    <definedName name="ffffffffffffffffffffffff" localSheetId="44">'[1]15-library'!#REF!</definedName>
    <definedName name="ffffffffffffffffffffffff" localSheetId="12">'[1]15-library'!#REF!</definedName>
    <definedName name="ffffffffffffffffffffffff" localSheetId="25">'[1]15-library'!#REF!</definedName>
    <definedName name="ffffffffffffffffffffffff" localSheetId="26">'[1]15-library'!#REF!</definedName>
    <definedName name="ffffffffffffffffffffffff">'[1]15-library'!#REF!</definedName>
    <definedName name="fffffffffffffffffffffffffff" localSheetId="9">'[1]15-library'!#REF!</definedName>
    <definedName name="fffffffffffffffffffffffffff" localSheetId="28">'[1]15-library'!#REF!</definedName>
    <definedName name="fffffffffffffffffffffffffff" localSheetId="8">'[1]15-library'!#REF!</definedName>
    <definedName name="fffffffffffffffffffffffffff" localSheetId="27">'[1]15-library'!#REF!</definedName>
    <definedName name="fffffffffffffffffffffffffff" localSheetId="14">'[1]15-library'!#REF!</definedName>
    <definedName name="fffffffffffffffffffffffffff" localSheetId="2">'[1]15-library'!#REF!</definedName>
    <definedName name="fffffffffffffffffffffffffff" localSheetId="16">'[1]15-library'!#REF!</definedName>
    <definedName name="fffffffffffffffffffffffffff" localSheetId="6">'[1]15-library'!#REF!</definedName>
    <definedName name="fffffffffffffffffffffffffff" localSheetId="44">'[1]15-library'!#REF!</definedName>
    <definedName name="fffffffffffffffffffffffffff" localSheetId="12">'[1]15-library'!#REF!</definedName>
    <definedName name="fffffffffffffffffffffffffff" localSheetId="25">'[1]15-library'!#REF!</definedName>
    <definedName name="fffffffffffffffffffffffffff" localSheetId="26">'[1]15-library'!#REF!</definedName>
    <definedName name="fffffffffffffffffffffffffff">'[1]15-library'!#REF!</definedName>
    <definedName name="g" localSheetId="9">'[1]15-library'!#REF!</definedName>
    <definedName name="g" localSheetId="28">'[1]15-library'!#REF!</definedName>
    <definedName name="g" localSheetId="7">'[1]15-library'!#REF!</definedName>
    <definedName name="g" localSheetId="8">'[1]15-library'!#REF!</definedName>
    <definedName name="g" localSheetId="40">'[1]15-library'!#REF!</definedName>
    <definedName name="g" localSheetId="27">'[1]15-library'!#REF!</definedName>
    <definedName name="g" localSheetId="0">'[1]15-library'!#REF!</definedName>
    <definedName name="g" localSheetId="14">'[1]15-library'!#REF!</definedName>
    <definedName name="g" localSheetId="29">'[1]15-library'!#REF!</definedName>
    <definedName name="g" localSheetId="30">'[1]15-library'!#REF!</definedName>
    <definedName name="g" localSheetId="2">'[1]15-library'!#REF!</definedName>
    <definedName name="g" localSheetId="16">'[1]15-library'!#REF!</definedName>
    <definedName name="g" localSheetId="6">'[1]15-library'!#REF!</definedName>
    <definedName name="g" localSheetId="10">'[1]15-library'!#REF!</definedName>
    <definedName name="g" localSheetId="44">'[1]15-library'!#REF!</definedName>
    <definedName name="g" localSheetId="12">'[1]15-library'!#REF!</definedName>
    <definedName name="g" localSheetId="4">'[1]15-library'!#REF!</definedName>
    <definedName name="g" localSheetId="38">'[1]15-library'!#REF!</definedName>
    <definedName name="g" localSheetId="22">'[1]15-library'!#REF!</definedName>
    <definedName name="g" localSheetId="13">'[1]15-library'!#REF!</definedName>
    <definedName name="g" localSheetId="25">'[1]15-library'!#REF!</definedName>
    <definedName name="g" localSheetId="26">'[1]15-library'!#REF!</definedName>
    <definedName name="g" localSheetId="5">'[1]15-library'!#REF!</definedName>
    <definedName name="g" localSheetId="15">'[1]15-library'!#REF!</definedName>
    <definedName name="g" localSheetId="42">'[1]15-library'!#REF!</definedName>
    <definedName name="g">'[1]15-library'!#REF!</definedName>
    <definedName name="gg" localSheetId="9">'[1]15-library'!#REF!</definedName>
    <definedName name="gg" localSheetId="28">'[1]15-library'!#REF!</definedName>
    <definedName name="gg" localSheetId="8">'[1]15-library'!#REF!</definedName>
    <definedName name="gg" localSheetId="27">'[1]15-library'!#REF!</definedName>
    <definedName name="gg" localSheetId="14">'[1]15-library'!#REF!</definedName>
    <definedName name="gg" localSheetId="2">'[1]15-library'!#REF!</definedName>
    <definedName name="gg" localSheetId="16">'[1]15-library'!#REF!</definedName>
    <definedName name="gg" localSheetId="6">'[1]15-library'!#REF!</definedName>
    <definedName name="gg" localSheetId="44">'[1]15-library'!#REF!</definedName>
    <definedName name="gg" localSheetId="12">'[1]15-library'!#REF!</definedName>
    <definedName name="gg" localSheetId="25">'[1]15-library'!#REF!</definedName>
    <definedName name="gg" localSheetId="26">'[1]15-library'!#REF!</definedName>
    <definedName name="gg">'[1]15-library'!#REF!</definedName>
    <definedName name="ggg" localSheetId="9">'[1]15-library'!#REF!</definedName>
    <definedName name="ggg" localSheetId="28">'[1]15-library'!#REF!</definedName>
    <definedName name="ggg" localSheetId="8">'[1]15-library'!#REF!</definedName>
    <definedName name="ggg" localSheetId="27">'[1]15-library'!#REF!</definedName>
    <definedName name="ggg" localSheetId="14">'[1]15-library'!#REF!</definedName>
    <definedName name="ggg" localSheetId="2">'[1]15-library'!#REF!</definedName>
    <definedName name="ggg" localSheetId="16">'[1]15-library'!#REF!</definedName>
    <definedName name="ggg" localSheetId="6">'[1]15-library'!#REF!</definedName>
    <definedName name="ggg" localSheetId="44">'[1]15-library'!#REF!</definedName>
    <definedName name="ggg" localSheetId="12">'[1]15-library'!#REF!</definedName>
    <definedName name="ggg" localSheetId="25">'[1]15-library'!#REF!</definedName>
    <definedName name="ggg" localSheetId="26">'[1]15-library'!#REF!</definedName>
    <definedName name="ggg">'[1]15-library'!#REF!</definedName>
    <definedName name="gggg" localSheetId="9">'[1]15-library'!#REF!</definedName>
    <definedName name="gggg" localSheetId="28">'[1]15-library'!#REF!</definedName>
    <definedName name="gggg" localSheetId="8">'[1]15-library'!#REF!</definedName>
    <definedName name="gggg" localSheetId="27">'[1]15-library'!#REF!</definedName>
    <definedName name="gggg" localSheetId="14">'[1]15-library'!#REF!</definedName>
    <definedName name="gggg" localSheetId="2">'[1]15-library'!#REF!</definedName>
    <definedName name="gggg" localSheetId="16">'[1]15-library'!#REF!</definedName>
    <definedName name="gggg" localSheetId="6">'[1]15-library'!#REF!</definedName>
    <definedName name="gggg" localSheetId="44">'[1]15-library'!#REF!</definedName>
    <definedName name="gggg" localSheetId="12">'[1]15-library'!#REF!</definedName>
    <definedName name="gggg" localSheetId="25">'[1]15-library'!#REF!</definedName>
    <definedName name="gggg" localSheetId="26">'[1]15-library'!#REF!</definedName>
    <definedName name="gggg">'[1]15-library'!#REF!</definedName>
    <definedName name="gggggggg" localSheetId="9">'[1]15-library'!#REF!</definedName>
    <definedName name="gggggggg" localSheetId="28">'[1]15-library'!#REF!</definedName>
    <definedName name="gggggggg" localSheetId="8">'[1]15-library'!#REF!</definedName>
    <definedName name="gggggggg" localSheetId="27">'[1]15-library'!#REF!</definedName>
    <definedName name="gggggggg" localSheetId="14">'[1]15-library'!#REF!</definedName>
    <definedName name="gggggggg" localSheetId="2">'[1]15-library'!#REF!</definedName>
    <definedName name="gggggggg" localSheetId="16">'[1]15-library'!#REF!</definedName>
    <definedName name="gggggggg" localSheetId="6">'[1]15-library'!#REF!</definedName>
    <definedName name="gggggggg" localSheetId="44">'[1]15-library'!#REF!</definedName>
    <definedName name="gggggggg" localSheetId="12">'[1]15-library'!#REF!</definedName>
    <definedName name="gggggggg" localSheetId="25">'[1]15-library'!#REF!</definedName>
    <definedName name="gggggggg" localSheetId="26">'[1]15-library'!#REF!</definedName>
    <definedName name="gggggggg">'[1]15-library'!#REF!</definedName>
    <definedName name="ggggggggggg" localSheetId="9">'[1]15-library'!#REF!</definedName>
    <definedName name="ggggggggggg" localSheetId="28">'[1]15-library'!#REF!</definedName>
    <definedName name="ggggggggggg" localSheetId="8">'[1]15-library'!#REF!</definedName>
    <definedName name="ggggggggggg" localSheetId="27">'[1]15-library'!#REF!</definedName>
    <definedName name="ggggggggggg" localSheetId="14">'[1]15-library'!#REF!</definedName>
    <definedName name="ggggggggggg" localSheetId="2">'[1]15-library'!#REF!</definedName>
    <definedName name="ggggggggggg" localSheetId="16">'[1]15-library'!#REF!</definedName>
    <definedName name="ggggggggggg" localSheetId="6">'[1]15-library'!#REF!</definedName>
    <definedName name="ggggggggggg" localSheetId="44">'[1]15-library'!#REF!</definedName>
    <definedName name="ggggggggggg" localSheetId="12">'[1]15-library'!#REF!</definedName>
    <definedName name="ggggggggggg" localSheetId="25">'[1]15-library'!#REF!</definedName>
    <definedName name="ggggggggggg" localSheetId="26">'[1]15-library'!#REF!</definedName>
    <definedName name="ggggggggggg">'[1]15-library'!#REF!</definedName>
    <definedName name="ggggggggggggg" localSheetId="9">'[1]15-library'!#REF!</definedName>
    <definedName name="ggggggggggggg" localSheetId="28">'[1]15-library'!#REF!</definedName>
    <definedName name="ggggggggggggg" localSheetId="8">'[1]15-library'!#REF!</definedName>
    <definedName name="ggggggggggggg" localSheetId="27">'[1]15-library'!#REF!</definedName>
    <definedName name="ggggggggggggg" localSheetId="14">'[1]15-library'!#REF!</definedName>
    <definedName name="ggggggggggggg" localSheetId="2">'[1]15-library'!#REF!</definedName>
    <definedName name="ggggggggggggg" localSheetId="16">'[1]15-library'!#REF!</definedName>
    <definedName name="ggggggggggggg" localSheetId="6">'[1]15-library'!#REF!</definedName>
    <definedName name="ggggggggggggg" localSheetId="44">'[1]15-library'!#REF!</definedName>
    <definedName name="ggggggggggggg" localSheetId="12">'[1]15-library'!#REF!</definedName>
    <definedName name="ggggggggggggg" localSheetId="25">'[1]15-library'!#REF!</definedName>
    <definedName name="ggggggggggggg" localSheetId="26">'[1]15-library'!#REF!</definedName>
    <definedName name="ggggggggggggg">'[1]15-library'!#REF!</definedName>
    <definedName name="gggggggggggggg" localSheetId="9">'[1]15-library'!#REF!</definedName>
    <definedName name="gggggggggggggg" localSheetId="28">'[1]15-library'!#REF!</definedName>
    <definedName name="gggggggggggggg" localSheetId="8">'[1]15-library'!#REF!</definedName>
    <definedName name="gggggggggggggg" localSheetId="27">'[1]15-library'!#REF!</definedName>
    <definedName name="gggggggggggggg" localSheetId="14">'[1]15-library'!#REF!</definedName>
    <definedName name="gggggggggggggg" localSheetId="2">'[1]15-library'!#REF!</definedName>
    <definedName name="gggggggggggggg" localSheetId="16">'[1]15-library'!#REF!</definedName>
    <definedName name="gggggggggggggg" localSheetId="6">'[1]15-library'!#REF!</definedName>
    <definedName name="gggggggggggggg" localSheetId="44">'[1]15-library'!#REF!</definedName>
    <definedName name="gggggggggggggg" localSheetId="12">'[1]15-library'!#REF!</definedName>
    <definedName name="gggggggggggggg" localSheetId="25">'[1]15-library'!#REF!</definedName>
    <definedName name="gggggggggggggg" localSheetId="26">'[1]15-library'!#REF!</definedName>
    <definedName name="gggggggggggggg">'[1]15-library'!#REF!</definedName>
    <definedName name="ggggggggggggggg" localSheetId="9">'[1]15-library'!#REF!</definedName>
    <definedName name="ggggggggggggggg" localSheetId="28">'[1]15-library'!#REF!</definedName>
    <definedName name="ggggggggggggggg" localSheetId="8">'[1]15-library'!#REF!</definedName>
    <definedName name="ggggggggggggggg" localSheetId="27">'[1]15-library'!#REF!</definedName>
    <definedName name="ggggggggggggggg" localSheetId="14">'[1]15-library'!#REF!</definedName>
    <definedName name="ggggggggggggggg" localSheetId="2">'[1]15-library'!#REF!</definedName>
    <definedName name="ggggggggggggggg" localSheetId="16">'[1]15-library'!#REF!</definedName>
    <definedName name="ggggggggggggggg" localSheetId="6">'[1]15-library'!#REF!</definedName>
    <definedName name="ggggggggggggggg" localSheetId="44">'[1]15-library'!#REF!</definedName>
    <definedName name="ggggggggggggggg" localSheetId="12">'[1]15-library'!#REF!</definedName>
    <definedName name="ggggggggggggggg" localSheetId="25">'[1]15-library'!#REF!</definedName>
    <definedName name="ggggggggggggggg" localSheetId="26">'[1]15-library'!#REF!</definedName>
    <definedName name="ggggggggggggggg">'[1]15-library'!#REF!</definedName>
    <definedName name="ggggggggggggggggg" localSheetId="9">'[1]15-library'!#REF!</definedName>
    <definedName name="ggggggggggggggggg" localSheetId="28">'[1]15-library'!#REF!</definedName>
    <definedName name="ggggggggggggggggg" localSheetId="8">'[1]15-library'!#REF!</definedName>
    <definedName name="ggggggggggggggggg" localSheetId="27">'[1]15-library'!#REF!</definedName>
    <definedName name="ggggggggggggggggg" localSheetId="14">'[1]15-library'!#REF!</definedName>
    <definedName name="ggggggggggggggggg" localSheetId="2">'[1]15-library'!#REF!</definedName>
    <definedName name="ggggggggggggggggg" localSheetId="16">'[1]15-library'!#REF!</definedName>
    <definedName name="ggggggggggggggggg" localSheetId="6">'[1]15-library'!#REF!</definedName>
    <definedName name="ggggggggggggggggg" localSheetId="44">'[1]15-library'!#REF!</definedName>
    <definedName name="ggggggggggggggggg" localSheetId="12">'[1]15-library'!#REF!</definedName>
    <definedName name="ggggggggggggggggg" localSheetId="25">'[1]15-library'!#REF!</definedName>
    <definedName name="ggggggggggggggggg" localSheetId="26">'[1]15-library'!#REF!</definedName>
    <definedName name="ggggggggggggggggg">'[1]15-library'!#REF!</definedName>
    <definedName name="gggggggggggggggggg" localSheetId="9">'[1]15-library'!#REF!</definedName>
    <definedName name="gggggggggggggggggg" localSheetId="28">'[1]15-library'!#REF!</definedName>
    <definedName name="gggggggggggggggggg" localSheetId="8">'[1]15-library'!#REF!</definedName>
    <definedName name="gggggggggggggggggg" localSheetId="27">'[1]15-library'!#REF!</definedName>
    <definedName name="gggggggggggggggggg" localSheetId="14">'[1]15-library'!#REF!</definedName>
    <definedName name="gggggggggggggggggg" localSheetId="2">'[1]15-library'!#REF!</definedName>
    <definedName name="gggggggggggggggggg" localSheetId="16">'[1]15-library'!#REF!</definedName>
    <definedName name="gggggggggggggggggg" localSheetId="6">'[1]15-library'!#REF!</definedName>
    <definedName name="gggggggggggggggggg" localSheetId="44">'[1]15-library'!#REF!</definedName>
    <definedName name="gggggggggggggggggg" localSheetId="12">'[1]15-library'!#REF!</definedName>
    <definedName name="gggggggggggggggggg" localSheetId="25">'[1]15-library'!#REF!</definedName>
    <definedName name="gggggggggggggggggg" localSheetId="26">'[1]15-library'!#REF!</definedName>
    <definedName name="gggggggggggggggggg">'[1]15-library'!#REF!</definedName>
    <definedName name="h" localSheetId="9">'[1]15-library'!#REF!</definedName>
    <definedName name="h" localSheetId="28">'[1]15-library'!#REF!</definedName>
    <definedName name="h" localSheetId="7">'[1]15-library'!#REF!</definedName>
    <definedName name="h" localSheetId="8">'[1]15-library'!#REF!</definedName>
    <definedName name="h" localSheetId="40">'[1]15-library'!#REF!</definedName>
    <definedName name="h" localSheetId="27">'[1]15-library'!#REF!</definedName>
    <definedName name="h" localSheetId="0">'[1]15-library'!#REF!</definedName>
    <definedName name="h" localSheetId="14">'[1]15-library'!#REF!</definedName>
    <definedName name="h" localSheetId="29">'[1]15-library'!#REF!</definedName>
    <definedName name="h" localSheetId="30">'[1]15-library'!#REF!</definedName>
    <definedName name="h" localSheetId="2">'[1]15-library'!#REF!</definedName>
    <definedName name="h" localSheetId="16">'[1]15-library'!#REF!</definedName>
    <definedName name="h" localSheetId="6">'[1]15-library'!#REF!</definedName>
    <definedName name="h" localSheetId="10">'[1]15-library'!#REF!</definedName>
    <definedName name="h" localSheetId="44">'[1]15-library'!#REF!</definedName>
    <definedName name="h" localSheetId="12">'[1]15-library'!#REF!</definedName>
    <definedName name="h" localSheetId="4">'[1]15-library'!#REF!</definedName>
    <definedName name="h" localSheetId="38">'[1]15-library'!#REF!</definedName>
    <definedName name="h" localSheetId="22">'[1]15-library'!#REF!</definedName>
    <definedName name="h" localSheetId="13">'[1]15-library'!#REF!</definedName>
    <definedName name="h" localSheetId="25">'[1]15-library'!#REF!</definedName>
    <definedName name="h" localSheetId="26">'[1]15-library'!#REF!</definedName>
    <definedName name="h" localSheetId="5">'[1]15-library'!#REF!</definedName>
    <definedName name="h" localSheetId="15">'[1]15-library'!#REF!</definedName>
    <definedName name="h" localSheetId="42">'[1]15-library'!#REF!</definedName>
    <definedName name="h">'[1]15-library'!#REF!</definedName>
    <definedName name="help" localSheetId="9">'[1]15-library'!#REF!</definedName>
    <definedName name="help" localSheetId="28">'[1]15-library'!#REF!</definedName>
    <definedName name="help" localSheetId="7">'[1]15-library'!#REF!</definedName>
    <definedName name="help" localSheetId="8">'[1]15-library'!#REF!</definedName>
    <definedName name="help" localSheetId="40">'[1]15-library'!#REF!</definedName>
    <definedName name="help" localSheetId="33">'[1]15-library'!#REF!</definedName>
    <definedName name="help" localSheetId="27">'[1]15-library'!#REF!</definedName>
    <definedName name="help" localSheetId="0">'[1]15-library'!#REF!</definedName>
    <definedName name="help" localSheetId="14">'[1]15-library'!#REF!</definedName>
    <definedName name="help" localSheetId="29">'[1]15-library'!#REF!</definedName>
    <definedName name="help" localSheetId="31">'[1]15-library'!#REF!</definedName>
    <definedName name="help" localSheetId="30">'[1]15-library'!#REF!</definedName>
    <definedName name="help" localSheetId="2">'[1]15-library'!#REF!</definedName>
    <definedName name="help" localSheetId="16">'[1]15-library'!#REF!</definedName>
    <definedName name="help" localSheetId="32">'[1]15-library'!#REF!</definedName>
    <definedName name="help" localSheetId="6">'[1]15-library'!#REF!</definedName>
    <definedName name="help" localSheetId="20">'[1]15-library'!#REF!</definedName>
    <definedName name="help" localSheetId="10">'[1]15-library'!#REF!</definedName>
    <definedName name="help" localSheetId="44">'[1]15-library'!#REF!</definedName>
    <definedName name="help" localSheetId="12">'[1]15-library'!#REF!</definedName>
    <definedName name="help" localSheetId="4">'[1]15-library'!#REF!</definedName>
    <definedName name="help" localSheetId="38">'[1]15-library'!#REF!</definedName>
    <definedName name="help" localSheetId="22">'[1]15-library'!#REF!</definedName>
    <definedName name="help" localSheetId="1">'[1]15-library'!#REF!</definedName>
    <definedName name="help" localSheetId="18">'[1]15-library'!#REF!</definedName>
    <definedName name="help" localSheetId="13">'[1]15-library'!#REF!</definedName>
    <definedName name="help" localSheetId="25">'[1]15-library'!#REF!</definedName>
    <definedName name="help" localSheetId="26">'[1]15-library'!#REF!</definedName>
    <definedName name="help" localSheetId="5">'[1]15-library'!#REF!</definedName>
    <definedName name="help" localSheetId="15">'[1]15-library'!#REF!</definedName>
    <definedName name="help" localSheetId="42">'[1]15-library'!#REF!</definedName>
    <definedName name="help">'[1]15-library'!#REF!</definedName>
    <definedName name="hh" localSheetId="9">'[1]15-library'!#REF!</definedName>
    <definedName name="hh" localSheetId="28">'[1]15-library'!#REF!</definedName>
    <definedName name="hh" localSheetId="8">'[1]15-library'!#REF!</definedName>
    <definedName name="hh" localSheetId="27">'[1]15-library'!#REF!</definedName>
    <definedName name="hh" localSheetId="14">'[1]15-library'!#REF!</definedName>
    <definedName name="hh" localSheetId="2">'[1]15-library'!#REF!</definedName>
    <definedName name="hh" localSheetId="16">'[1]15-library'!#REF!</definedName>
    <definedName name="hh" localSheetId="6">'[1]15-library'!#REF!</definedName>
    <definedName name="hh" localSheetId="44">'[1]15-library'!#REF!</definedName>
    <definedName name="hh" localSheetId="12">'[1]15-library'!#REF!</definedName>
    <definedName name="hh" localSheetId="25">'[1]15-library'!#REF!</definedName>
    <definedName name="hh" localSheetId="26">'[1]15-library'!#REF!</definedName>
    <definedName name="hh">'[1]15-library'!#REF!</definedName>
    <definedName name="hhh" localSheetId="9">'[1]15-library'!#REF!</definedName>
    <definedName name="hhh" localSheetId="28">'[1]15-library'!#REF!</definedName>
    <definedName name="hhh" localSheetId="8">'[1]15-library'!#REF!</definedName>
    <definedName name="hhh" localSheetId="27">'[1]15-library'!#REF!</definedName>
    <definedName name="hhh" localSheetId="14">'[1]15-library'!#REF!</definedName>
    <definedName name="hhh" localSheetId="2">'[1]15-library'!#REF!</definedName>
    <definedName name="hhh" localSheetId="16">'[1]15-library'!#REF!</definedName>
    <definedName name="hhh" localSheetId="6">'[1]15-library'!#REF!</definedName>
    <definedName name="hhh" localSheetId="44">'[1]15-library'!#REF!</definedName>
    <definedName name="hhh" localSheetId="12">'[1]15-library'!#REF!</definedName>
    <definedName name="hhh" localSheetId="25">'[1]15-library'!#REF!</definedName>
    <definedName name="hhh" localSheetId="26">'[1]15-library'!#REF!</definedName>
    <definedName name="hhh">'[1]15-library'!#REF!</definedName>
    <definedName name="hhhh" localSheetId="9">'[1]15-library'!#REF!</definedName>
    <definedName name="hhhh" localSheetId="28">'[1]15-library'!#REF!</definedName>
    <definedName name="hhhh" localSheetId="8">'[1]15-library'!#REF!</definedName>
    <definedName name="hhhh" localSheetId="27">'[1]15-library'!#REF!</definedName>
    <definedName name="hhhh" localSheetId="14">'[1]15-library'!#REF!</definedName>
    <definedName name="hhhh" localSheetId="2">'[1]15-library'!#REF!</definedName>
    <definedName name="hhhh" localSheetId="16">'[1]15-library'!#REF!</definedName>
    <definedName name="hhhh" localSheetId="6">'[1]15-library'!#REF!</definedName>
    <definedName name="hhhh" localSheetId="44">'[1]15-library'!#REF!</definedName>
    <definedName name="hhhh" localSheetId="12">'[1]15-library'!#REF!</definedName>
    <definedName name="hhhh" localSheetId="25">'[1]15-library'!#REF!</definedName>
    <definedName name="hhhh" localSheetId="26">'[1]15-library'!#REF!</definedName>
    <definedName name="hhhh">'[1]15-library'!#REF!</definedName>
    <definedName name="hhhhh" localSheetId="9">'[1]15-library'!#REF!</definedName>
    <definedName name="hhhhh" localSheetId="28">'[1]15-library'!#REF!</definedName>
    <definedName name="hhhhh" localSheetId="8">'[1]15-library'!#REF!</definedName>
    <definedName name="hhhhh" localSheetId="27">'[1]15-library'!#REF!</definedName>
    <definedName name="hhhhh" localSheetId="14">'[1]15-library'!#REF!</definedName>
    <definedName name="hhhhh" localSheetId="2">'[1]15-library'!#REF!</definedName>
    <definedName name="hhhhh" localSheetId="16">'[1]15-library'!#REF!</definedName>
    <definedName name="hhhhh" localSheetId="6">'[1]15-library'!#REF!</definedName>
    <definedName name="hhhhh" localSheetId="44">'[1]15-library'!#REF!</definedName>
    <definedName name="hhhhh" localSheetId="12">'[1]15-library'!#REF!</definedName>
    <definedName name="hhhhh" localSheetId="25">'[1]15-library'!#REF!</definedName>
    <definedName name="hhhhh" localSheetId="26">'[1]15-library'!#REF!</definedName>
    <definedName name="hhhhh">'[1]15-library'!#REF!</definedName>
    <definedName name="hhhhhh" localSheetId="9">'[1]15-library'!#REF!</definedName>
    <definedName name="hhhhhh" localSheetId="28">'[1]15-library'!#REF!</definedName>
    <definedName name="hhhhhh" localSheetId="8">'[1]15-library'!#REF!</definedName>
    <definedName name="hhhhhh" localSheetId="27">'[1]15-library'!#REF!</definedName>
    <definedName name="hhhhhh" localSheetId="14">'[1]15-library'!#REF!</definedName>
    <definedName name="hhhhhh" localSheetId="2">'[1]15-library'!#REF!</definedName>
    <definedName name="hhhhhh" localSheetId="16">'[1]15-library'!#REF!</definedName>
    <definedName name="hhhhhh" localSheetId="6">'[1]15-library'!#REF!</definedName>
    <definedName name="hhhhhh" localSheetId="44">'[1]15-library'!#REF!</definedName>
    <definedName name="hhhhhh" localSheetId="12">'[1]15-library'!#REF!</definedName>
    <definedName name="hhhhhh" localSheetId="25">'[1]15-library'!#REF!</definedName>
    <definedName name="hhhhhh" localSheetId="26">'[1]15-library'!#REF!</definedName>
    <definedName name="hhhhhh">'[1]15-library'!#REF!</definedName>
    <definedName name="hhhhhhh" localSheetId="9">'[1]15-library'!#REF!</definedName>
    <definedName name="hhhhhhh" localSheetId="28">'[1]15-library'!#REF!</definedName>
    <definedName name="hhhhhhh" localSheetId="8">'[1]15-library'!#REF!</definedName>
    <definedName name="hhhhhhh" localSheetId="27">'[1]15-library'!#REF!</definedName>
    <definedName name="hhhhhhh" localSheetId="14">'[1]15-library'!#REF!</definedName>
    <definedName name="hhhhhhh" localSheetId="2">'[1]15-library'!#REF!</definedName>
    <definedName name="hhhhhhh" localSheetId="16">'[1]15-library'!#REF!</definedName>
    <definedName name="hhhhhhh" localSheetId="6">'[1]15-library'!#REF!</definedName>
    <definedName name="hhhhhhh" localSheetId="44">'[1]15-library'!#REF!</definedName>
    <definedName name="hhhhhhh" localSheetId="12">'[1]15-library'!#REF!</definedName>
    <definedName name="hhhhhhh" localSheetId="25">'[1]15-library'!#REF!</definedName>
    <definedName name="hhhhhhh" localSheetId="26">'[1]15-library'!#REF!</definedName>
    <definedName name="hhhhhhh">'[1]15-library'!#REF!</definedName>
    <definedName name="hhhhhhhh" localSheetId="9">'[1]15-library'!#REF!</definedName>
    <definedName name="hhhhhhhh" localSheetId="28">'[1]15-library'!#REF!</definedName>
    <definedName name="hhhhhhhh" localSheetId="8">'[1]15-library'!#REF!</definedName>
    <definedName name="hhhhhhhh" localSheetId="27">'[1]15-library'!#REF!</definedName>
    <definedName name="hhhhhhhh" localSheetId="14">'[1]15-library'!#REF!</definedName>
    <definedName name="hhhhhhhh" localSheetId="2">'[1]15-library'!#REF!</definedName>
    <definedName name="hhhhhhhh" localSheetId="16">'[1]15-library'!#REF!</definedName>
    <definedName name="hhhhhhhh" localSheetId="6">'[1]15-library'!#REF!</definedName>
    <definedName name="hhhhhhhh" localSheetId="44">'[1]15-library'!#REF!</definedName>
    <definedName name="hhhhhhhh" localSheetId="12">'[1]15-library'!#REF!</definedName>
    <definedName name="hhhhhhhh" localSheetId="25">'[1]15-library'!#REF!</definedName>
    <definedName name="hhhhhhhh" localSheetId="26">'[1]15-library'!#REF!</definedName>
    <definedName name="hhhhhhhh">'[1]15-library'!#REF!</definedName>
    <definedName name="hhhhhhhhhh" localSheetId="9">'[1]15-library'!#REF!</definedName>
    <definedName name="hhhhhhhhhh" localSheetId="28">'[1]15-library'!#REF!</definedName>
    <definedName name="hhhhhhhhhh" localSheetId="8">'[1]15-library'!#REF!</definedName>
    <definedName name="hhhhhhhhhh" localSheetId="27">'[1]15-library'!#REF!</definedName>
    <definedName name="hhhhhhhhhh" localSheetId="14">'[1]15-library'!#REF!</definedName>
    <definedName name="hhhhhhhhhh" localSheetId="2">'[1]15-library'!#REF!</definedName>
    <definedName name="hhhhhhhhhh" localSheetId="16">'[1]15-library'!#REF!</definedName>
    <definedName name="hhhhhhhhhh" localSheetId="6">'[1]15-library'!#REF!</definedName>
    <definedName name="hhhhhhhhhh" localSheetId="44">'[1]15-library'!#REF!</definedName>
    <definedName name="hhhhhhhhhh" localSheetId="12">'[1]15-library'!#REF!</definedName>
    <definedName name="hhhhhhhhhh" localSheetId="25">'[1]15-library'!#REF!</definedName>
    <definedName name="hhhhhhhhhh" localSheetId="26">'[1]15-library'!#REF!</definedName>
    <definedName name="hhhhhhhhhh">'[1]15-library'!#REF!</definedName>
    <definedName name="hhhhhhhhhhhhh" localSheetId="9">'[1]15-library'!#REF!</definedName>
    <definedName name="hhhhhhhhhhhhh" localSheetId="28">'[1]15-library'!#REF!</definedName>
    <definedName name="hhhhhhhhhhhhh" localSheetId="8">'[1]15-library'!#REF!</definedName>
    <definedName name="hhhhhhhhhhhhh" localSheetId="27">'[1]15-library'!#REF!</definedName>
    <definedName name="hhhhhhhhhhhhh" localSheetId="14">'[1]15-library'!#REF!</definedName>
    <definedName name="hhhhhhhhhhhhh" localSheetId="2">'[1]15-library'!#REF!</definedName>
    <definedName name="hhhhhhhhhhhhh" localSheetId="16">'[1]15-library'!#REF!</definedName>
    <definedName name="hhhhhhhhhhhhh" localSheetId="6">'[1]15-library'!#REF!</definedName>
    <definedName name="hhhhhhhhhhhhh" localSheetId="44">'[1]15-library'!#REF!</definedName>
    <definedName name="hhhhhhhhhhhhh" localSheetId="12">'[1]15-library'!#REF!</definedName>
    <definedName name="hhhhhhhhhhhhh" localSheetId="25">'[1]15-library'!#REF!</definedName>
    <definedName name="hhhhhhhhhhhhh" localSheetId="26">'[1]15-library'!#REF!</definedName>
    <definedName name="hhhhhhhhhhhhh">'[1]15-library'!#REF!</definedName>
    <definedName name="hhhhhhhhhhhhhhh" localSheetId="9">'[1]15-library'!#REF!</definedName>
    <definedName name="hhhhhhhhhhhhhhh" localSheetId="28">'[1]15-library'!#REF!</definedName>
    <definedName name="hhhhhhhhhhhhhhh" localSheetId="8">'[1]15-library'!#REF!</definedName>
    <definedName name="hhhhhhhhhhhhhhh" localSheetId="27">'[1]15-library'!#REF!</definedName>
    <definedName name="hhhhhhhhhhhhhhh" localSheetId="14">'[1]15-library'!#REF!</definedName>
    <definedName name="hhhhhhhhhhhhhhh" localSheetId="2">'[1]15-library'!#REF!</definedName>
    <definedName name="hhhhhhhhhhhhhhh" localSheetId="16">'[1]15-library'!#REF!</definedName>
    <definedName name="hhhhhhhhhhhhhhh" localSheetId="6">'[1]15-library'!#REF!</definedName>
    <definedName name="hhhhhhhhhhhhhhh" localSheetId="44">'[1]15-library'!#REF!</definedName>
    <definedName name="hhhhhhhhhhhhhhh" localSheetId="12">'[1]15-library'!#REF!</definedName>
    <definedName name="hhhhhhhhhhhhhhh" localSheetId="25">'[1]15-library'!#REF!</definedName>
    <definedName name="hhhhhhhhhhhhhhh" localSheetId="26">'[1]15-library'!#REF!</definedName>
    <definedName name="hhhhhhhhhhhhhhh">'[1]15-library'!#REF!</definedName>
    <definedName name="hhhhhhhhhhhhhhhhhhhh" localSheetId="9">'[1]15-library'!#REF!</definedName>
    <definedName name="hhhhhhhhhhhhhhhhhhhh" localSheetId="28">'[1]15-library'!#REF!</definedName>
    <definedName name="hhhhhhhhhhhhhhhhhhhh" localSheetId="8">'[1]15-library'!#REF!</definedName>
    <definedName name="hhhhhhhhhhhhhhhhhhhh" localSheetId="27">'[1]15-library'!#REF!</definedName>
    <definedName name="hhhhhhhhhhhhhhhhhhhh" localSheetId="14">'[1]15-library'!#REF!</definedName>
    <definedName name="hhhhhhhhhhhhhhhhhhhh" localSheetId="2">'[1]15-library'!#REF!</definedName>
    <definedName name="hhhhhhhhhhhhhhhhhhhh" localSheetId="16">'[1]15-library'!#REF!</definedName>
    <definedName name="hhhhhhhhhhhhhhhhhhhh" localSheetId="6">'[1]15-library'!#REF!</definedName>
    <definedName name="hhhhhhhhhhhhhhhhhhhh" localSheetId="44">'[1]15-library'!#REF!</definedName>
    <definedName name="hhhhhhhhhhhhhhhhhhhh" localSheetId="12">'[1]15-library'!#REF!</definedName>
    <definedName name="hhhhhhhhhhhhhhhhhhhh" localSheetId="25">'[1]15-library'!#REF!</definedName>
    <definedName name="hhhhhhhhhhhhhhhhhhhh" localSheetId="26">'[1]15-library'!#REF!</definedName>
    <definedName name="hhhhhhhhhhhhhhhhhhhh">'[1]15-library'!#REF!</definedName>
    <definedName name="hhhhhhhhhhhhhhhhhhhhhhh" localSheetId="9">'[1]15-library'!#REF!</definedName>
    <definedName name="hhhhhhhhhhhhhhhhhhhhhhh" localSheetId="28">'[1]15-library'!#REF!</definedName>
    <definedName name="hhhhhhhhhhhhhhhhhhhhhhh" localSheetId="8">'[1]15-library'!#REF!</definedName>
    <definedName name="hhhhhhhhhhhhhhhhhhhhhhh" localSheetId="27">'[1]15-library'!#REF!</definedName>
    <definedName name="hhhhhhhhhhhhhhhhhhhhhhh" localSheetId="14">'[1]15-library'!#REF!</definedName>
    <definedName name="hhhhhhhhhhhhhhhhhhhhhhh" localSheetId="2">'[1]15-library'!#REF!</definedName>
    <definedName name="hhhhhhhhhhhhhhhhhhhhhhh" localSheetId="16">'[1]15-library'!#REF!</definedName>
    <definedName name="hhhhhhhhhhhhhhhhhhhhhhh" localSheetId="6">'[1]15-library'!#REF!</definedName>
    <definedName name="hhhhhhhhhhhhhhhhhhhhhhh" localSheetId="44">'[1]15-library'!#REF!</definedName>
    <definedName name="hhhhhhhhhhhhhhhhhhhhhhh" localSheetId="12">'[1]15-library'!#REF!</definedName>
    <definedName name="hhhhhhhhhhhhhhhhhhhhhhh" localSheetId="25">'[1]15-library'!#REF!</definedName>
    <definedName name="hhhhhhhhhhhhhhhhhhhhhhh" localSheetId="26">'[1]15-library'!#REF!</definedName>
    <definedName name="hhhhhhhhhhhhhhhhhhhhhhh">'[1]15-library'!#REF!</definedName>
    <definedName name="hhhhhhhhhhhhhhhhhhhhhhhhhhhhhh" localSheetId="9">'[1]15-library'!#REF!</definedName>
    <definedName name="hhhhhhhhhhhhhhhhhhhhhhhhhhhhhh" localSheetId="28">'[1]15-library'!#REF!</definedName>
    <definedName name="hhhhhhhhhhhhhhhhhhhhhhhhhhhhhh" localSheetId="8">'[1]15-library'!#REF!</definedName>
    <definedName name="hhhhhhhhhhhhhhhhhhhhhhhhhhhhhh" localSheetId="27">'[1]15-library'!#REF!</definedName>
    <definedName name="hhhhhhhhhhhhhhhhhhhhhhhhhhhhhh" localSheetId="14">'[1]15-library'!#REF!</definedName>
    <definedName name="hhhhhhhhhhhhhhhhhhhhhhhhhhhhhh" localSheetId="2">'[1]15-library'!#REF!</definedName>
    <definedName name="hhhhhhhhhhhhhhhhhhhhhhhhhhhhhh" localSheetId="16">'[1]15-library'!#REF!</definedName>
    <definedName name="hhhhhhhhhhhhhhhhhhhhhhhhhhhhhh" localSheetId="6">'[1]15-library'!#REF!</definedName>
    <definedName name="hhhhhhhhhhhhhhhhhhhhhhhhhhhhhh" localSheetId="44">'[1]15-library'!#REF!</definedName>
    <definedName name="hhhhhhhhhhhhhhhhhhhhhhhhhhhhhh" localSheetId="12">'[1]15-library'!#REF!</definedName>
    <definedName name="hhhhhhhhhhhhhhhhhhhhhhhhhhhhhh" localSheetId="25">'[1]15-library'!#REF!</definedName>
    <definedName name="hhhhhhhhhhhhhhhhhhhhhhhhhhhhhh" localSheetId="26">'[1]15-library'!#REF!</definedName>
    <definedName name="hhhhhhhhhhhhhhhhhhhhhhhhhhhhhh">'[1]15-library'!#REF!</definedName>
    <definedName name="hhhhhhhhhhhhhhhhhhhhhhhhhhhhhhhhhh" localSheetId="9">'[1]15-library'!#REF!</definedName>
    <definedName name="hhhhhhhhhhhhhhhhhhhhhhhhhhhhhhhhhh" localSheetId="28">'[1]15-library'!#REF!</definedName>
    <definedName name="hhhhhhhhhhhhhhhhhhhhhhhhhhhhhhhhhh" localSheetId="8">'[1]15-library'!#REF!</definedName>
    <definedName name="hhhhhhhhhhhhhhhhhhhhhhhhhhhhhhhhhh" localSheetId="27">'[1]15-library'!#REF!</definedName>
    <definedName name="hhhhhhhhhhhhhhhhhhhhhhhhhhhhhhhhhh" localSheetId="14">'[1]15-library'!#REF!</definedName>
    <definedName name="hhhhhhhhhhhhhhhhhhhhhhhhhhhhhhhhhh" localSheetId="2">'[1]15-library'!#REF!</definedName>
    <definedName name="hhhhhhhhhhhhhhhhhhhhhhhhhhhhhhhhhh" localSheetId="16">'[1]15-library'!#REF!</definedName>
    <definedName name="hhhhhhhhhhhhhhhhhhhhhhhhhhhhhhhhhh" localSheetId="6">'[1]15-library'!#REF!</definedName>
    <definedName name="hhhhhhhhhhhhhhhhhhhhhhhhhhhhhhhhhh" localSheetId="44">'[1]15-library'!#REF!</definedName>
    <definedName name="hhhhhhhhhhhhhhhhhhhhhhhhhhhhhhhhhh" localSheetId="12">'[1]15-library'!#REF!</definedName>
    <definedName name="hhhhhhhhhhhhhhhhhhhhhhhhhhhhhhhhhh" localSheetId="25">'[1]15-library'!#REF!</definedName>
    <definedName name="hhhhhhhhhhhhhhhhhhhhhhhhhhhhhhhhhh" localSheetId="26">'[1]15-library'!#REF!</definedName>
    <definedName name="hhhhhhhhhhhhhhhhhhhhhhhhhhhhhhhhhh">'[1]15-library'!#REF!</definedName>
    <definedName name="iiiiiiiiiiiii" localSheetId="9">'[1]15-library'!#REF!</definedName>
    <definedName name="iiiiiiiiiiiii" localSheetId="28">'[1]15-library'!#REF!</definedName>
    <definedName name="iiiiiiiiiiiii" localSheetId="8">'[1]15-library'!#REF!</definedName>
    <definedName name="iiiiiiiiiiiii" localSheetId="27">'[1]15-library'!#REF!</definedName>
    <definedName name="iiiiiiiiiiiii" localSheetId="14">'[1]15-library'!#REF!</definedName>
    <definedName name="iiiiiiiiiiiii" localSheetId="2">'[1]15-library'!#REF!</definedName>
    <definedName name="iiiiiiiiiiiii" localSheetId="16">'[1]15-library'!#REF!</definedName>
    <definedName name="iiiiiiiiiiiii" localSheetId="6">'[1]15-library'!#REF!</definedName>
    <definedName name="iiiiiiiiiiiii" localSheetId="44">'[1]15-library'!#REF!</definedName>
    <definedName name="iiiiiiiiiiiii" localSheetId="12">'[1]15-library'!#REF!</definedName>
    <definedName name="iiiiiiiiiiiii" localSheetId="25">'[1]15-library'!#REF!</definedName>
    <definedName name="iiiiiiiiiiiii" localSheetId="26">'[1]15-library'!#REF!</definedName>
    <definedName name="iiiiiiiiiiiii">'[1]15-library'!#REF!</definedName>
    <definedName name="j" localSheetId="9">'[1]15-library'!#REF!</definedName>
    <definedName name="j" localSheetId="28">'[1]15-library'!#REF!</definedName>
    <definedName name="j" localSheetId="7">'[1]15-library'!#REF!</definedName>
    <definedName name="j" localSheetId="8">'[1]15-library'!#REF!</definedName>
    <definedName name="j" localSheetId="40">'[1]15-library'!#REF!</definedName>
    <definedName name="j" localSheetId="27">'[1]15-library'!#REF!</definedName>
    <definedName name="j" localSheetId="0">'[1]15-library'!#REF!</definedName>
    <definedName name="j" localSheetId="14">'[1]15-library'!#REF!</definedName>
    <definedName name="j" localSheetId="29">'[1]15-library'!#REF!</definedName>
    <definedName name="j" localSheetId="30">'[1]15-library'!#REF!</definedName>
    <definedName name="j" localSheetId="2">'[1]15-library'!#REF!</definedName>
    <definedName name="j" localSheetId="16">'[1]15-library'!#REF!</definedName>
    <definedName name="j" localSheetId="6">'[1]15-library'!#REF!</definedName>
    <definedName name="j" localSheetId="10">'[1]15-library'!#REF!</definedName>
    <definedName name="j" localSheetId="44">'[1]15-library'!#REF!</definedName>
    <definedName name="j" localSheetId="12">'[1]15-library'!#REF!</definedName>
    <definedName name="j" localSheetId="4">'[1]15-library'!#REF!</definedName>
    <definedName name="j" localSheetId="38">'[1]15-library'!#REF!</definedName>
    <definedName name="j" localSheetId="22">'[1]15-library'!#REF!</definedName>
    <definedName name="j" localSheetId="13">'[1]15-library'!#REF!</definedName>
    <definedName name="j" localSheetId="25">'[1]15-library'!#REF!</definedName>
    <definedName name="j" localSheetId="26">'[1]15-library'!#REF!</definedName>
    <definedName name="j" localSheetId="5">'[1]15-library'!#REF!</definedName>
    <definedName name="j" localSheetId="15">'[1]15-library'!#REF!</definedName>
    <definedName name="j" localSheetId="42">'[1]15-library'!#REF!</definedName>
    <definedName name="j">'[1]15-library'!#REF!</definedName>
    <definedName name="jjjjjjjjjjjjj" localSheetId="9">'[1]15-library'!#REF!</definedName>
    <definedName name="jjjjjjjjjjjjj" localSheetId="28">'[1]15-library'!#REF!</definedName>
    <definedName name="jjjjjjjjjjjjj" localSheetId="8">'[1]15-library'!#REF!</definedName>
    <definedName name="jjjjjjjjjjjjj" localSheetId="27">'[1]15-library'!#REF!</definedName>
    <definedName name="jjjjjjjjjjjjj" localSheetId="14">'[1]15-library'!#REF!</definedName>
    <definedName name="jjjjjjjjjjjjj" localSheetId="2">'[1]15-library'!#REF!</definedName>
    <definedName name="jjjjjjjjjjjjj" localSheetId="16">'[1]15-library'!#REF!</definedName>
    <definedName name="jjjjjjjjjjjjj" localSheetId="6">'[1]15-library'!#REF!</definedName>
    <definedName name="jjjjjjjjjjjjj" localSheetId="44">'[1]15-library'!#REF!</definedName>
    <definedName name="jjjjjjjjjjjjj" localSheetId="12">'[1]15-library'!#REF!</definedName>
    <definedName name="jjjjjjjjjjjjj" localSheetId="25">'[1]15-library'!#REF!</definedName>
    <definedName name="jjjjjjjjjjjjj" localSheetId="26">'[1]15-library'!#REF!</definedName>
    <definedName name="jjjjjjjjjjjjj">'[1]15-library'!#REF!</definedName>
    <definedName name="k" localSheetId="9">'[1]15-library'!#REF!</definedName>
    <definedName name="k" localSheetId="28">'[1]15-library'!#REF!</definedName>
    <definedName name="k" localSheetId="7">'[1]15-library'!#REF!</definedName>
    <definedName name="k" localSheetId="8">'[1]15-library'!#REF!</definedName>
    <definedName name="k" localSheetId="40">'[1]15-library'!#REF!</definedName>
    <definedName name="k" localSheetId="27">'[1]15-library'!#REF!</definedName>
    <definedName name="k" localSheetId="0">'[1]15-library'!#REF!</definedName>
    <definedName name="k" localSheetId="14">'[1]15-library'!#REF!</definedName>
    <definedName name="k" localSheetId="29">'[1]15-library'!#REF!</definedName>
    <definedName name="k" localSheetId="30">'[1]15-library'!#REF!</definedName>
    <definedName name="k" localSheetId="2">'[1]15-library'!#REF!</definedName>
    <definedName name="k" localSheetId="16">'[1]15-library'!#REF!</definedName>
    <definedName name="k" localSheetId="6">'[1]15-library'!#REF!</definedName>
    <definedName name="k" localSheetId="10">'[1]15-library'!#REF!</definedName>
    <definedName name="k" localSheetId="44">'[1]15-library'!#REF!</definedName>
    <definedName name="k" localSheetId="12">'[1]15-library'!#REF!</definedName>
    <definedName name="k" localSheetId="4">'[1]15-library'!#REF!</definedName>
    <definedName name="k" localSheetId="38">'[1]15-library'!#REF!</definedName>
    <definedName name="k" localSheetId="22">'[1]15-library'!#REF!</definedName>
    <definedName name="k" localSheetId="13">'[1]15-library'!#REF!</definedName>
    <definedName name="k" localSheetId="25">'[1]15-library'!#REF!</definedName>
    <definedName name="k" localSheetId="26">'[1]15-library'!#REF!</definedName>
    <definedName name="k" localSheetId="5">'[1]15-library'!#REF!</definedName>
    <definedName name="k" localSheetId="15">'[1]15-library'!#REF!</definedName>
    <definedName name="k" localSheetId="42">'[1]15-library'!#REF!</definedName>
    <definedName name="k">'[1]15-library'!#REF!</definedName>
    <definedName name="kkkkkkkkkkkk" localSheetId="9">'[1]15-library'!#REF!</definedName>
    <definedName name="kkkkkkkkkkkk" localSheetId="28">'[1]15-library'!#REF!</definedName>
    <definedName name="kkkkkkkkkkkk" localSheetId="8">'[1]15-library'!#REF!</definedName>
    <definedName name="kkkkkkkkkkkk" localSheetId="27">'[1]15-library'!#REF!</definedName>
    <definedName name="kkkkkkkkkkkk" localSheetId="14">'[1]15-library'!#REF!</definedName>
    <definedName name="kkkkkkkkkkkk" localSheetId="2">'[1]15-library'!#REF!</definedName>
    <definedName name="kkkkkkkkkkkk" localSheetId="16">'[1]15-library'!#REF!</definedName>
    <definedName name="kkkkkkkkkkkk" localSheetId="6">'[1]15-library'!#REF!</definedName>
    <definedName name="kkkkkkkkkkkk" localSheetId="44">'[1]15-library'!#REF!</definedName>
    <definedName name="kkkkkkkkkkkk" localSheetId="12">'[1]15-library'!#REF!</definedName>
    <definedName name="kkkkkkkkkkkk" localSheetId="25">'[1]15-library'!#REF!</definedName>
    <definedName name="kkkkkkkkkkkk" localSheetId="26">'[1]15-library'!#REF!</definedName>
    <definedName name="kkkkkkkkkkkk">'[1]15-library'!#REF!</definedName>
    <definedName name="l" localSheetId="9">'[1]15-library'!#REF!</definedName>
    <definedName name="l" localSheetId="28">'[1]15-library'!#REF!</definedName>
    <definedName name="l" localSheetId="7">'[1]15-library'!#REF!</definedName>
    <definedName name="l" localSheetId="8">'[1]15-library'!#REF!</definedName>
    <definedName name="l" localSheetId="40">'[1]15-library'!#REF!</definedName>
    <definedName name="l" localSheetId="27">'[1]15-library'!#REF!</definedName>
    <definedName name="l" localSheetId="0">'[1]15-library'!#REF!</definedName>
    <definedName name="l" localSheetId="14">'[1]15-library'!#REF!</definedName>
    <definedName name="l" localSheetId="29">'[1]15-library'!#REF!</definedName>
    <definedName name="l" localSheetId="30">'[1]15-library'!#REF!</definedName>
    <definedName name="l" localSheetId="2">'[1]15-library'!#REF!</definedName>
    <definedName name="l" localSheetId="16">'[1]15-library'!#REF!</definedName>
    <definedName name="l" localSheetId="6">'[1]15-library'!#REF!</definedName>
    <definedName name="l" localSheetId="10">'[1]15-library'!#REF!</definedName>
    <definedName name="l" localSheetId="44">'[1]15-library'!#REF!</definedName>
    <definedName name="l" localSheetId="12">'[1]15-library'!#REF!</definedName>
    <definedName name="l" localSheetId="4">'[1]15-library'!#REF!</definedName>
    <definedName name="l" localSheetId="38">'[1]15-library'!#REF!</definedName>
    <definedName name="l" localSheetId="22">'[1]15-library'!#REF!</definedName>
    <definedName name="l" localSheetId="13">'[1]15-library'!#REF!</definedName>
    <definedName name="l" localSheetId="25">'[1]15-library'!#REF!</definedName>
    <definedName name="l" localSheetId="26">'[1]15-library'!#REF!</definedName>
    <definedName name="l" localSheetId="5">'[1]15-library'!#REF!</definedName>
    <definedName name="l" localSheetId="15">'[1]15-library'!#REF!</definedName>
    <definedName name="l" localSheetId="42">'[1]15-library'!#REF!</definedName>
    <definedName name="l">'[1]15-library'!#REF!</definedName>
    <definedName name="Landfill_Solar" localSheetId="28">'[1]15-library'!#REF!</definedName>
    <definedName name="Landfill_Solar" localSheetId="27">'[1]15-library'!#REF!</definedName>
    <definedName name="Landfill_Solar" localSheetId="26">'[1]15-library'!#REF!</definedName>
    <definedName name="Landfill_Solar">'[1]15-library'!#REF!</definedName>
    <definedName name="library1" localSheetId="9">'[1]15-library'!#REF!</definedName>
    <definedName name="library1" localSheetId="28">'[1]15-library'!#REF!</definedName>
    <definedName name="library1" localSheetId="7">'[1]15-library'!#REF!</definedName>
    <definedName name="library1" localSheetId="8">'[1]15-library'!#REF!</definedName>
    <definedName name="library1" localSheetId="40">'[1]15-library'!#REF!</definedName>
    <definedName name="library1" localSheetId="27">'[1]15-library'!#REF!</definedName>
    <definedName name="library1" localSheetId="0">'[1]15-library'!#REF!</definedName>
    <definedName name="library1" localSheetId="14">'[1]15-library'!#REF!</definedName>
    <definedName name="library1" localSheetId="29">'[1]15-library'!#REF!</definedName>
    <definedName name="library1" localSheetId="31">'[1]15-library'!#REF!</definedName>
    <definedName name="library1" localSheetId="30">'[1]15-library'!#REF!</definedName>
    <definedName name="library1" localSheetId="2">'[1]15-library'!#REF!</definedName>
    <definedName name="library1" localSheetId="16">'[1]15-library'!#REF!</definedName>
    <definedName name="library1" localSheetId="32">'[1]15-library'!#REF!</definedName>
    <definedName name="library1" localSheetId="6">'[1]15-library'!#REF!</definedName>
    <definedName name="library1" localSheetId="10">'[1]15-library'!#REF!</definedName>
    <definedName name="library1" localSheetId="44">'[1]15-library'!#REF!</definedName>
    <definedName name="library1" localSheetId="12">'[1]15-library'!#REF!</definedName>
    <definedName name="library1" localSheetId="4">'[1]15-library'!#REF!</definedName>
    <definedName name="library1" localSheetId="38">'[1]15-library'!#REF!</definedName>
    <definedName name="library1" localSheetId="22">'[1]15-library'!#REF!</definedName>
    <definedName name="library1" localSheetId="1">'[1]15-library'!#REF!</definedName>
    <definedName name="library1" localSheetId="13">'[1]15-library'!#REF!</definedName>
    <definedName name="library1" localSheetId="25">'[1]15-library'!#REF!</definedName>
    <definedName name="library1" localSheetId="26">'[1]15-library'!#REF!</definedName>
    <definedName name="library1" localSheetId="5">'[1]15-library'!#REF!</definedName>
    <definedName name="library1" localSheetId="15">'[1]15-library'!#REF!</definedName>
    <definedName name="library1" localSheetId="42">'[1]15-library'!#REF!</definedName>
    <definedName name="library1">'[1]15-library'!#REF!</definedName>
    <definedName name="LibraryGraniteSteps" localSheetId="9">'[1]15-library'!#REF!</definedName>
    <definedName name="LibraryGraniteSteps" localSheetId="28">'[1]15-library'!#REF!</definedName>
    <definedName name="LibraryGraniteSteps" localSheetId="7">'[1]15-library'!#REF!</definedName>
    <definedName name="LibraryGraniteSteps" localSheetId="8">'[1]15-library'!#REF!</definedName>
    <definedName name="LibraryGraniteSteps" localSheetId="40">'[1]15-library'!#REF!</definedName>
    <definedName name="LibraryGraniteSteps" localSheetId="27">'[1]15-library'!#REF!</definedName>
    <definedName name="LibraryGraniteSteps" localSheetId="0">'[1]15-library'!#REF!</definedName>
    <definedName name="LibraryGraniteSteps" localSheetId="14">'[1]15-library'!#REF!</definedName>
    <definedName name="LibraryGraniteSteps" localSheetId="29">'[1]15-library'!#REF!</definedName>
    <definedName name="LibraryGraniteSteps" localSheetId="31">'[1]15-library'!#REF!</definedName>
    <definedName name="LibraryGraniteSteps" localSheetId="30">'[1]15-library'!#REF!</definedName>
    <definedName name="LibraryGraniteSteps" localSheetId="2">'[1]15-library'!#REF!</definedName>
    <definedName name="LibraryGraniteSteps" localSheetId="16">'[1]15-library'!#REF!</definedName>
    <definedName name="LibraryGraniteSteps" localSheetId="32">'[1]15-library'!#REF!</definedName>
    <definedName name="LibraryGraniteSteps" localSheetId="6">'[1]15-library'!#REF!</definedName>
    <definedName name="LibraryGraniteSteps" localSheetId="10">'[1]15-library'!#REF!</definedName>
    <definedName name="LibraryGraniteSteps" localSheetId="44">'[1]15-library'!#REF!</definedName>
    <definedName name="LibraryGraniteSteps" localSheetId="12">'[1]15-library'!#REF!</definedName>
    <definedName name="LibraryGraniteSteps" localSheetId="4">'[1]15-library'!#REF!</definedName>
    <definedName name="LibraryGraniteSteps" localSheetId="38">'[1]15-library'!#REF!</definedName>
    <definedName name="LibraryGraniteSteps" localSheetId="22">'[1]15-library'!#REF!</definedName>
    <definedName name="LibraryGraniteSteps" localSheetId="13">'[1]15-library'!#REF!</definedName>
    <definedName name="LibraryGraniteSteps" localSheetId="25">'[1]15-library'!#REF!</definedName>
    <definedName name="LibraryGraniteSteps" localSheetId="26">'[1]15-library'!#REF!</definedName>
    <definedName name="LibraryGraniteSteps" localSheetId="5">'[1]15-library'!#REF!</definedName>
    <definedName name="LibraryGraniteSteps" localSheetId="15">'[1]15-library'!#REF!</definedName>
    <definedName name="LibraryGraniteSteps" localSheetId="42">'[1]15-library'!#REF!</definedName>
    <definedName name="LibraryGraniteSteps">'[1]15-library'!#REF!</definedName>
    <definedName name="llllllllllll" localSheetId="9">'[1]15-library'!#REF!</definedName>
    <definedName name="llllllllllll" localSheetId="28">'[1]15-library'!#REF!</definedName>
    <definedName name="llllllllllll" localSheetId="8">'[1]15-library'!#REF!</definedName>
    <definedName name="llllllllllll" localSheetId="27">'[1]15-library'!#REF!</definedName>
    <definedName name="llllllllllll" localSheetId="14">'[1]15-library'!#REF!</definedName>
    <definedName name="llllllllllll" localSheetId="2">'[1]15-library'!#REF!</definedName>
    <definedName name="llllllllllll" localSheetId="16">'[1]15-library'!#REF!</definedName>
    <definedName name="llllllllllll" localSheetId="6">'[1]15-library'!#REF!</definedName>
    <definedName name="llllllllllll" localSheetId="44">'[1]15-library'!#REF!</definedName>
    <definedName name="llllllllllll" localSheetId="12">'[1]15-library'!#REF!</definedName>
    <definedName name="llllllllllll" localSheetId="25">'[1]15-library'!#REF!</definedName>
    <definedName name="llllllllllll" localSheetId="26">'[1]15-library'!#REF!</definedName>
    <definedName name="llllllllllll">'[1]15-library'!#REF!</definedName>
    <definedName name="m" localSheetId="9">'[1]15-library'!#REF!</definedName>
    <definedName name="m" localSheetId="28">'[1]15-library'!#REF!</definedName>
    <definedName name="m" localSheetId="7">'[1]15-library'!#REF!</definedName>
    <definedName name="m" localSheetId="8">'[1]15-library'!#REF!</definedName>
    <definedName name="m" localSheetId="40">'[1]15-library'!#REF!</definedName>
    <definedName name="m" localSheetId="27">'[1]15-library'!#REF!</definedName>
    <definedName name="m" localSheetId="0">'[1]15-library'!#REF!</definedName>
    <definedName name="m" localSheetId="14">'[1]15-library'!#REF!</definedName>
    <definedName name="m" localSheetId="29">'[1]15-library'!#REF!</definedName>
    <definedName name="m" localSheetId="30">'[1]15-library'!#REF!</definedName>
    <definedName name="m" localSheetId="2">'[1]15-library'!#REF!</definedName>
    <definedName name="m" localSheetId="16">'[1]15-library'!#REF!</definedName>
    <definedName name="m" localSheetId="6">'[1]15-library'!#REF!</definedName>
    <definedName name="m" localSheetId="10">'[1]15-library'!#REF!</definedName>
    <definedName name="m" localSheetId="44">'[1]15-library'!#REF!</definedName>
    <definedName name="m" localSheetId="12">'[1]15-library'!#REF!</definedName>
    <definedName name="m" localSheetId="4">'[1]15-library'!#REF!</definedName>
    <definedName name="m" localSheetId="38">'[1]15-library'!#REF!</definedName>
    <definedName name="m" localSheetId="22">'[1]15-library'!#REF!</definedName>
    <definedName name="m" localSheetId="13">'[1]15-library'!#REF!</definedName>
    <definedName name="m" localSheetId="25">'[1]15-library'!#REF!</definedName>
    <definedName name="m" localSheetId="26">'[1]15-library'!#REF!</definedName>
    <definedName name="m" localSheetId="5">'[1]15-library'!#REF!</definedName>
    <definedName name="m" localSheetId="15">'[1]15-library'!#REF!</definedName>
    <definedName name="m" localSheetId="42">'[1]15-library'!#REF!</definedName>
    <definedName name="m">'[1]15-library'!#REF!</definedName>
    <definedName name="meeting" localSheetId="9">'[1]15-library'!#REF!</definedName>
    <definedName name="meeting" localSheetId="28">'[1]15-library'!#REF!</definedName>
    <definedName name="meeting" localSheetId="7">'[1]15-library'!#REF!</definedName>
    <definedName name="meeting" localSheetId="8">'[1]15-library'!#REF!</definedName>
    <definedName name="meeting" localSheetId="40">'[1]15-library'!#REF!</definedName>
    <definedName name="meeting" localSheetId="33">'[1]15-library'!#REF!</definedName>
    <definedName name="meeting" localSheetId="27">'[1]15-library'!#REF!</definedName>
    <definedName name="meeting" localSheetId="0">'[1]15-library'!#REF!</definedName>
    <definedName name="meeting" localSheetId="14">'[1]15-library'!#REF!</definedName>
    <definedName name="meeting" localSheetId="29">'[1]15-library'!#REF!</definedName>
    <definedName name="meeting" localSheetId="31">'[1]15-library'!#REF!</definedName>
    <definedName name="meeting" localSheetId="30">'[1]15-library'!#REF!</definedName>
    <definedName name="meeting" localSheetId="2">'[1]15-library'!#REF!</definedName>
    <definedName name="meeting" localSheetId="16">'[1]15-library'!#REF!</definedName>
    <definedName name="meeting" localSheetId="32">'[1]15-library'!#REF!</definedName>
    <definedName name="meeting" localSheetId="6">'[1]15-library'!#REF!</definedName>
    <definedName name="meeting" localSheetId="20">'[1]15-library'!#REF!</definedName>
    <definedName name="meeting" localSheetId="10">'[1]15-library'!#REF!</definedName>
    <definedName name="meeting" localSheetId="44">'[1]15-library'!#REF!</definedName>
    <definedName name="meeting" localSheetId="12">'[1]15-library'!#REF!</definedName>
    <definedName name="meeting" localSheetId="4">'[1]15-library'!#REF!</definedName>
    <definedName name="meeting" localSheetId="38">'[1]15-library'!#REF!</definedName>
    <definedName name="meeting" localSheetId="22">'[1]15-library'!#REF!</definedName>
    <definedName name="meeting" localSheetId="1">'[1]15-library'!#REF!</definedName>
    <definedName name="meeting" localSheetId="18">'[1]15-library'!#REF!</definedName>
    <definedName name="meeting" localSheetId="13">'[1]15-library'!#REF!</definedName>
    <definedName name="meeting" localSheetId="25">'[1]15-library'!#REF!</definedName>
    <definedName name="meeting" localSheetId="26">'[1]15-library'!#REF!</definedName>
    <definedName name="meeting" localSheetId="5">'[1]15-library'!#REF!</definedName>
    <definedName name="meeting" localSheetId="15">'[1]15-library'!#REF!</definedName>
    <definedName name="meeting" localSheetId="42">'[1]15-library'!#REF!</definedName>
    <definedName name="meeting">'[1]15-library'!#REF!</definedName>
    <definedName name="mgr" localSheetId="9">'[1]15-library'!#REF!</definedName>
    <definedName name="mgr" localSheetId="28">'[1]15-library'!#REF!</definedName>
    <definedName name="mgr" localSheetId="7">'[1]15-library'!#REF!</definedName>
    <definedName name="mgr" localSheetId="8">'[1]15-library'!#REF!</definedName>
    <definedName name="mgr" localSheetId="40">'[1]15-library'!#REF!</definedName>
    <definedName name="mgr" localSheetId="33">'[1]15-library'!#REF!</definedName>
    <definedName name="mgr" localSheetId="27">'[1]15-library'!#REF!</definedName>
    <definedName name="mgr" localSheetId="0">'[1]15-library'!#REF!</definedName>
    <definedName name="mgr" localSheetId="14">'[1]15-library'!#REF!</definedName>
    <definedName name="mgr" localSheetId="29">'[1]15-library'!#REF!</definedName>
    <definedName name="mgr" localSheetId="31">'[1]15-library'!#REF!</definedName>
    <definedName name="mgr" localSheetId="30">'[1]15-library'!#REF!</definedName>
    <definedName name="mgr" localSheetId="2">'[1]15-library'!#REF!</definedName>
    <definedName name="mgr" localSheetId="16">'[1]15-library'!#REF!</definedName>
    <definedName name="mgr" localSheetId="32">'[1]15-library'!#REF!</definedName>
    <definedName name="mgr" localSheetId="6">'[1]15-library'!#REF!</definedName>
    <definedName name="mgr" localSheetId="20">'[1]15-library'!#REF!</definedName>
    <definedName name="mgr" localSheetId="10">'[1]15-library'!#REF!</definedName>
    <definedName name="mgr" localSheetId="44">'[1]15-library'!#REF!</definedName>
    <definedName name="mgr" localSheetId="12">'[1]15-library'!#REF!</definedName>
    <definedName name="mgr" localSheetId="4">'[1]15-library'!#REF!</definedName>
    <definedName name="mgr" localSheetId="38">'[1]15-library'!#REF!</definedName>
    <definedName name="mgr" localSheetId="22">'[1]15-library'!#REF!</definedName>
    <definedName name="mgr" localSheetId="1">'[1]15-library'!#REF!</definedName>
    <definedName name="mgr" localSheetId="18">'[1]15-library'!#REF!</definedName>
    <definedName name="mgr" localSheetId="13">'[1]15-library'!#REF!</definedName>
    <definedName name="mgr" localSheetId="25">'[1]15-library'!#REF!</definedName>
    <definedName name="mgr" localSheetId="26">'[1]15-library'!#REF!</definedName>
    <definedName name="mgr" localSheetId="5">'[1]15-library'!#REF!</definedName>
    <definedName name="mgr" localSheetId="15">'[1]15-library'!#REF!</definedName>
    <definedName name="mgr" localSheetId="42">'[1]15-library'!#REF!</definedName>
    <definedName name="mgr">'[1]15-library'!#REF!</definedName>
    <definedName name="MiksA" localSheetId="9">'[1]15-library'!#REF!</definedName>
    <definedName name="MiksA" localSheetId="28">'[1]15-library'!#REF!</definedName>
    <definedName name="MiksA" localSheetId="7">'[1]15-library'!#REF!</definedName>
    <definedName name="MiksA" localSheetId="8">'[1]15-library'!#REF!</definedName>
    <definedName name="MiksA" localSheetId="40">'[1]15-library'!#REF!</definedName>
    <definedName name="MiksA" localSheetId="27">'[1]15-library'!#REF!</definedName>
    <definedName name="MiksA" localSheetId="0">'[1]15-library'!#REF!</definedName>
    <definedName name="MiksA" localSheetId="14">'[1]15-library'!#REF!</definedName>
    <definedName name="MiksA" localSheetId="29">'[1]15-library'!#REF!</definedName>
    <definedName name="MiksA" localSheetId="31">'[1]15-library'!#REF!</definedName>
    <definedName name="MiksA" localSheetId="30">'[1]15-library'!#REF!</definedName>
    <definedName name="MiksA" localSheetId="2">'[1]15-library'!#REF!</definedName>
    <definedName name="MiksA" localSheetId="16">'[1]15-library'!#REF!</definedName>
    <definedName name="MiksA" localSheetId="32">'[1]15-library'!#REF!</definedName>
    <definedName name="MiksA" localSheetId="6">'[1]15-library'!#REF!</definedName>
    <definedName name="MiksA" localSheetId="10">'[1]15-library'!#REF!</definedName>
    <definedName name="MiksA" localSheetId="44">'[1]15-library'!#REF!</definedName>
    <definedName name="MiksA" localSheetId="12">'[1]15-library'!#REF!</definedName>
    <definedName name="MiksA" localSheetId="4">'[1]15-library'!#REF!</definedName>
    <definedName name="MiksA" localSheetId="38">'[1]15-library'!#REF!</definedName>
    <definedName name="MiksA" localSheetId="22">'[1]15-library'!#REF!</definedName>
    <definedName name="MiksA" localSheetId="1">'[1]15-library'!#REF!</definedName>
    <definedName name="MiksA" localSheetId="13">'[1]15-library'!#REF!</definedName>
    <definedName name="MiksA" localSheetId="25">'[1]15-library'!#REF!</definedName>
    <definedName name="MiksA" localSheetId="26">'[1]15-library'!#REF!</definedName>
    <definedName name="MiksA" localSheetId="5">'[1]15-library'!#REF!</definedName>
    <definedName name="MiksA" localSheetId="15">'[1]15-library'!#REF!</definedName>
    <definedName name="MiksA" localSheetId="42">'[1]15-library'!#REF!</definedName>
    <definedName name="MiksA">'[1]15-library'!#REF!</definedName>
    <definedName name="mmmmmmmmmm" localSheetId="9">'[1]15-library'!#REF!</definedName>
    <definedName name="mmmmmmmmmm" localSheetId="28">'[1]15-library'!#REF!</definedName>
    <definedName name="mmmmmmmmmm" localSheetId="8">'[1]15-library'!#REF!</definedName>
    <definedName name="mmmmmmmmmm" localSheetId="27">'[1]15-library'!#REF!</definedName>
    <definedName name="mmmmmmmmmm" localSheetId="14">'[1]15-library'!#REF!</definedName>
    <definedName name="mmmmmmmmmm" localSheetId="2">'[1]15-library'!#REF!</definedName>
    <definedName name="mmmmmmmmmm" localSheetId="16">'[1]15-library'!#REF!</definedName>
    <definedName name="mmmmmmmmmm" localSheetId="6">'[1]15-library'!#REF!</definedName>
    <definedName name="mmmmmmmmmm" localSheetId="44">'[1]15-library'!#REF!</definedName>
    <definedName name="mmmmmmmmmm" localSheetId="12">'[1]15-library'!#REF!</definedName>
    <definedName name="mmmmmmmmmm" localSheetId="25">'[1]15-library'!#REF!</definedName>
    <definedName name="mmmmmmmmmm" localSheetId="26">'[1]15-library'!#REF!</definedName>
    <definedName name="mmmmmmmmmm">'[1]15-library'!#REF!</definedName>
    <definedName name="n" localSheetId="9">'[1]15-library'!#REF!</definedName>
    <definedName name="n" localSheetId="28">'[1]15-library'!#REF!</definedName>
    <definedName name="n" localSheetId="7">'[1]15-library'!#REF!</definedName>
    <definedName name="n" localSheetId="8">'[1]15-library'!#REF!</definedName>
    <definedName name="n" localSheetId="40">'[1]15-library'!#REF!</definedName>
    <definedName name="n" localSheetId="27">'[1]15-library'!#REF!</definedName>
    <definedName name="n" localSheetId="0">'[1]15-library'!#REF!</definedName>
    <definedName name="n" localSheetId="14">'[1]15-library'!#REF!</definedName>
    <definedName name="n" localSheetId="29">'[1]15-library'!#REF!</definedName>
    <definedName name="n" localSheetId="31">'[1]15-library'!#REF!</definedName>
    <definedName name="n" localSheetId="30">'[1]15-library'!#REF!</definedName>
    <definedName name="n" localSheetId="2">'[1]15-library'!#REF!</definedName>
    <definedName name="n" localSheetId="16">'[1]15-library'!#REF!</definedName>
    <definedName name="n" localSheetId="32">'[1]15-library'!#REF!</definedName>
    <definedName name="n" localSheetId="6">'[1]15-library'!#REF!</definedName>
    <definedName name="n" localSheetId="10">'[1]15-library'!#REF!</definedName>
    <definedName name="n" localSheetId="44">'[1]15-library'!#REF!</definedName>
    <definedName name="n" localSheetId="12">'[1]15-library'!#REF!</definedName>
    <definedName name="n" localSheetId="4">'[1]15-library'!#REF!</definedName>
    <definedName name="n" localSheetId="38">'[1]15-library'!#REF!</definedName>
    <definedName name="n" localSheetId="22">'[1]15-library'!#REF!</definedName>
    <definedName name="n" localSheetId="1">'[1]15-library'!#REF!</definedName>
    <definedName name="n" localSheetId="13">'[1]15-library'!#REF!</definedName>
    <definedName name="n" localSheetId="25">'[1]15-library'!#REF!</definedName>
    <definedName name="n" localSheetId="26">'[1]15-library'!#REF!</definedName>
    <definedName name="n" localSheetId="5">'[1]15-library'!#REF!</definedName>
    <definedName name="n" localSheetId="15">'[1]15-library'!#REF!</definedName>
    <definedName name="n" localSheetId="42">'[1]15-library'!#REF!</definedName>
    <definedName name="n">'[1]15-library'!#REF!</definedName>
    <definedName name="ooooooooooooo" localSheetId="9">'[1]15-library'!#REF!</definedName>
    <definedName name="ooooooooooooo" localSheetId="28">'[1]15-library'!#REF!</definedName>
    <definedName name="ooooooooooooo" localSheetId="8">'[1]15-library'!#REF!</definedName>
    <definedName name="ooooooooooooo" localSheetId="27">'[1]15-library'!#REF!</definedName>
    <definedName name="ooooooooooooo" localSheetId="14">'[1]15-library'!#REF!</definedName>
    <definedName name="ooooooooooooo" localSheetId="2">'[1]15-library'!#REF!</definedName>
    <definedName name="ooooooooooooo" localSheetId="16">'[1]15-library'!#REF!</definedName>
    <definedName name="ooooooooooooo" localSheetId="6">'[1]15-library'!#REF!</definedName>
    <definedName name="ooooooooooooo" localSheetId="44">'[1]15-library'!#REF!</definedName>
    <definedName name="ooooooooooooo" localSheetId="12">'[1]15-library'!#REF!</definedName>
    <definedName name="ooooooooooooo" localSheetId="25">'[1]15-library'!#REF!</definedName>
    <definedName name="ooooooooooooo" localSheetId="26">'[1]15-library'!#REF!</definedName>
    <definedName name="ooooooooooooo">'[1]15-library'!#REF!</definedName>
    <definedName name="ooop" localSheetId="9">'[1]15-library'!#REF!</definedName>
    <definedName name="ooop" localSheetId="28">'[1]15-library'!#REF!</definedName>
    <definedName name="ooop" localSheetId="7">'[1]15-library'!#REF!</definedName>
    <definedName name="ooop" localSheetId="8">'[1]15-library'!#REF!</definedName>
    <definedName name="ooop" localSheetId="40">'[1]15-library'!#REF!</definedName>
    <definedName name="ooop" localSheetId="33">'[1]15-library'!#REF!</definedName>
    <definedName name="ooop" localSheetId="27">'[1]15-library'!#REF!</definedName>
    <definedName name="ooop" localSheetId="0">'[1]15-library'!#REF!</definedName>
    <definedName name="ooop" localSheetId="14">'[1]15-library'!#REF!</definedName>
    <definedName name="ooop" localSheetId="29">'[1]15-library'!#REF!</definedName>
    <definedName name="ooop" localSheetId="31">'[1]15-library'!#REF!</definedName>
    <definedName name="ooop" localSheetId="30">'[1]15-library'!#REF!</definedName>
    <definedName name="ooop" localSheetId="2">'[1]15-library'!#REF!</definedName>
    <definedName name="ooop" localSheetId="16">'[1]15-library'!#REF!</definedName>
    <definedName name="ooop" localSheetId="32">'[1]15-library'!#REF!</definedName>
    <definedName name="ooop" localSheetId="6">'[1]15-library'!#REF!</definedName>
    <definedName name="ooop" localSheetId="20">'[1]15-library'!#REF!</definedName>
    <definedName name="ooop" localSheetId="10">'[1]15-library'!#REF!</definedName>
    <definedName name="ooop" localSheetId="44">'[1]15-library'!#REF!</definedName>
    <definedName name="ooop" localSheetId="12">'[1]15-library'!#REF!</definedName>
    <definedName name="ooop" localSheetId="4">'[1]15-library'!#REF!</definedName>
    <definedName name="ooop" localSheetId="38">'[1]15-library'!#REF!</definedName>
    <definedName name="ooop" localSheetId="22">'[1]15-library'!#REF!</definedName>
    <definedName name="ooop" localSheetId="1">'[1]15-library'!#REF!</definedName>
    <definedName name="ooop" localSheetId="18">'[1]15-library'!#REF!</definedName>
    <definedName name="ooop" localSheetId="13">'[1]15-library'!#REF!</definedName>
    <definedName name="ooop" localSheetId="25">'[1]15-library'!#REF!</definedName>
    <definedName name="ooop" localSheetId="26">'[1]15-library'!#REF!</definedName>
    <definedName name="ooop" localSheetId="5">'[1]15-library'!#REF!</definedName>
    <definedName name="ooop" localSheetId="15">'[1]15-library'!#REF!</definedName>
    <definedName name="ooop" localSheetId="42">'[1]15-library'!#REF!</definedName>
    <definedName name="ooop">'[1]15-library'!#REF!</definedName>
    <definedName name="ooou" localSheetId="9">'[1]15-library'!#REF!</definedName>
    <definedName name="ooou" localSheetId="28">'[1]15-library'!#REF!</definedName>
    <definedName name="ooou" localSheetId="7">'[1]15-library'!#REF!</definedName>
    <definedName name="ooou" localSheetId="8">'[1]15-library'!#REF!</definedName>
    <definedName name="ooou" localSheetId="40">'[1]15-library'!#REF!</definedName>
    <definedName name="ooou" localSheetId="33">'[1]15-library'!#REF!</definedName>
    <definedName name="ooou" localSheetId="27">'[1]15-library'!#REF!</definedName>
    <definedName name="ooou" localSheetId="0">'[1]15-library'!#REF!</definedName>
    <definedName name="ooou" localSheetId="14">'[1]15-library'!#REF!</definedName>
    <definedName name="ooou" localSheetId="29">'[1]15-library'!#REF!</definedName>
    <definedName name="ooou" localSheetId="31">'[1]15-library'!#REF!</definedName>
    <definedName name="ooou" localSheetId="30">'[1]15-library'!#REF!</definedName>
    <definedName name="ooou" localSheetId="2">'[1]15-library'!#REF!</definedName>
    <definedName name="ooou" localSheetId="16">'[1]15-library'!#REF!</definedName>
    <definedName name="ooou" localSheetId="32">'[1]15-library'!#REF!</definedName>
    <definedName name="ooou" localSheetId="6">'[1]15-library'!#REF!</definedName>
    <definedName name="ooou" localSheetId="20">'[1]15-library'!#REF!</definedName>
    <definedName name="ooou" localSheetId="10">'[1]15-library'!#REF!</definedName>
    <definedName name="ooou" localSheetId="44">'[1]15-library'!#REF!</definedName>
    <definedName name="ooou" localSheetId="12">'[1]15-library'!#REF!</definedName>
    <definedName name="ooou" localSheetId="4">'[1]15-library'!#REF!</definedName>
    <definedName name="ooou" localSheetId="38">'[1]15-library'!#REF!</definedName>
    <definedName name="ooou" localSheetId="22">'[1]15-library'!#REF!</definedName>
    <definedName name="ooou" localSheetId="1">'[1]15-library'!#REF!</definedName>
    <definedName name="ooou" localSheetId="18">'[1]15-library'!#REF!</definedName>
    <definedName name="ooou" localSheetId="13">'[1]15-library'!#REF!</definedName>
    <definedName name="ooou" localSheetId="25">'[1]15-library'!#REF!</definedName>
    <definedName name="ooou" localSheetId="26">'[1]15-library'!#REF!</definedName>
    <definedName name="ooou" localSheetId="5">'[1]15-library'!#REF!</definedName>
    <definedName name="ooou" localSheetId="15">'[1]15-library'!#REF!</definedName>
    <definedName name="ooou" localSheetId="42">'[1]15-library'!#REF!</definedName>
    <definedName name="ooou">'[1]15-library'!#REF!</definedName>
    <definedName name="ppppppppppp" localSheetId="9">'[1]15-library'!#REF!</definedName>
    <definedName name="ppppppppppp" localSheetId="28">'[1]15-library'!#REF!</definedName>
    <definedName name="ppppppppppp" localSheetId="8">'[1]15-library'!#REF!</definedName>
    <definedName name="ppppppppppp" localSheetId="27">'[1]15-library'!#REF!</definedName>
    <definedName name="ppppppppppp" localSheetId="14">'[1]15-library'!#REF!</definedName>
    <definedName name="ppppppppppp" localSheetId="2">'[1]15-library'!#REF!</definedName>
    <definedName name="ppppppppppp" localSheetId="16">'[1]15-library'!#REF!</definedName>
    <definedName name="ppppppppppp" localSheetId="6">'[1]15-library'!#REF!</definedName>
    <definedName name="ppppppppppp" localSheetId="44">'[1]15-library'!#REF!</definedName>
    <definedName name="ppppppppppp" localSheetId="12">'[1]15-library'!#REF!</definedName>
    <definedName name="ppppppppppp" localSheetId="25">'[1]15-library'!#REF!</definedName>
    <definedName name="ppppppppppp" localSheetId="26">'[1]15-library'!#REF!</definedName>
    <definedName name="ppppppppppp">'[1]15-library'!#REF!</definedName>
    <definedName name="_xlnm.Print_Area" localSheetId="34">'Athletic Field Dev 24-25'!$A$1:$B$56</definedName>
    <definedName name="_xlnm.Print_Area" localSheetId="7">'Bridge-US 3 - Wire Rd'!$A$1:$B$45</definedName>
    <definedName name="_xlnm.Print_Area" localSheetId="8">'Bridge-US 3 Chamberlain'!$A$2:$B$49</definedName>
    <definedName name="_xlnm.Print_Area" localSheetId="40">'Burt St PS'!$A$1:$B$45</definedName>
    <definedName name="_xlnm.Print_Area" localSheetId="33">'CD - 2025 Master Plan Update'!$A$1:$B$46</definedName>
    <definedName name="_xlnm.Print_Area" localSheetId="36">'Chlorine Building'!$A$1:$B$46</definedName>
    <definedName name="_xlnm.Print_Area" localSheetId="0">'ciptax (opt 2)'!$A$1:$AD$70</definedName>
    <definedName name="_xlnm.Print_Area" localSheetId="14">'Crosswalk DWH @ Shaws'!$A$1:$B$47</definedName>
    <definedName name="_xlnm.Print_Area" localSheetId="23">'DWH Sidewalk 2021 TAP'!$A$1:$B$46</definedName>
    <definedName name="_xlnm.Print_Area" localSheetId="35">'Executive Park Dr. PS'!$A$1:$B$46</definedName>
    <definedName name="_xlnm.Print_Area" localSheetId="41">'Heron Cove PS'!$A$1:$B$45</definedName>
    <definedName name="_xlnm.Print_Area" localSheetId="29">'Library HVAC'!$A$1:$B$50</definedName>
    <definedName name="_xlnm.Print_Area" localSheetId="31">'Library Slate Roof'!$A$1:$B$49</definedName>
    <definedName name="_xlnm.Print_Area" localSheetId="30">'Library Sprinklers'!$A$1:$B$50</definedName>
    <definedName name="_xlnm.Print_Area" localSheetId="2">'Major with comments funding(2)'!$A$1:$P$88</definedName>
    <definedName name="_xlnm.Print_Area" localSheetId="21">'Merrimack River Boat ramp'!$A$1:$B$46</definedName>
    <definedName name="_xlnm.Print_Area" localSheetId="3">'Minor Projects'!$A$1:$P$252</definedName>
    <definedName name="_xlnm.Print_Area" localSheetId="32">'New Library'!$A$1:$B$49</definedName>
    <definedName name="_xlnm.Print_Area" localSheetId="39">'Pearson Road PS'!$A$1:$B$47</definedName>
    <definedName name="_xlnm.Print_Area" localSheetId="10">'ped bridge'!$A$1:$B$47</definedName>
    <definedName name="_xlnm.Print_Area" localSheetId="37">'Pennichuck Square PS'!$A$1:$B$45</definedName>
    <definedName name="_xlnm.Print_Area" localSheetId="44">'Phave VI &amp; VII'!$A$1:$B$48</definedName>
    <definedName name="_xlnm.Print_Area" localSheetId="12">'Retro Fit Drainage for MS4'!$A$1:$B$46</definedName>
    <definedName name="_xlnm.Print_Area" localSheetId="4">'Safety Complex'!$A$1:$B$46</definedName>
    <definedName name="_xlnm.Print_Area" localSheetId="38">'Screw Press Gear Box'!$A$1:$B$45</definedName>
    <definedName name="_xlnm.Print_Area" localSheetId="22">'Seaverns Bridge Slope Stabilzat'!$A$1:$B$46</definedName>
    <definedName name="_xlnm.Print_Area" localSheetId="24">'Sewer Line Ext'!$A$1:$B$46</definedName>
    <definedName name="_xlnm.Print_Area" localSheetId="1">Sheet16!$A$1:$W$89</definedName>
    <definedName name="_xlnm.Print_Area" localSheetId="13">Sidewalks!$A$1:$B$47</definedName>
    <definedName name="_xlnm.Print_Area" localSheetId="5">'South Fire Station'!$A$1:$B$46</definedName>
    <definedName name="_xlnm.Print_Area" localSheetId="11">StormwaterDrainage!$A$1:$B$46</definedName>
    <definedName name="_xlnm.Print_Area" localSheetId="15">'Woodland Dr. Ph II'!$A$1:$B$47</definedName>
    <definedName name="_xlnm.Print_Area" localSheetId="43">'WWTF Nutrient Removal'!$A$1:$B$46</definedName>
    <definedName name="_xlnm.Print_Area" localSheetId="42">'WWTF Telemetry'!$A$1:$B$44</definedName>
    <definedName name="_xlnm.Print_Titles" localSheetId="0">'ciptax (opt 2)'!$1:$2</definedName>
    <definedName name="_xlnm.Print_Titles" localSheetId="2">'Major with comments funding(2)'!$1:$5</definedName>
    <definedName name="_xlnm.Print_Titles" localSheetId="3">'Minor Projects'!$1:$6</definedName>
    <definedName name="pwq" localSheetId="9">'[1]15-library'!#REF!</definedName>
    <definedName name="pwq" localSheetId="28">'[1]15-library'!#REF!</definedName>
    <definedName name="pwq" localSheetId="7">'[1]15-library'!#REF!</definedName>
    <definedName name="pwq" localSheetId="8">'[1]15-library'!#REF!</definedName>
    <definedName name="pwq" localSheetId="40">'[1]15-library'!#REF!</definedName>
    <definedName name="pwq" localSheetId="33">'[1]15-library'!#REF!</definedName>
    <definedName name="pwq" localSheetId="27">'[1]15-library'!#REF!</definedName>
    <definedName name="pwq" localSheetId="0">'[1]15-library'!#REF!</definedName>
    <definedName name="pwq" localSheetId="14">'[1]15-library'!#REF!</definedName>
    <definedName name="pwq" localSheetId="29">'[1]15-library'!#REF!</definedName>
    <definedName name="pwq" localSheetId="31">'[1]15-library'!#REF!</definedName>
    <definedName name="pwq" localSheetId="30">'[1]15-library'!#REF!</definedName>
    <definedName name="pwq" localSheetId="2">'[1]15-library'!#REF!</definedName>
    <definedName name="pwq" localSheetId="16">'[1]15-library'!#REF!</definedName>
    <definedName name="pwq" localSheetId="32">'[1]15-library'!#REF!</definedName>
    <definedName name="pwq" localSheetId="6">'[1]15-library'!#REF!</definedName>
    <definedName name="pwq" localSheetId="20">'[1]15-library'!#REF!</definedName>
    <definedName name="pwq" localSheetId="10">'[1]15-library'!#REF!</definedName>
    <definedName name="pwq" localSheetId="44">'[1]15-library'!#REF!</definedName>
    <definedName name="pwq" localSheetId="12">'[1]15-library'!#REF!</definedName>
    <definedName name="pwq" localSheetId="4">'[1]15-library'!#REF!</definedName>
    <definedName name="pwq" localSheetId="38">'[1]15-library'!#REF!</definedName>
    <definedName name="pwq" localSheetId="22">'[1]15-library'!#REF!</definedName>
    <definedName name="pwq" localSheetId="1">'[1]15-library'!#REF!</definedName>
    <definedName name="pwq" localSheetId="18">'[1]15-library'!#REF!</definedName>
    <definedName name="pwq" localSheetId="13">'[1]15-library'!#REF!</definedName>
    <definedName name="pwq" localSheetId="25">'[1]15-library'!#REF!</definedName>
    <definedName name="pwq" localSheetId="26">'[1]15-library'!#REF!</definedName>
    <definedName name="pwq" localSheetId="5">'[1]15-library'!#REF!</definedName>
    <definedName name="pwq" localSheetId="15">'[1]15-library'!#REF!</definedName>
    <definedName name="pwq" localSheetId="42">'[1]15-library'!#REF!</definedName>
    <definedName name="pwq">'[1]15-library'!#REF!</definedName>
    <definedName name="pwqa" localSheetId="9">'[1]15-library'!#REF!</definedName>
    <definedName name="pwqa" localSheetId="28">'[1]15-library'!#REF!</definedName>
    <definedName name="pwqa" localSheetId="7">'[1]15-library'!#REF!</definedName>
    <definedName name="pwqa" localSheetId="8">'[1]15-library'!#REF!</definedName>
    <definedName name="pwqa" localSheetId="40">'[1]15-library'!#REF!</definedName>
    <definedName name="pwqa" localSheetId="27">'[1]15-library'!#REF!</definedName>
    <definedName name="pwqa" localSheetId="0">'[1]15-library'!#REF!</definedName>
    <definedName name="pwqa" localSheetId="14">'[1]15-library'!#REF!</definedName>
    <definedName name="pwqa" localSheetId="29">'[1]15-library'!#REF!</definedName>
    <definedName name="pwqa" localSheetId="31">'[1]15-library'!#REF!</definedName>
    <definedName name="pwqa" localSheetId="30">'[1]15-library'!#REF!</definedName>
    <definedName name="pwqa" localSheetId="2">'[1]15-library'!#REF!</definedName>
    <definedName name="pwqa" localSheetId="16">'[1]15-library'!#REF!</definedName>
    <definedName name="pwqa" localSheetId="32">'[1]15-library'!#REF!</definedName>
    <definedName name="pwqa" localSheetId="6">'[1]15-library'!#REF!</definedName>
    <definedName name="pwqa" localSheetId="10">'[1]15-library'!#REF!</definedName>
    <definedName name="pwqa" localSheetId="44">'[1]15-library'!#REF!</definedName>
    <definedName name="pwqa" localSheetId="12">'[1]15-library'!#REF!</definedName>
    <definedName name="pwqa" localSheetId="4">'[1]15-library'!#REF!</definedName>
    <definedName name="pwqa" localSheetId="38">'[1]15-library'!#REF!</definedName>
    <definedName name="pwqa" localSheetId="22">'[1]15-library'!#REF!</definedName>
    <definedName name="pwqa" localSheetId="1">'[1]15-library'!#REF!</definedName>
    <definedName name="pwqa" localSheetId="13">'[1]15-library'!#REF!</definedName>
    <definedName name="pwqa" localSheetId="25">'[1]15-library'!#REF!</definedName>
    <definedName name="pwqa" localSheetId="26">'[1]15-library'!#REF!</definedName>
    <definedName name="pwqa" localSheetId="5">'[1]15-library'!#REF!</definedName>
    <definedName name="pwqa" localSheetId="15">'[1]15-library'!#REF!</definedName>
    <definedName name="pwqa" localSheetId="42">'[1]15-library'!#REF!</definedName>
    <definedName name="pwqa">'[1]15-library'!#REF!</definedName>
    <definedName name="q" localSheetId="9">'[1]15-library'!#REF!</definedName>
    <definedName name="q" localSheetId="28">'[1]15-library'!#REF!</definedName>
    <definedName name="q" localSheetId="7">'[1]15-library'!#REF!</definedName>
    <definedName name="q" localSheetId="8">'[1]15-library'!#REF!</definedName>
    <definedName name="q" localSheetId="40">'[1]15-library'!#REF!</definedName>
    <definedName name="q" localSheetId="27">'[1]15-library'!#REF!</definedName>
    <definedName name="q" localSheetId="0">'[1]15-library'!#REF!</definedName>
    <definedName name="q" localSheetId="14">'[1]15-library'!#REF!</definedName>
    <definedName name="q" localSheetId="29">'[1]15-library'!#REF!</definedName>
    <definedName name="q" localSheetId="30">'[1]15-library'!#REF!</definedName>
    <definedName name="q" localSheetId="2">'[1]15-library'!#REF!</definedName>
    <definedName name="q" localSheetId="16">'[1]15-library'!#REF!</definedName>
    <definedName name="q" localSheetId="6">'[1]15-library'!#REF!</definedName>
    <definedName name="q" localSheetId="10">'[1]15-library'!#REF!</definedName>
    <definedName name="q" localSheetId="44">'[1]15-library'!#REF!</definedName>
    <definedName name="q" localSheetId="12">'[1]15-library'!#REF!</definedName>
    <definedName name="q" localSheetId="4">'[1]15-library'!#REF!</definedName>
    <definedName name="q" localSheetId="38">'[1]15-library'!#REF!</definedName>
    <definedName name="q" localSheetId="22">'[1]15-library'!#REF!</definedName>
    <definedName name="q" localSheetId="13">'[1]15-library'!#REF!</definedName>
    <definedName name="q" localSheetId="25">'[1]15-library'!#REF!</definedName>
    <definedName name="q" localSheetId="26">'[1]15-library'!#REF!</definedName>
    <definedName name="q" localSheetId="5">'[1]15-library'!#REF!</definedName>
    <definedName name="q" localSheetId="15">'[1]15-library'!#REF!</definedName>
    <definedName name="q" localSheetId="42">'[1]15-library'!#REF!</definedName>
    <definedName name="q">'[1]15-library'!#REF!</definedName>
    <definedName name="qqqqqqqqq" localSheetId="9">'[1]15-library'!#REF!</definedName>
    <definedName name="qqqqqqqqq" localSheetId="28">'[1]15-library'!#REF!</definedName>
    <definedName name="qqqqqqqqq" localSheetId="8">'[1]15-library'!#REF!</definedName>
    <definedName name="qqqqqqqqq" localSheetId="27">'[1]15-library'!#REF!</definedName>
    <definedName name="qqqqqqqqq" localSheetId="14">'[1]15-library'!#REF!</definedName>
    <definedName name="qqqqqqqqq" localSheetId="2">'[1]15-library'!#REF!</definedName>
    <definedName name="qqqqqqqqq" localSheetId="16">'[1]15-library'!#REF!</definedName>
    <definedName name="qqqqqqqqq" localSheetId="6">'[1]15-library'!#REF!</definedName>
    <definedName name="qqqqqqqqq" localSheetId="44">'[1]15-library'!#REF!</definedName>
    <definedName name="qqqqqqqqq" localSheetId="12">'[1]15-library'!#REF!</definedName>
    <definedName name="qqqqqqqqq" localSheetId="25">'[1]15-library'!#REF!</definedName>
    <definedName name="qqqqqqqqq" localSheetId="26">'[1]15-library'!#REF!</definedName>
    <definedName name="qqqqqqqqq">'[1]15-library'!#REF!</definedName>
    <definedName name="rrrrrrrrrrrr" localSheetId="9">'[1]15-library'!#REF!</definedName>
    <definedName name="rrrrrrrrrrrr" localSheetId="28">'[1]15-library'!#REF!</definedName>
    <definedName name="rrrrrrrrrrrr" localSheetId="8">'[1]15-library'!#REF!</definedName>
    <definedName name="rrrrrrrrrrrr" localSheetId="27">'[1]15-library'!#REF!</definedName>
    <definedName name="rrrrrrrrrrrr" localSheetId="14">'[1]15-library'!#REF!</definedName>
    <definedName name="rrrrrrrrrrrr" localSheetId="2">'[1]15-library'!#REF!</definedName>
    <definedName name="rrrrrrrrrrrr" localSheetId="16">'[1]15-library'!#REF!</definedName>
    <definedName name="rrrrrrrrrrrr" localSheetId="6">'[1]15-library'!#REF!</definedName>
    <definedName name="rrrrrrrrrrrr" localSheetId="44">'[1]15-library'!#REF!</definedName>
    <definedName name="rrrrrrrrrrrr" localSheetId="12">'[1]15-library'!#REF!</definedName>
    <definedName name="rrrrrrrrrrrr" localSheetId="25">'[1]15-library'!#REF!</definedName>
    <definedName name="rrrrrrrrrrrr" localSheetId="26">'[1]15-library'!#REF!</definedName>
    <definedName name="rrrrrrrrrrrr">'[1]15-library'!#REF!</definedName>
    <definedName name="rtl" localSheetId="9">'[1]15-library'!#REF!</definedName>
    <definedName name="rtl" localSheetId="28">'[1]15-library'!#REF!</definedName>
    <definedName name="rtl" localSheetId="7">'[1]15-library'!#REF!</definedName>
    <definedName name="rtl" localSheetId="8">'[1]15-library'!#REF!</definedName>
    <definedName name="rtl" localSheetId="40">'[1]15-library'!#REF!</definedName>
    <definedName name="rtl" localSheetId="33">'[1]15-library'!#REF!</definedName>
    <definedName name="rtl" localSheetId="27">'[1]15-library'!#REF!</definedName>
    <definedName name="rtl" localSheetId="0">'[1]15-library'!#REF!</definedName>
    <definedName name="rtl" localSheetId="14">'[1]15-library'!#REF!</definedName>
    <definedName name="rtl" localSheetId="29">'[1]15-library'!#REF!</definedName>
    <definedName name="rtl" localSheetId="31">'[1]15-library'!#REF!</definedName>
    <definedName name="rtl" localSheetId="30">'[1]15-library'!#REF!</definedName>
    <definedName name="rtl" localSheetId="2">'[1]15-library'!#REF!</definedName>
    <definedName name="rtl" localSheetId="16">'[1]15-library'!#REF!</definedName>
    <definedName name="rtl" localSheetId="32">'[1]15-library'!#REF!</definedName>
    <definedName name="rtl" localSheetId="6">'[1]15-library'!#REF!</definedName>
    <definedName name="rtl" localSheetId="20">'[1]15-library'!#REF!</definedName>
    <definedName name="rtl" localSheetId="10">'[1]15-library'!#REF!</definedName>
    <definedName name="rtl" localSheetId="44">'[1]15-library'!#REF!</definedName>
    <definedName name="rtl" localSheetId="12">'[1]15-library'!#REF!</definedName>
    <definedName name="rtl" localSheetId="4">'[1]15-library'!#REF!</definedName>
    <definedName name="rtl" localSheetId="38">'[1]15-library'!#REF!</definedName>
    <definedName name="rtl" localSheetId="22">'[1]15-library'!#REF!</definedName>
    <definedName name="rtl" localSheetId="1">'[1]15-library'!#REF!</definedName>
    <definedName name="rtl" localSheetId="18">'[1]15-library'!#REF!</definedName>
    <definedName name="rtl" localSheetId="13">'[1]15-library'!#REF!</definedName>
    <definedName name="rtl" localSheetId="25">'[1]15-library'!#REF!</definedName>
    <definedName name="rtl" localSheetId="26">'[1]15-library'!#REF!</definedName>
    <definedName name="rtl" localSheetId="5">'[1]15-library'!#REF!</definedName>
    <definedName name="rtl" localSheetId="15">'[1]15-library'!#REF!</definedName>
    <definedName name="rtl" localSheetId="42">'[1]15-library'!#REF!</definedName>
    <definedName name="rtl">'[1]15-library'!#REF!</definedName>
    <definedName name="s" localSheetId="9">'[1]15-library'!#REF!</definedName>
    <definedName name="s" localSheetId="28">'[1]15-library'!#REF!</definedName>
    <definedName name="s" localSheetId="7">'[1]15-library'!#REF!</definedName>
    <definedName name="s" localSheetId="8">'[1]15-library'!#REF!</definedName>
    <definedName name="s" localSheetId="40">'[1]15-library'!#REF!</definedName>
    <definedName name="s" localSheetId="27">'[1]15-library'!#REF!</definedName>
    <definedName name="s" localSheetId="0">'[1]15-library'!#REF!</definedName>
    <definedName name="s" localSheetId="14">'[1]15-library'!#REF!</definedName>
    <definedName name="s" localSheetId="29">'[1]15-library'!#REF!</definedName>
    <definedName name="s" localSheetId="30">'[1]15-library'!#REF!</definedName>
    <definedName name="s" localSheetId="2">'[1]15-library'!#REF!</definedName>
    <definedName name="s" localSheetId="16">'[1]15-library'!#REF!</definedName>
    <definedName name="s" localSheetId="6">'[1]15-library'!#REF!</definedName>
    <definedName name="s" localSheetId="10">'[1]15-library'!#REF!</definedName>
    <definedName name="s" localSheetId="44">'[1]15-library'!#REF!</definedName>
    <definedName name="s" localSheetId="12">'[1]15-library'!#REF!</definedName>
    <definedName name="s" localSheetId="4">'[1]15-library'!#REF!</definedName>
    <definedName name="s" localSheetId="38">'[1]15-library'!#REF!</definedName>
    <definedName name="s" localSheetId="22">'[1]15-library'!#REF!</definedName>
    <definedName name="s" localSheetId="13">'[1]15-library'!#REF!</definedName>
    <definedName name="s" localSheetId="25">'[1]15-library'!#REF!</definedName>
    <definedName name="s" localSheetId="26">'[1]15-library'!#REF!</definedName>
    <definedName name="s" localSheetId="5">'[1]15-library'!#REF!</definedName>
    <definedName name="s" localSheetId="15">'[1]15-library'!#REF!</definedName>
    <definedName name="s" localSheetId="42">'[1]15-library'!#REF!</definedName>
    <definedName name="s">'[1]15-library'!#REF!</definedName>
    <definedName name="ssg" localSheetId="9">'[1]15-library'!#REF!</definedName>
    <definedName name="ssg" localSheetId="28">'[1]15-library'!#REF!</definedName>
    <definedName name="ssg" localSheetId="7">'[1]15-library'!#REF!</definedName>
    <definedName name="ssg" localSheetId="8">'[1]15-library'!#REF!</definedName>
    <definedName name="ssg" localSheetId="40">'[1]15-library'!#REF!</definedName>
    <definedName name="ssg" localSheetId="33">'[1]15-library'!#REF!</definedName>
    <definedName name="ssg" localSheetId="27">'[1]15-library'!#REF!</definedName>
    <definedName name="ssg" localSheetId="0">'[1]15-library'!#REF!</definedName>
    <definedName name="ssg" localSheetId="14">'[1]15-library'!#REF!</definedName>
    <definedName name="ssg" localSheetId="29">'[1]15-library'!#REF!</definedName>
    <definedName name="ssg" localSheetId="31">'[1]15-library'!#REF!</definedName>
    <definedName name="ssg" localSheetId="30">'[1]15-library'!#REF!</definedName>
    <definedName name="ssg" localSheetId="2">'[1]15-library'!#REF!</definedName>
    <definedName name="ssg" localSheetId="16">'[1]15-library'!#REF!</definedName>
    <definedName name="ssg" localSheetId="32">'[1]15-library'!#REF!</definedName>
    <definedName name="ssg" localSheetId="6">'[1]15-library'!#REF!</definedName>
    <definedName name="ssg" localSheetId="20">'[1]15-library'!#REF!</definedName>
    <definedName name="ssg" localSheetId="10">'[1]15-library'!#REF!</definedName>
    <definedName name="ssg" localSheetId="44">'[1]15-library'!#REF!</definedName>
    <definedName name="ssg" localSheetId="12">'[1]15-library'!#REF!</definedName>
    <definedName name="ssg" localSheetId="4">'[1]15-library'!#REF!</definedName>
    <definedName name="ssg" localSheetId="38">'[1]15-library'!#REF!</definedName>
    <definedName name="ssg" localSheetId="22">'[1]15-library'!#REF!</definedName>
    <definedName name="ssg" localSheetId="1">'[1]15-library'!#REF!</definedName>
    <definedName name="ssg" localSheetId="18">'[1]15-library'!#REF!</definedName>
    <definedName name="ssg" localSheetId="13">'[1]15-library'!#REF!</definedName>
    <definedName name="ssg" localSheetId="25">'[1]15-library'!#REF!</definedName>
    <definedName name="ssg" localSheetId="26">'[1]15-library'!#REF!</definedName>
    <definedName name="ssg" localSheetId="5">'[1]15-library'!#REF!</definedName>
    <definedName name="ssg" localSheetId="15">'[1]15-library'!#REF!</definedName>
    <definedName name="ssg" localSheetId="42">'[1]15-library'!#REF!</definedName>
    <definedName name="ssg">'[1]15-library'!#REF!</definedName>
    <definedName name="sssssssssss" localSheetId="9">'[1]15-library'!#REF!</definedName>
    <definedName name="sssssssssss" localSheetId="28">'[1]15-library'!#REF!</definedName>
    <definedName name="sssssssssss" localSheetId="8">'[1]15-library'!#REF!</definedName>
    <definedName name="sssssssssss" localSheetId="27">'[1]15-library'!#REF!</definedName>
    <definedName name="sssssssssss" localSheetId="14">'[1]15-library'!#REF!</definedName>
    <definedName name="sssssssssss" localSheetId="2">'[1]15-library'!#REF!</definedName>
    <definedName name="sssssssssss" localSheetId="16">'[1]15-library'!#REF!</definedName>
    <definedName name="sssssssssss" localSheetId="6">'[1]15-library'!#REF!</definedName>
    <definedName name="sssssssssss" localSheetId="44">'[1]15-library'!#REF!</definedName>
    <definedName name="sssssssssss" localSheetId="12">'[1]15-library'!#REF!</definedName>
    <definedName name="sssssssssss" localSheetId="25">'[1]15-library'!#REF!</definedName>
    <definedName name="sssssssssss" localSheetId="26">'[1]15-library'!#REF!</definedName>
    <definedName name="sssssssssss">'[1]15-library'!#REF!</definedName>
    <definedName name="test" localSheetId="9">'[1]15-library'!#REF!</definedName>
    <definedName name="test" localSheetId="28">'[1]15-library'!#REF!</definedName>
    <definedName name="test" localSheetId="7">'[1]15-library'!#REF!</definedName>
    <definedName name="test" localSheetId="8">'[1]15-library'!#REF!</definedName>
    <definedName name="test" localSheetId="40">'[1]15-library'!#REF!</definedName>
    <definedName name="test" localSheetId="27">'[1]15-library'!#REF!</definedName>
    <definedName name="test" localSheetId="0">'[1]15-library'!#REF!</definedName>
    <definedName name="test" localSheetId="14">'[1]15-library'!#REF!</definedName>
    <definedName name="test" localSheetId="29">'[1]15-library'!#REF!</definedName>
    <definedName name="test" localSheetId="31">'[1]15-library'!#REF!</definedName>
    <definedName name="test" localSheetId="30">'[1]15-library'!#REF!</definedName>
    <definedName name="test" localSheetId="2">'[1]15-library'!#REF!</definedName>
    <definedName name="test" localSheetId="16">'[1]15-library'!#REF!</definedName>
    <definedName name="test" localSheetId="32">'[1]15-library'!#REF!</definedName>
    <definedName name="test" localSheetId="6">'[1]15-library'!#REF!</definedName>
    <definedName name="test" localSheetId="10">'[1]15-library'!#REF!</definedName>
    <definedName name="test" localSheetId="44">'[1]15-library'!#REF!</definedName>
    <definedName name="test" localSheetId="12">'[1]15-library'!#REF!</definedName>
    <definedName name="test" localSheetId="4">'[1]15-library'!#REF!</definedName>
    <definedName name="test" localSheetId="38">'[1]15-library'!#REF!</definedName>
    <definedName name="test" localSheetId="22">'[1]15-library'!#REF!</definedName>
    <definedName name="test" localSheetId="1">'[1]15-library'!#REF!</definedName>
    <definedName name="test" localSheetId="13">'[1]15-library'!#REF!</definedName>
    <definedName name="test" localSheetId="25">'[1]15-library'!#REF!</definedName>
    <definedName name="test" localSheetId="26">'[1]15-library'!#REF!</definedName>
    <definedName name="test" localSheetId="5">'[1]15-library'!#REF!</definedName>
    <definedName name="test" localSheetId="15">'[1]15-library'!#REF!</definedName>
    <definedName name="test" localSheetId="42">'[1]15-library'!#REF!</definedName>
    <definedName name="test">'[1]15-library'!#REF!</definedName>
    <definedName name="test1" localSheetId="9">'[1]15-library'!#REF!</definedName>
    <definedName name="test1" localSheetId="28">'[1]15-library'!#REF!</definedName>
    <definedName name="test1" localSheetId="7">'[1]15-library'!#REF!</definedName>
    <definedName name="test1" localSheetId="8">'[1]15-library'!#REF!</definedName>
    <definedName name="test1" localSheetId="40">'[1]15-library'!#REF!</definedName>
    <definedName name="test1" localSheetId="27">'[1]15-library'!#REF!</definedName>
    <definedName name="test1" localSheetId="0">'[1]15-library'!#REF!</definedName>
    <definedName name="test1" localSheetId="14">'[1]15-library'!#REF!</definedName>
    <definedName name="test1" localSheetId="29">'[1]15-library'!#REF!</definedName>
    <definedName name="test1" localSheetId="31">'[1]15-library'!#REF!</definedName>
    <definedName name="test1" localSheetId="30">'[1]15-library'!#REF!</definedName>
    <definedName name="test1" localSheetId="2">'[1]15-library'!#REF!</definedName>
    <definedName name="test1" localSheetId="16">'[1]15-library'!#REF!</definedName>
    <definedName name="test1" localSheetId="32">'[1]15-library'!#REF!</definedName>
    <definedName name="test1" localSheetId="6">'[1]15-library'!#REF!</definedName>
    <definedName name="test1" localSheetId="10">'[1]15-library'!#REF!</definedName>
    <definedName name="test1" localSheetId="44">'[1]15-library'!#REF!</definedName>
    <definedName name="test1" localSheetId="12">'[1]15-library'!#REF!</definedName>
    <definedName name="test1" localSheetId="4">'[1]15-library'!#REF!</definedName>
    <definedName name="test1" localSheetId="38">'[1]15-library'!#REF!</definedName>
    <definedName name="test1" localSheetId="22">'[1]15-library'!#REF!</definedName>
    <definedName name="test1" localSheetId="1">'[1]15-library'!#REF!</definedName>
    <definedName name="test1" localSheetId="13">'[1]15-library'!#REF!</definedName>
    <definedName name="test1" localSheetId="25">'[1]15-library'!#REF!</definedName>
    <definedName name="test1" localSheetId="26">'[1]15-library'!#REF!</definedName>
    <definedName name="test1" localSheetId="5">'[1]15-library'!#REF!</definedName>
    <definedName name="test1" localSheetId="15">'[1]15-library'!#REF!</definedName>
    <definedName name="test1" localSheetId="42">'[1]15-library'!#REF!</definedName>
    <definedName name="test1">'[1]15-library'!#REF!</definedName>
    <definedName name="ttttttttttt" localSheetId="9">'[1]15-library'!#REF!</definedName>
    <definedName name="ttttttttttt" localSheetId="28">'[1]15-library'!#REF!</definedName>
    <definedName name="ttttttttttt" localSheetId="8">'[1]15-library'!#REF!</definedName>
    <definedName name="ttttttttttt" localSheetId="27">'[1]15-library'!#REF!</definedName>
    <definedName name="ttttttttttt" localSheetId="14">'[1]15-library'!#REF!</definedName>
    <definedName name="ttttttttttt" localSheetId="2">'[1]15-library'!#REF!</definedName>
    <definedName name="ttttttttttt" localSheetId="16">'[1]15-library'!#REF!</definedName>
    <definedName name="ttttttttttt" localSheetId="6">'[1]15-library'!#REF!</definedName>
    <definedName name="ttttttttttt" localSheetId="44">'[1]15-library'!#REF!</definedName>
    <definedName name="ttttttttttt" localSheetId="12">'[1]15-library'!#REF!</definedName>
    <definedName name="ttttttttttt" localSheetId="25">'[1]15-library'!#REF!</definedName>
    <definedName name="ttttttttttt" localSheetId="26">'[1]15-library'!#REF!</definedName>
    <definedName name="ttttttttttt">'[1]15-library'!#REF!</definedName>
    <definedName name="uuuuuuuuuuuu" localSheetId="9">'[1]15-library'!#REF!</definedName>
    <definedName name="uuuuuuuuuuuu" localSheetId="28">'[1]15-library'!#REF!</definedName>
    <definedName name="uuuuuuuuuuuu" localSheetId="8">'[1]15-library'!#REF!</definedName>
    <definedName name="uuuuuuuuuuuu" localSheetId="27">'[1]15-library'!#REF!</definedName>
    <definedName name="uuuuuuuuuuuu" localSheetId="14">'[1]15-library'!#REF!</definedName>
    <definedName name="uuuuuuuuuuuu" localSheetId="2">'[1]15-library'!#REF!</definedName>
    <definedName name="uuuuuuuuuuuu" localSheetId="16">'[1]15-library'!#REF!</definedName>
    <definedName name="uuuuuuuuuuuu" localSheetId="6">'[1]15-library'!#REF!</definedName>
    <definedName name="uuuuuuuuuuuu" localSheetId="44">'[1]15-library'!#REF!</definedName>
    <definedName name="uuuuuuuuuuuu" localSheetId="12">'[1]15-library'!#REF!</definedName>
    <definedName name="uuuuuuuuuuuu" localSheetId="25">'[1]15-library'!#REF!</definedName>
    <definedName name="uuuuuuuuuuuu" localSheetId="26">'[1]15-library'!#REF!</definedName>
    <definedName name="uuuuuuuuuuuu">'[1]15-library'!#REF!</definedName>
    <definedName name="v" localSheetId="9">'[1]15-library'!#REF!</definedName>
    <definedName name="v" localSheetId="28">'[1]15-library'!#REF!</definedName>
    <definedName name="v" localSheetId="7">'[1]15-library'!#REF!</definedName>
    <definedName name="v" localSheetId="8">'[1]15-library'!#REF!</definedName>
    <definedName name="v" localSheetId="40">'[1]15-library'!#REF!</definedName>
    <definedName name="v" localSheetId="27">'[1]15-library'!#REF!</definedName>
    <definedName name="v" localSheetId="0">'[1]15-library'!#REF!</definedName>
    <definedName name="v" localSheetId="14">'[1]15-library'!#REF!</definedName>
    <definedName name="v" localSheetId="29">'[1]15-library'!#REF!</definedName>
    <definedName name="v" localSheetId="30">'[1]15-library'!#REF!</definedName>
    <definedName name="v" localSheetId="2">'[1]15-library'!#REF!</definedName>
    <definedName name="v" localSheetId="16">'[1]15-library'!#REF!</definedName>
    <definedName name="v" localSheetId="6">'[1]15-library'!#REF!</definedName>
    <definedName name="v" localSheetId="10">'[1]15-library'!#REF!</definedName>
    <definedName name="v" localSheetId="44">'[1]15-library'!#REF!</definedName>
    <definedName name="v" localSheetId="12">'[1]15-library'!#REF!</definedName>
    <definedName name="v" localSheetId="4">'[1]15-library'!#REF!</definedName>
    <definedName name="v" localSheetId="38">'[1]15-library'!#REF!</definedName>
    <definedName name="v" localSheetId="22">'[1]15-library'!#REF!</definedName>
    <definedName name="v" localSheetId="13">'[1]15-library'!#REF!</definedName>
    <definedName name="v" localSheetId="25">'[1]15-library'!#REF!</definedName>
    <definedName name="v" localSheetId="26">'[1]15-library'!#REF!</definedName>
    <definedName name="v" localSheetId="5">'[1]15-library'!#REF!</definedName>
    <definedName name="v" localSheetId="15">'[1]15-library'!#REF!</definedName>
    <definedName name="v" localSheetId="42">'[1]15-library'!#REF!</definedName>
    <definedName name="v">'[1]15-library'!#REF!</definedName>
    <definedName name="voted" localSheetId="9">'[1]15-library'!#REF!</definedName>
    <definedName name="voted" localSheetId="28">'[1]15-library'!#REF!</definedName>
    <definedName name="voted" localSheetId="7">'[1]15-library'!#REF!</definedName>
    <definedName name="voted" localSheetId="8">'[1]15-library'!#REF!</definedName>
    <definedName name="voted" localSheetId="40">'[1]15-library'!#REF!</definedName>
    <definedName name="voted" localSheetId="33">'[1]15-library'!#REF!</definedName>
    <definedName name="voted" localSheetId="27">'[1]15-library'!#REF!</definedName>
    <definedName name="voted" localSheetId="0">'[1]15-library'!#REF!</definedName>
    <definedName name="voted" localSheetId="14">'[1]15-library'!#REF!</definedName>
    <definedName name="voted" localSheetId="29">'[1]15-library'!#REF!</definedName>
    <definedName name="voted" localSheetId="31">'[1]15-library'!#REF!</definedName>
    <definedName name="voted" localSheetId="30">'[1]15-library'!#REF!</definedName>
    <definedName name="voted" localSheetId="2">'[1]15-library'!#REF!</definedName>
    <definedName name="voted" localSheetId="16">'[1]15-library'!#REF!</definedName>
    <definedName name="voted" localSheetId="32">'[1]15-library'!#REF!</definedName>
    <definedName name="voted" localSheetId="6">'[1]15-library'!#REF!</definedName>
    <definedName name="voted" localSheetId="20">'[1]15-library'!#REF!</definedName>
    <definedName name="voted" localSheetId="10">'[1]15-library'!#REF!</definedName>
    <definedName name="voted" localSheetId="44">'[1]15-library'!#REF!</definedName>
    <definedName name="voted" localSheetId="12">'[1]15-library'!#REF!</definedName>
    <definedName name="voted" localSheetId="4">'[1]15-library'!#REF!</definedName>
    <definedName name="voted" localSheetId="38">'[1]15-library'!#REF!</definedName>
    <definedName name="voted" localSheetId="22">'[1]15-library'!#REF!</definedName>
    <definedName name="voted" localSheetId="1">'[1]15-library'!#REF!</definedName>
    <definedName name="voted" localSheetId="18">'[1]15-library'!#REF!</definedName>
    <definedName name="voted" localSheetId="13">'[1]15-library'!#REF!</definedName>
    <definedName name="voted" localSheetId="25">'[1]15-library'!#REF!</definedName>
    <definedName name="voted" localSheetId="26">'[1]15-library'!#REF!</definedName>
    <definedName name="voted" localSheetId="5">'[1]15-library'!#REF!</definedName>
    <definedName name="voted" localSheetId="15">'[1]15-library'!#REF!</definedName>
    <definedName name="voted" localSheetId="42">'[1]15-library'!#REF!</definedName>
    <definedName name="voted">'[1]15-library'!#REF!</definedName>
    <definedName name="vvvvvvv" localSheetId="9">'[1]15-library'!#REF!</definedName>
    <definedName name="vvvvvvv" localSheetId="28">'[1]15-library'!#REF!</definedName>
    <definedName name="vvvvvvv" localSheetId="8">'[1]15-library'!#REF!</definedName>
    <definedName name="vvvvvvv" localSheetId="27">'[1]15-library'!#REF!</definedName>
    <definedName name="vvvvvvv" localSheetId="14">'[1]15-library'!#REF!</definedName>
    <definedName name="vvvvvvv" localSheetId="2">'[1]15-library'!#REF!</definedName>
    <definedName name="vvvvvvv" localSheetId="16">'[1]15-library'!#REF!</definedName>
    <definedName name="vvvvvvv" localSheetId="6">'[1]15-library'!#REF!</definedName>
    <definedName name="vvvvvvv" localSheetId="44">'[1]15-library'!#REF!</definedName>
    <definedName name="vvvvvvv" localSheetId="12">'[1]15-library'!#REF!</definedName>
    <definedName name="vvvvvvv" localSheetId="25">'[1]15-library'!#REF!</definedName>
    <definedName name="vvvvvvv" localSheetId="26">'[1]15-library'!#REF!</definedName>
    <definedName name="vvvvvvv">'[1]15-library'!#REF!</definedName>
    <definedName name="w" localSheetId="9">'[1]15-library'!#REF!</definedName>
    <definedName name="w" localSheetId="28">'[1]15-library'!#REF!</definedName>
    <definedName name="w" localSheetId="7">'[1]15-library'!#REF!</definedName>
    <definedName name="w" localSheetId="8">'[1]15-library'!#REF!</definedName>
    <definedName name="w" localSheetId="40">'[1]15-library'!#REF!</definedName>
    <definedName name="w" localSheetId="27">'[1]15-library'!#REF!</definedName>
    <definedName name="w" localSheetId="0">'[1]15-library'!#REF!</definedName>
    <definedName name="w" localSheetId="14">'[1]15-library'!#REF!</definedName>
    <definedName name="w" localSheetId="29">'[1]15-library'!#REF!</definedName>
    <definedName name="w" localSheetId="30">'[1]15-library'!#REF!</definedName>
    <definedName name="w" localSheetId="2">'[1]15-library'!#REF!</definedName>
    <definedName name="w" localSheetId="16">'[1]15-library'!#REF!</definedName>
    <definedName name="w" localSheetId="6">'[1]15-library'!#REF!</definedName>
    <definedName name="w" localSheetId="10">'[1]15-library'!#REF!</definedName>
    <definedName name="w" localSheetId="44">'[1]15-library'!#REF!</definedName>
    <definedName name="w" localSheetId="12">'[1]15-library'!#REF!</definedName>
    <definedName name="w" localSheetId="4">'[1]15-library'!#REF!</definedName>
    <definedName name="w" localSheetId="38">'[1]15-library'!#REF!</definedName>
    <definedName name="w" localSheetId="22">'[1]15-library'!#REF!</definedName>
    <definedName name="w" localSheetId="13">'[1]15-library'!#REF!</definedName>
    <definedName name="w" localSheetId="25">'[1]15-library'!#REF!</definedName>
    <definedName name="w" localSheetId="26">'[1]15-library'!#REF!</definedName>
    <definedName name="w" localSheetId="5">'[1]15-library'!#REF!</definedName>
    <definedName name="w" localSheetId="15">'[1]15-library'!#REF!</definedName>
    <definedName name="w" localSheetId="42">'[1]15-library'!#REF!</definedName>
    <definedName name="w">'[1]15-library'!#REF!</definedName>
    <definedName name="www" localSheetId="9">'[1]15-library'!#REF!</definedName>
    <definedName name="www" localSheetId="28">'[1]15-library'!#REF!</definedName>
    <definedName name="www" localSheetId="7">'[1]15-library'!#REF!</definedName>
    <definedName name="www" localSheetId="8">'[1]15-library'!#REF!</definedName>
    <definedName name="www" localSheetId="40">'[1]15-library'!#REF!</definedName>
    <definedName name="www" localSheetId="33">'[1]15-library'!#REF!</definedName>
    <definedName name="www" localSheetId="27">'[1]15-library'!#REF!</definedName>
    <definedName name="www" localSheetId="0">'[1]15-library'!#REF!</definedName>
    <definedName name="www" localSheetId="14">'[1]15-library'!#REF!</definedName>
    <definedName name="www" localSheetId="29">'[1]15-library'!#REF!</definedName>
    <definedName name="www" localSheetId="31">'[1]15-library'!#REF!</definedName>
    <definedName name="www" localSheetId="30">'[1]15-library'!#REF!</definedName>
    <definedName name="www" localSheetId="2">'[1]15-library'!#REF!</definedName>
    <definedName name="www" localSheetId="16">'[1]15-library'!#REF!</definedName>
    <definedName name="www" localSheetId="32">'[1]15-library'!#REF!</definedName>
    <definedName name="www" localSheetId="6">'[1]15-library'!#REF!</definedName>
    <definedName name="www" localSheetId="20">'[1]15-library'!#REF!</definedName>
    <definedName name="www" localSheetId="10">'[1]15-library'!#REF!</definedName>
    <definedName name="www" localSheetId="44">'[1]15-library'!#REF!</definedName>
    <definedName name="www" localSheetId="12">'[1]15-library'!#REF!</definedName>
    <definedName name="www" localSheetId="4">'[1]15-library'!#REF!</definedName>
    <definedName name="www" localSheetId="38">'[1]15-library'!#REF!</definedName>
    <definedName name="www" localSheetId="22">'[1]15-library'!#REF!</definedName>
    <definedName name="www" localSheetId="1">'[1]15-library'!#REF!</definedName>
    <definedName name="www" localSheetId="18">'[1]15-library'!#REF!</definedName>
    <definedName name="www" localSheetId="13">'[1]15-library'!#REF!</definedName>
    <definedName name="www" localSheetId="25">'[1]15-library'!#REF!</definedName>
    <definedName name="www" localSheetId="26">'[1]15-library'!#REF!</definedName>
    <definedName name="www" localSheetId="5">'[1]15-library'!#REF!</definedName>
    <definedName name="www" localSheetId="15">'[1]15-library'!#REF!</definedName>
    <definedName name="www" localSheetId="42">'[1]15-library'!#REF!</definedName>
    <definedName name="www">'[1]15-library'!#REF!</definedName>
    <definedName name="wwwwwwww" localSheetId="9">'[1]15-library'!#REF!</definedName>
    <definedName name="wwwwwwww" localSheetId="28">'[1]15-library'!#REF!</definedName>
    <definedName name="wwwwwwww" localSheetId="8">'[1]15-library'!#REF!</definedName>
    <definedName name="wwwwwwww" localSheetId="27">'[1]15-library'!#REF!</definedName>
    <definedName name="wwwwwwww" localSheetId="14">'[1]15-library'!#REF!</definedName>
    <definedName name="wwwwwwww" localSheetId="2">'[1]15-library'!#REF!</definedName>
    <definedName name="wwwwwwww" localSheetId="16">'[1]15-library'!#REF!</definedName>
    <definedName name="wwwwwwww" localSheetId="6">'[1]15-library'!#REF!</definedName>
    <definedName name="wwwwwwww" localSheetId="44">'[1]15-library'!#REF!</definedName>
    <definedName name="wwwwwwww" localSheetId="12">'[1]15-library'!#REF!</definedName>
    <definedName name="wwwwwwww" localSheetId="25">'[1]15-library'!#REF!</definedName>
    <definedName name="wwwwwwww" localSheetId="26">'[1]15-library'!#REF!</definedName>
    <definedName name="wwwwwwww">'[1]15-library'!#REF!</definedName>
    <definedName name="x" localSheetId="9">'[1]15-library'!#REF!</definedName>
    <definedName name="x" localSheetId="28">'[1]15-library'!#REF!</definedName>
    <definedName name="x" localSheetId="7">'[1]15-library'!#REF!</definedName>
    <definedName name="x" localSheetId="8">'[1]15-library'!#REF!</definedName>
    <definedName name="x" localSheetId="40">'[1]15-library'!#REF!</definedName>
    <definedName name="x" localSheetId="27">'[1]15-library'!#REF!</definedName>
    <definedName name="x" localSheetId="0">'[1]15-library'!#REF!</definedName>
    <definedName name="x" localSheetId="14">'[1]15-library'!#REF!</definedName>
    <definedName name="x" localSheetId="29">'[1]15-library'!#REF!</definedName>
    <definedName name="x" localSheetId="30">'[1]15-library'!#REF!</definedName>
    <definedName name="x" localSheetId="2">'[1]15-library'!#REF!</definedName>
    <definedName name="x" localSheetId="16">'[1]15-library'!#REF!</definedName>
    <definedName name="x" localSheetId="6">'[1]15-library'!#REF!</definedName>
    <definedName name="x" localSheetId="10">'[1]15-library'!#REF!</definedName>
    <definedName name="x" localSheetId="44">'[1]15-library'!#REF!</definedName>
    <definedName name="x" localSheetId="12">'[1]15-library'!#REF!</definedName>
    <definedName name="x" localSheetId="4">'[1]15-library'!#REF!</definedName>
    <definedName name="x" localSheetId="38">'[1]15-library'!#REF!</definedName>
    <definedName name="x" localSheetId="22">'[1]15-library'!#REF!</definedName>
    <definedName name="x" localSheetId="13">'[1]15-library'!#REF!</definedName>
    <definedName name="x" localSheetId="25">'[1]15-library'!#REF!</definedName>
    <definedName name="x" localSheetId="26">'[1]15-library'!#REF!</definedName>
    <definedName name="x" localSheetId="5">'[1]15-library'!#REF!</definedName>
    <definedName name="x" localSheetId="15">'[1]15-library'!#REF!</definedName>
    <definedName name="x" localSheetId="42">'[1]15-library'!#REF!</definedName>
    <definedName name="x">'[1]15-library'!#REF!</definedName>
    <definedName name="Xc" localSheetId="9">'[1]15-library'!#REF!</definedName>
    <definedName name="Xc" localSheetId="28">'[1]15-library'!#REF!</definedName>
    <definedName name="Xc" localSheetId="7">'[1]15-library'!#REF!</definedName>
    <definedName name="Xc" localSheetId="8">'[1]15-library'!#REF!</definedName>
    <definedName name="Xc" localSheetId="40">'[1]15-library'!#REF!</definedName>
    <definedName name="Xc" localSheetId="27">'[1]15-library'!#REF!</definedName>
    <definedName name="Xc" localSheetId="0">'[1]15-library'!#REF!</definedName>
    <definedName name="Xc" localSheetId="14">'[1]15-library'!#REF!</definedName>
    <definedName name="Xc" localSheetId="29">'[1]15-library'!#REF!</definedName>
    <definedName name="Xc" localSheetId="31">'[1]15-library'!#REF!</definedName>
    <definedName name="Xc" localSheetId="30">'[1]15-library'!#REF!</definedName>
    <definedName name="Xc" localSheetId="2">'[1]15-library'!#REF!</definedName>
    <definedName name="Xc" localSheetId="16">'[1]15-library'!#REF!</definedName>
    <definedName name="Xc" localSheetId="32">'[1]15-library'!#REF!</definedName>
    <definedName name="Xc" localSheetId="6">'[1]15-library'!#REF!</definedName>
    <definedName name="Xc" localSheetId="10">'[1]15-library'!#REF!</definedName>
    <definedName name="Xc" localSheetId="44">'[1]15-library'!#REF!</definedName>
    <definedName name="Xc" localSheetId="12">'[1]15-library'!#REF!</definedName>
    <definedName name="Xc" localSheetId="4">'[1]15-library'!#REF!</definedName>
    <definedName name="Xc" localSheetId="38">'[1]15-library'!#REF!</definedName>
    <definedName name="Xc" localSheetId="22">'[1]15-library'!#REF!</definedName>
    <definedName name="Xc" localSheetId="1">'[1]15-library'!#REF!</definedName>
    <definedName name="Xc" localSheetId="13">'[1]15-library'!#REF!</definedName>
    <definedName name="Xc" localSheetId="25">'[1]15-library'!#REF!</definedName>
    <definedName name="Xc" localSheetId="26">'[1]15-library'!#REF!</definedName>
    <definedName name="Xc" localSheetId="5">'[1]15-library'!#REF!</definedName>
    <definedName name="Xc" localSheetId="15">'[1]15-library'!#REF!</definedName>
    <definedName name="Xc" localSheetId="42">'[1]15-library'!#REF!</definedName>
    <definedName name="Xc">'[1]15-library'!#REF!</definedName>
    <definedName name="xxx" localSheetId="9">'[1]15-library'!#REF!</definedName>
    <definedName name="xxx" localSheetId="28">'[1]15-library'!#REF!</definedName>
    <definedName name="xxx" localSheetId="7">'[1]15-library'!#REF!</definedName>
    <definedName name="xxx" localSheetId="8">'[1]15-library'!#REF!</definedName>
    <definedName name="xxx" localSheetId="40">'[1]15-library'!#REF!</definedName>
    <definedName name="xxx" localSheetId="27">'[1]15-library'!#REF!</definedName>
    <definedName name="xxx" localSheetId="0">'[1]15-library'!#REF!</definedName>
    <definedName name="xxx" localSheetId="14">'[1]15-library'!#REF!</definedName>
    <definedName name="xxx" localSheetId="29">'[1]15-library'!#REF!</definedName>
    <definedName name="xxx" localSheetId="31">'[1]15-library'!#REF!</definedName>
    <definedName name="xxx" localSheetId="30">'[1]15-library'!#REF!</definedName>
    <definedName name="xxx" localSheetId="2">'[1]15-library'!#REF!</definedName>
    <definedName name="xxx" localSheetId="16">'[1]15-library'!#REF!</definedName>
    <definedName name="xxx" localSheetId="32">'[1]15-library'!#REF!</definedName>
    <definedName name="xxx" localSheetId="6">'[1]15-library'!#REF!</definedName>
    <definedName name="xxx" localSheetId="10">'[1]15-library'!#REF!</definedName>
    <definedName name="xxx" localSheetId="44">'[1]15-library'!#REF!</definedName>
    <definedName name="xxx" localSheetId="12">'[1]15-library'!#REF!</definedName>
    <definedName name="xxx" localSheetId="4">'[1]15-library'!#REF!</definedName>
    <definedName name="xxx" localSheetId="38">'[1]15-library'!#REF!</definedName>
    <definedName name="xxx" localSheetId="22">'[1]15-library'!#REF!</definedName>
    <definedName name="xxx" localSheetId="1">'[1]15-library'!#REF!</definedName>
    <definedName name="xxx" localSheetId="13">'[1]15-library'!#REF!</definedName>
    <definedName name="xxx" localSheetId="25">'[1]15-library'!#REF!</definedName>
    <definedName name="xxx" localSheetId="26">'[1]15-library'!#REF!</definedName>
    <definedName name="xxx" localSheetId="5">'[1]15-library'!#REF!</definedName>
    <definedName name="xxx" localSheetId="15">'[1]15-library'!#REF!</definedName>
    <definedName name="xxx" localSheetId="42">'[1]15-library'!#REF!</definedName>
    <definedName name="xxx">'[1]15-library'!#REF!</definedName>
    <definedName name="xxxx" localSheetId="9">'[1]15-library'!#REF!</definedName>
    <definedName name="xxxx" localSheetId="28">'[1]15-library'!#REF!</definedName>
    <definedName name="xxxx" localSheetId="7">'[1]15-library'!#REF!</definedName>
    <definedName name="xxxx" localSheetId="8">'[1]15-library'!#REF!</definedName>
    <definedName name="xxxx" localSheetId="40">'[1]15-library'!#REF!</definedName>
    <definedName name="xxxx" localSheetId="27">'[1]15-library'!#REF!</definedName>
    <definedName name="xxxx" localSheetId="0">'[1]15-library'!#REF!</definedName>
    <definedName name="xxxx" localSheetId="14">'[1]15-library'!#REF!</definedName>
    <definedName name="xxxx" localSheetId="29">'[1]15-library'!#REF!</definedName>
    <definedName name="xxxx" localSheetId="31">'[1]15-library'!#REF!</definedName>
    <definedName name="xxxx" localSheetId="30">'[1]15-library'!#REF!</definedName>
    <definedName name="xxxx" localSheetId="2">'[1]15-library'!#REF!</definedName>
    <definedName name="xxxx" localSheetId="16">'[1]15-library'!#REF!</definedName>
    <definedName name="xxxx" localSheetId="32">'[1]15-library'!#REF!</definedName>
    <definedName name="xxxx" localSheetId="6">'[1]15-library'!#REF!</definedName>
    <definedName name="xxxx" localSheetId="10">'[1]15-library'!#REF!</definedName>
    <definedName name="xxxx" localSheetId="44">'[1]15-library'!#REF!</definedName>
    <definedName name="xxxx" localSheetId="12">'[1]15-library'!#REF!</definedName>
    <definedName name="xxxx" localSheetId="4">'[1]15-library'!#REF!</definedName>
    <definedName name="xxxx" localSheetId="38">'[1]15-library'!#REF!</definedName>
    <definedName name="xxxx" localSheetId="22">'[1]15-library'!#REF!</definedName>
    <definedName name="xxxx" localSheetId="1">'[1]15-library'!#REF!</definedName>
    <definedName name="xxxx" localSheetId="13">'[1]15-library'!#REF!</definedName>
    <definedName name="xxxx" localSheetId="25">'[1]15-library'!#REF!</definedName>
    <definedName name="xxxx" localSheetId="26">'[1]15-library'!#REF!</definedName>
    <definedName name="xxxx" localSheetId="5">'[1]15-library'!#REF!</definedName>
    <definedName name="xxxx" localSheetId="15">'[1]15-library'!#REF!</definedName>
    <definedName name="xxxx" localSheetId="42">'[1]15-library'!#REF!</definedName>
    <definedName name="xxxx">'[1]15-library'!#REF!</definedName>
    <definedName name="xxxxxx" localSheetId="9">'[1]15-library'!#REF!</definedName>
    <definedName name="xxxxxx" localSheetId="28">'[1]15-library'!#REF!</definedName>
    <definedName name="xxxxxx" localSheetId="7">'[1]15-library'!#REF!</definedName>
    <definedName name="xxxxxx" localSheetId="8">'[1]15-library'!#REF!</definedName>
    <definedName name="xxxxxx" localSheetId="40">'[1]15-library'!#REF!</definedName>
    <definedName name="xxxxxx" localSheetId="27">'[1]15-library'!#REF!</definedName>
    <definedName name="xxxxxx" localSheetId="0">'[1]15-library'!#REF!</definedName>
    <definedName name="xxxxxx" localSheetId="14">'[1]15-library'!#REF!</definedName>
    <definedName name="xxxxxx" localSheetId="29">'[1]15-library'!#REF!</definedName>
    <definedName name="xxxxxx" localSheetId="31">'[1]15-library'!#REF!</definedName>
    <definedName name="xxxxxx" localSheetId="30">'[1]15-library'!#REF!</definedName>
    <definedName name="xxxxxx" localSheetId="2">'[1]15-library'!#REF!</definedName>
    <definedName name="xxxxxx" localSheetId="16">'[1]15-library'!#REF!</definedName>
    <definedName name="xxxxxx" localSheetId="32">'[1]15-library'!#REF!</definedName>
    <definedName name="xxxxxx" localSheetId="6">'[1]15-library'!#REF!</definedName>
    <definedName name="xxxxxx" localSheetId="10">'[1]15-library'!#REF!</definedName>
    <definedName name="xxxxxx" localSheetId="44">'[1]15-library'!#REF!</definedName>
    <definedName name="xxxxxx" localSheetId="12">'[1]15-library'!#REF!</definedName>
    <definedName name="xxxxxx" localSheetId="4">'[1]15-library'!#REF!</definedName>
    <definedName name="xxxxxx" localSheetId="38">'[1]15-library'!#REF!</definedName>
    <definedName name="xxxxxx" localSheetId="22">'[1]15-library'!#REF!</definedName>
    <definedName name="xxxxxx" localSheetId="1">'[1]15-library'!#REF!</definedName>
    <definedName name="xxxxxx" localSheetId="13">'[1]15-library'!#REF!</definedName>
    <definedName name="xxxxxx" localSheetId="25">'[1]15-library'!#REF!</definedName>
    <definedName name="xxxxxx" localSheetId="26">'[1]15-library'!#REF!</definedName>
    <definedName name="xxxxxx" localSheetId="5">'[1]15-library'!#REF!</definedName>
    <definedName name="xxxxxx" localSheetId="15">'[1]15-library'!#REF!</definedName>
    <definedName name="xxxxxx" localSheetId="42">'[1]15-library'!#REF!</definedName>
    <definedName name="xxxxxx">'[1]15-library'!#REF!</definedName>
    <definedName name="xxxxxxxxxxx" localSheetId="9">'[1]15-library'!#REF!</definedName>
    <definedName name="xxxxxxxxxxx" localSheetId="28">'[1]15-library'!#REF!</definedName>
    <definedName name="xxxxxxxxxxx" localSheetId="8">'[1]15-library'!#REF!</definedName>
    <definedName name="xxxxxxxxxxx" localSheetId="27">'[1]15-library'!#REF!</definedName>
    <definedName name="xxxxxxxxxxx" localSheetId="14">'[1]15-library'!#REF!</definedName>
    <definedName name="xxxxxxxxxxx" localSheetId="2">'[1]15-library'!#REF!</definedName>
    <definedName name="xxxxxxxxxxx" localSheetId="16">'[1]15-library'!#REF!</definedName>
    <definedName name="xxxxxxxxxxx" localSheetId="6">'[1]15-library'!#REF!</definedName>
    <definedName name="xxxxxxxxxxx" localSheetId="44">'[1]15-library'!#REF!</definedName>
    <definedName name="xxxxxxxxxxx" localSheetId="12">'[1]15-library'!#REF!</definedName>
    <definedName name="xxxxxxxxxxx" localSheetId="25">'[1]15-library'!#REF!</definedName>
    <definedName name="xxxxxxxxxxx" localSheetId="26">'[1]15-library'!#REF!</definedName>
    <definedName name="xxxxxxxxxxx">'[1]15-library'!#REF!</definedName>
    <definedName name="yyyyyyyyyy" localSheetId="9">'[1]15-library'!#REF!</definedName>
    <definedName name="yyyyyyyyyy" localSheetId="28">'[1]15-library'!#REF!</definedName>
    <definedName name="yyyyyyyyyy" localSheetId="8">'[1]15-library'!#REF!</definedName>
    <definedName name="yyyyyyyyyy" localSheetId="27">'[1]15-library'!#REF!</definedName>
    <definedName name="yyyyyyyyyy" localSheetId="14">'[1]15-library'!#REF!</definedName>
    <definedName name="yyyyyyyyyy" localSheetId="2">'[1]15-library'!#REF!</definedName>
    <definedName name="yyyyyyyyyy" localSheetId="16">'[1]15-library'!#REF!</definedName>
    <definedName name="yyyyyyyyyy" localSheetId="6">'[1]15-library'!#REF!</definedName>
    <definedName name="yyyyyyyyyy" localSheetId="44">'[1]15-library'!#REF!</definedName>
    <definedName name="yyyyyyyyyy" localSheetId="12">'[1]15-library'!#REF!</definedName>
    <definedName name="yyyyyyyyyy" localSheetId="25">'[1]15-library'!#REF!</definedName>
    <definedName name="yyyyyyyyyy" localSheetId="26">'[1]15-library'!#REF!</definedName>
    <definedName name="yyyyyyyyyy">'[1]15-library'!#REF!</definedName>
    <definedName name="z" localSheetId="9">'[1]15-library'!#REF!</definedName>
    <definedName name="z" localSheetId="28">'[1]15-library'!#REF!</definedName>
    <definedName name="z" localSheetId="7">'[1]15-library'!#REF!</definedName>
    <definedName name="z" localSheetId="8">'[1]15-library'!#REF!</definedName>
    <definedName name="z" localSheetId="40">'[1]15-library'!#REF!</definedName>
    <definedName name="z" localSheetId="27">'[1]15-library'!#REF!</definedName>
    <definedName name="z" localSheetId="0">'[1]15-library'!#REF!</definedName>
    <definedName name="z" localSheetId="14">'[1]15-library'!#REF!</definedName>
    <definedName name="z" localSheetId="29">'[1]15-library'!#REF!</definedName>
    <definedName name="z" localSheetId="30">'[1]15-library'!#REF!</definedName>
    <definedName name="z" localSheetId="2">'[1]15-library'!#REF!</definedName>
    <definedName name="z" localSheetId="16">'[1]15-library'!#REF!</definedName>
    <definedName name="z" localSheetId="6">'[1]15-library'!#REF!</definedName>
    <definedName name="z" localSheetId="10">'[1]15-library'!#REF!</definedName>
    <definedName name="z" localSheetId="44">'[1]15-library'!#REF!</definedName>
    <definedName name="z" localSheetId="12">'[1]15-library'!#REF!</definedName>
    <definedName name="z" localSheetId="4">'[1]15-library'!#REF!</definedName>
    <definedName name="z" localSheetId="38">'[1]15-library'!#REF!</definedName>
    <definedName name="z" localSheetId="22">'[1]15-library'!#REF!</definedName>
    <definedName name="z" localSheetId="13">'[1]15-library'!#REF!</definedName>
    <definedName name="z" localSheetId="25">'[1]15-library'!#REF!</definedName>
    <definedName name="z" localSheetId="26">'[1]15-library'!#REF!</definedName>
    <definedName name="z" localSheetId="5">'[1]15-library'!#REF!</definedName>
    <definedName name="z" localSheetId="15">'[1]15-library'!#REF!</definedName>
    <definedName name="z" localSheetId="42">'[1]15-library'!#REF!</definedName>
    <definedName name="z">'[1]15-library'!#REF!</definedName>
    <definedName name="zz" localSheetId="9">'[1]15-library'!#REF!</definedName>
    <definedName name="zz" localSheetId="28">'[1]15-library'!#REF!</definedName>
    <definedName name="zz" localSheetId="8">'[1]15-library'!#REF!</definedName>
    <definedName name="zz" localSheetId="27">'[1]15-library'!#REF!</definedName>
    <definedName name="zz" localSheetId="14">'[1]15-library'!#REF!</definedName>
    <definedName name="zz" localSheetId="2">'[1]15-library'!#REF!</definedName>
    <definedName name="zz" localSheetId="16">'[1]15-library'!#REF!</definedName>
    <definedName name="zz" localSheetId="6">'[1]15-library'!#REF!</definedName>
    <definedName name="zz" localSheetId="44">'[1]15-library'!#REF!</definedName>
    <definedName name="zz" localSheetId="12">'[1]15-library'!#REF!</definedName>
    <definedName name="zz" localSheetId="25">'[1]15-library'!#REF!</definedName>
    <definedName name="zz" localSheetId="26">'[1]15-library'!#REF!</definedName>
    <definedName name="zz">'[1]15-library'!#REF!</definedName>
    <definedName name="zzz" localSheetId="9">'[1]15-library'!#REF!</definedName>
    <definedName name="zzz" localSheetId="28">'[1]15-library'!#REF!</definedName>
    <definedName name="zzz" localSheetId="8">'[1]15-library'!#REF!</definedName>
    <definedName name="zzz" localSheetId="27">'[1]15-library'!#REF!</definedName>
    <definedName name="zzz" localSheetId="14">'[1]15-library'!#REF!</definedName>
    <definedName name="zzz" localSheetId="2">'[1]15-library'!#REF!</definedName>
    <definedName name="zzz" localSheetId="16">'[1]15-library'!#REF!</definedName>
    <definedName name="zzz" localSheetId="6">'[1]15-library'!#REF!</definedName>
    <definedName name="zzz" localSheetId="44">'[1]15-library'!#REF!</definedName>
    <definedName name="zzz" localSheetId="12">'[1]15-library'!#REF!</definedName>
    <definedName name="zzz" localSheetId="25">'[1]15-library'!#REF!</definedName>
    <definedName name="zzz" localSheetId="26">'[1]15-library'!#REF!</definedName>
    <definedName name="zzz">'[1]15-library'!#REF!</definedName>
    <definedName name="zzzzzzzzzz" localSheetId="9">'[1]15-library'!#REF!</definedName>
    <definedName name="zzzzzzzzzz" localSheetId="28">'[1]15-library'!#REF!</definedName>
    <definedName name="zzzzzzzzzz" localSheetId="8">'[1]15-library'!#REF!</definedName>
    <definedName name="zzzzzzzzzz" localSheetId="27">'[1]15-library'!#REF!</definedName>
    <definedName name="zzzzzzzzzz" localSheetId="14">'[1]15-library'!#REF!</definedName>
    <definedName name="zzzzzzzzzz" localSheetId="2">'[1]15-library'!#REF!</definedName>
    <definedName name="zzzzzzzzzz" localSheetId="16">'[1]15-library'!#REF!</definedName>
    <definedName name="zzzzzzzzzz" localSheetId="6">'[1]15-library'!#REF!</definedName>
    <definedName name="zzzzzzzzzz" localSheetId="44">'[1]15-library'!#REF!</definedName>
    <definedName name="zzzzzzzzzz" localSheetId="12">'[1]15-library'!#REF!</definedName>
    <definedName name="zzzzzzzzzz" localSheetId="25">'[1]15-library'!#REF!</definedName>
    <definedName name="zzzzzzzzzz" localSheetId="26">'[1]15-library'!#REF!</definedName>
    <definedName name="zzzzzzzzzz">'[1]15-library'!#REF!</definedName>
    <definedName name="zzzzzzzzzzzzzzzzzzzzzzz" localSheetId="9">'[1]15-library'!#REF!</definedName>
    <definedName name="zzzzzzzzzzzzzzzzzzzzzzz" localSheetId="28">'[1]15-library'!#REF!</definedName>
    <definedName name="zzzzzzzzzzzzzzzzzzzzzzz" localSheetId="8">'[1]15-library'!#REF!</definedName>
    <definedName name="zzzzzzzzzzzzzzzzzzzzzzz" localSheetId="27">'[1]15-library'!#REF!</definedName>
    <definedName name="zzzzzzzzzzzzzzzzzzzzzzz" localSheetId="14">'[1]15-library'!#REF!</definedName>
    <definedName name="zzzzzzzzzzzzzzzzzzzzzzz" localSheetId="2">'[1]15-library'!#REF!</definedName>
    <definedName name="zzzzzzzzzzzzzzzzzzzzzzz" localSheetId="16">'[1]15-library'!#REF!</definedName>
    <definedName name="zzzzzzzzzzzzzzzzzzzzzzz" localSheetId="6">'[1]15-library'!#REF!</definedName>
    <definedName name="zzzzzzzzzzzzzzzzzzzzzzz" localSheetId="44">'[1]15-library'!#REF!</definedName>
    <definedName name="zzzzzzzzzzzzzzzzzzzzzzz" localSheetId="12">'[1]15-library'!#REF!</definedName>
    <definedName name="zzzzzzzzzzzzzzzzzzzzzzz" localSheetId="25">'[1]15-library'!#REF!</definedName>
    <definedName name="zzzzzzzzzzzzzzzzzzzzzzz" localSheetId="26">'[1]15-library'!#REF!</definedName>
    <definedName name="zzzzzzzzzzzzzzzzzzzzzzz">'[1]15-library'!#REF!</definedName>
  </definedNames>
  <calcPr calcId="162913"/>
</workbook>
</file>

<file path=xl/calcChain.xml><?xml version="1.0" encoding="utf-8"?>
<calcChain xmlns="http://schemas.openxmlformats.org/spreadsheetml/2006/main">
  <c r="L80" i="312" l="1"/>
  <c r="K80" i="312"/>
  <c r="J80" i="312"/>
  <c r="I80" i="312"/>
  <c r="H80" i="312"/>
  <c r="L85" i="312"/>
  <c r="K85" i="312"/>
  <c r="J85" i="312"/>
  <c r="I85" i="312"/>
  <c r="H85" i="312"/>
  <c r="B46" i="317"/>
  <c r="B36" i="317"/>
  <c r="B29" i="317"/>
  <c r="B19" i="317"/>
  <c r="L86" i="312"/>
  <c r="K86" i="312"/>
  <c r="J86" i="312"/>
  <c r="I86" i="312"/>
  <c r="L84" i="312"/>
  <c r="K84" i="312"/>
  <c r="J84" i="312"/>
  <c r="I84" i="312"/>
  <c r="L83" i="312"/>
  <c r="K83" i="312"/>
  <c r="J83" i="312"/>
  <c r="I83" i="312"/>
  <c r="L82" i="312"/>
  <c r="K82" i="312"/>
  <c r="J82" i="312"/>
  <c r="I82" i="312"/>
  <c r="H84" i="312"/>
  <c r="H83" i="312"/>
  <c r="H82" i="312"/>
  <c r="B46" i="316"/>
  <c r="B36" i="316"/>
  <c r="B29" i="316"/>
  <c r="B19" i="316"/>
  <c r="B16" i="316"/>
  <c r="B46" i="315"/>
  <c r="B36" i="315"/>
  <c r="B29" i="315"/>
  <c r="B19" i="315"/>
  <c r="B46" i="314"/>
  <c r="B36" i="314"/>
  <c r="B29" i="314"/>
  <c r="B19" i="314"/>
  <c r="B18" i="309" l="1"/>
  <c r="H29" i="309"/>
  <c r="G31" i="309"/>
  <c r="G32" i="309" s="1"/>
  <c r="G34" i="309" s="1"/>
  <c r="G35" i="309" l="1"/>
  <c r="G33" i="309"/>
  <c r="B16" i="240"/>
  <c r="B22" i="240"/>
  <c r="B26" i="240"/>
  <c r="B45" i="240"/>
  <c r="B40" i="240"/>
  <c r="B45" i="235"/>
  <c r="B16" i="310"/>
  <c r="B45" i="310"/>
  <c r="B44" i="310"/>
  <c r="B26" i="310"/>
  <c r="B22" i="310"/>
  <c r="B16" i="234"/>
  <c r="B16" i="232"/>
  <c r="B17" i="300"/>
  <c r="B39" i="230"/>
  <c r="B25" i="230"/>
  <c r="B22" i="230"/>
  <c r="B46" i="313"/>
  <c r="B36" i="313"/>
  <c r="B29" i="313"/>
  <c r="B19" i="313"/>
  <c r="B16" i="271"/>
  <c r="G38" i="309" l="1"/>
  <c r="T247" i="249" l="1"/>
  <c r="S247" i="249"/>
  <c r="R247" i="249"/>
  <c r="Q247" i="249"/>
  <c r="P247" i="249"/>
  <c r="O247" i="249"/>
  <c r="N247" i="249"/>
  <c r="M247" i="249"/>
  <c r="L247" i="249"/>
  <c r="K247" i="249"/>
  <c r="J247" i="249"/>
  <c r="T246" i="249"/>
  <c r="T257" i="249" s="1"/>
  <c r="S246" i="249"/>
  <c r="S257" i="249" s="1"/>
  <c r="R246" i="249"/>
  <c r="R257" i="249" s="1"/>
  <c r="Q246" i="249"/>
  <c r="Q257" i="249" s="1"/>
  <c r="P246" i="249"/>
  <c r="O246" i="249"/>
  <c r="N246" i="249"/>
  <c r="M246" i="249"/>
  <c r="L246" i="249"/>
  <c r="K246" i="249"/>
  <c r="J246" i="249"/>
  <c r="J30" i="249" l="1"/>
  <c r="Z17" i="265" l="1"/>
  <c r="G84" i="312" l="1"/>
  <c r="F84" i="312"/>
  <c r="H86" i="312"/>
  <c r="F86" i="312"/>
  <c r="G85" i="312"/>
  <c r="F85" i="312"/>
  <c r="G82" i="312"/>
  <c r="F82" i="312"/>
  <c r="F81" i="312"/>
  <c r="F80" i="312"/>
  <c r="P257" i="249" l="1"/>
  <c r="N257" i="249"/>
  <c r="O257" i="249"/>
  <c r="M257" i="249"/>
  <c r="J257" i="249"/>
  <c r="L257" i="249"/>
  <c r="P144" i="249"/>
  <c r="H65" i="312"/>
  <c r="G18" i="312"/>
  <c r="G80" i="312" s="1"/>
  <c r="K257" i="249" s="1"/>
  <c r="G83" i="312" l="1"/>
  <c r="F83" i="312"/>
  <c r="L88" i="312"/>
  <c r="K88" i="312"/>
  <c r="H88" i="312"/>
  <c r="L78" i="312"/>
  <c r="L87" i="312" s="1"/>
  <c r="K78" i="312"/>
  <c r="K87" i="312" s="1"/>
  <c r="J78" i="312"/>
  <c r="H78" i="312"/>
  <c r="H87" i="312" s="1"/>
  <c r="G78" i="312"/>
  <c r="G87" i="312" s="1"/>
  <c r="F78" i="312"/>
  <c r="F87" i="312" s="1"/>
  <c r="F88" i="312" s="1"/>
  <c r="I78" i="312"/>
  <c r="A67" i="312"/>
  <c r="A69" i="312" s="1"/>
  <c r="A71" i="312" s="1"/>
  <c r="A73" i="312" s="1"/>
  <c r="A74" i="312" s="1"/>
  <c r="F60" i="312"/>
  <c r="A48" i="312"/>
  <c r="A41" i="312"/>
  <c r="A43" i="312" s="1"/>
  <c r="A45" i="312" s="1"/>
  <c r="G37" i="312"/>
  <c r="G81" i="312" s="1"/>
  <c r="A32" i="312"/>
  <c r="A34" i="312" s="1"/>
  <c r="A36" i="312" s="1"/>
  <c r="G20" i="312"/>
  <c r="G86" i="312" s="1"/>
  <c r="A12" i="312"/>
  <c r="A22" i="312" s="1"/>
  <c r="A24" i="312" s="1"/>
  <c r="F89" i="312" l="1"/>
  <c r="I88" i="312"/>
  <c r="I87" i="312"/>
  <c r="J88" i="312"/>
  <c r="J87" i="312"/>
  <c r="A49" i="312"/>
  <c r="A51" i="312" s="1"/>
  <c r="A55" i="312"/>
  <c r="A56" i="312" s="1"/>
  <c r="A57" i="312" s="1"/>
  <c r="G60" i="312"/>
  <c r="F92" i="312"/>
  <c r="G88" i="312"/>
  <c r="G89" i="312" s="1"/>
  <c r="A44" i="312"/>
  <c r="A46" i="312" s="1"/>
  <c r="A27" i="312" s="1"/>
  <c r="H37" i="312"/>
  <c r="H81" i="312" s="1"/>
  <c r="G92" i="312" l="1"/>
  <c r="H60" i="312"/>
  <c r="I37" i="312"/>
  <c r="I81" i="312" s="1"/>
  <c r="H92" i="312" l="1"/>
  <c r="H89" i="312"/>
  <c r="J37" i="312"/>
  <c r="J81" i="312" s="1"/>
  <c r="I60" i="312"/>
  <c r="I92" i="312" l="1"/>
  <c r="I89" i="312"/>
  <c r="J60" i="312"/>
  <c r="K37" i="312"/>
  <c r="K81" i="312" s="1"/>
  <c r="J92" i="312" l="1"/>
  <c r="J89" i="312"/>
  <c r="L37" i="312"/>
  <c r="L81" i="312" s="1"/>
  <c r="K60" i="312"/>
  <c r="K92" i="312" l="1"/>
  <c r="K89" i="312"/>
  <c r="L60" i="312"/>
  <c r="L92" i="312" l="1"/>
  <c r="L89" i="312"/>
  <c r="AD53" i="265"/>
  <c r="AD57" i="265" s="1"/>
  <c r="Z18" i="265"/>
  <c r="Z9" i="265" s="1"/>
  <c r="AD62" i="265" l="1"/>
  <c r="Z8" i="265"/>
  <c r="Z10" i="265" s="1"/>
  <c r="A239" i="249"/>
  <c r="A324" i="249" l="1"/>
  <c r="A314" i="249"/>
  <c r="A315" i="249" s="1"/>
  <c r="A316" i="249" s="1"/>
  <c r="A317" i="249" s="1"/>
  <c r="A325" i="249" s="1"/>
  <c r="A311" i="249"/>
  <c r="A310" i="249"/>
  <c r="A312" i="249" s="1"/>
  <c r="A301" i="249"/>
  <c r="A302" i="249" s="1"/>
  <c r="A303" i="249" s="1"/>
  <c r="A304" i="249" s="1"/>
  <c r="A318" i="249" s="1"/>
  <c r="A319" i="249" s="1"/>
  <c r="A320" i="249" s="1"/>
  <c r="A321" i="249" s="1"/>
  <c r="A322" i="249" s="1"/>
  <c r="A323" i="249" s="1"/>
  <c r="A297" i="249"/>
  <c r="A298" i="249" s="1"/>
  <c r="A299" i="249" s="1"/>
  <c r="A295" i="249"/>
  <c r="A285" i="249"/>
  <c r="A286" i="249" s="1"/>
  <c r="A287" i="249" s="1"/>
  <c r="A288" i="249" s="1"/>
  <c r="A289" i="249" s="1"/>
  <c r="A290" i="249" s="1"/>
  <c r="A291" i="249" s="1"/>
  <c r="A292" i="249" s="1"/>
  <c r="A293" i="249" s="1"/>
  <c r="A279" i="249"/>
  <c r="A280" i="249" s="1"/>
  <c r="A281" i="249" s="1"/>
  <c r="A282" i="249" s="1"/>
  <c r="A283" i="249" s="1"/>
  <c r="A275" i="249"/>
  <c r="A276" i="249" s="1"/>
  <c r="A277" i="249" s="1"/>
  <c r="A271" i="249"/>
  <c r="A272" i="249" s="1"/>
  <c r="A266" i="249"/>
  <c r="A267" i="249" s="1"/>
  <c r="A268" i="249" s="1"/>
  <c r="A269" i="249" s="1"/>
  <c r="A264" i="249"/>
  <c r="T228" i="249" l="1"/>
  <c r="S228" i="249"/>
  <c r="R228" i="249"/>
  <c r="Q228" i="249"/>
  <c r="P228" i="249"/>
  <c r="O228" i="249"/>
  <c r="N228" i="249"/>
  <c r="M228" i="249"/>
  <c r="L228" i="249"/>
  <c r="K228" i="249"/>
  <c r="J228" i="249"/>
  <c r="B45" i="305" l="1"/>
  <c r="B45" i="247"/>
  <c r="S242" i="249"/>
  <c r="R242" i="249"/>
  <c r="Q242" i="249"/>
  <c r="P242" i="249"/>
  <c r="O242" i="249"/>
  <c r="N242" i="249"/>
  <c r="M242" i="249"/>
  <c r="L242" i="249"/>
  <c r="K242" i="249"/>
  <c r="J242" i="249"/>
  <c r="M144" i="249"/>
  <c r="N144" i="249" s="1"/>
  <c r="O144" i="249" s="1"/>
  <c r="B46" i="310" l="1"/>
  <c r="B36" i="310"/>
  <c r="B29" i="310"/>
  <c r="B19" i="310"/>
  <c r="B21" i="309"/>
  <c r="B31" i="309"/>
  <c r="B38" i="309"/>
  <c r="B48" i="309"/>
  <c r="B56" i="286" l="1"/>
  <c r="B56" i="294"/>
  <c r="T173" i="249"/>
  <c r="S173" i="249"/>
  <c r="R173" i="249"/>
  <c r="Q173" i="249"/>
  <c r="M173" i="249"/>
  <c r="L173" i="249"/>
  <c r="J173" i="249"/>
  <c r="K173" i="249"/>
  <c r="T249" i="249"/>
  <c r="S249" i="249"/>
  <c r="R249" i="249"/>
  <c r="Q249" i="249"/>
  <c r="P249" i="249"/>
  <c r="O249" i="249"/>
  <c r="N249" i="249"/>
  <c r="M249" i="249"/>
  <c r="L249" i="249"/>
  <c r="K249" i="249"/>
  <c r="J249" i="249"/>
  <c r="N173" i="249" l="1"/>
  <c r="B44" i="306"/>
  <c r="B35" i="306"/>
  <c r="B28" i="306"/>
  <c r="B18" i="306"/>
  <c r="B36" i="305"/>
  <c r="B29" i="305"/>
  <c r="B19" i="305"/>
  <c r="B46" i="303"/>
  <c r="B36" i="303"/>
  <c r="B29" i="303"/>
  <c r="B19" i="303"/>
  <c r="O173" i="249" l="1"/>
  <c r="P173" i="249" l="1"/>
  <c r="T242" i="249"/>
  <c r="X53" i="265" l="1"/>
  <c r="B46" i="272" l="1"/>
  <c r="B36" i="272"/>
  <c r="B29" i="272"/>
  <c r="B19" i="272"/>
  <c r="B46" i="297"/>
  <c r="B36" i="297"/>
  <c r="B29" i="297"/>
  <c r="B19" i="297"/>
  <c r="B46" i="302"/>
  <c r="B36" i="302"/>
  <c r="B29" i="302"/>
  <c r="B19" i="302"/>
  <c r="B19" i="271" l="1"/>
  <c r="T46" i="265" l="1"/>
  <c r="B46" i="240"/>
  <c r="S251" i="249"/>
  <c r="S250" i="249"/>
  <c r="R250" i="249"/>
  <c r="Q250" i="249"/>
  <c r="P250" i="249"/>
  <c r="O250" i="249"/>
  <c r="N250" i="249"/>
  <c r="L250" i="249"/>
  <c r="K250" i="249"/>
  <c r="J250" i="249"/>
  <c r="P244" i="249"/>
  <c r="L244" i="249"/>
  <c r="J244" i="249"/>
  <c r="S244" i="249"/>
  <c r="T244" i="249"/>
  <c r="K244" i="249" l="1"/>
  <c r="M244" i="249"/>
  <c r="O244" i="249"/>
  <c r="Q244" i="249"/>
  <c r="N244" i="249"/>
  <c r="R244" i="249"/>
  <c r="N251" i="249"/>
  <c r="N252" i="249" s="1"/>
  <c r="J251" i="249"/>
  <c r="J252" i="249" s="1"/>
  <c r="O251" i="249"/>
  <c r="O252" i="249" s="1"/>
  <c r="Q251" i="249"/>
  <c r="Q252" i="249" s="1"/>
  <c r="L251" i="249"/>
  <c r="L252" i="249" s="1"/>
  <c r="R251" i="249"/>
  <c r="R252" i="249" s="1"/>
  <c r="P251" i="249"/>
  <c r="P252" i="249" s="1"/>
  <c r="K251" i="249"/>
  <c r="K252" i="249" s="1"/>
  <c r="M251" i="249"/>
  <c r="M252" i="249" s="1"/>
  <c r="S252" i="249"/>
  <c r="R254" i="249" l="1"/>
  <c r="J254" i="249"/>
  <c r="M254" i="249"/>
  <c r="N254" i="249"/>
  <c r="L254" i="249"/>
  <c r="O254" i="249"/>
  <c r="K254" i="249"/>
  <c r="S254" i="249"/>
  <c r="Q254" i="249"/>
  <c r="P254" i="249"/>
  <c r="B56" i="287"/>
  <c r="B50" i="185"/>
  <c r="B40" i="185"/>
  <c r="B29" i="241" l="1"/>
  <c r="B47" i="300" l="1"/>
  <c r="B37" i="300"/>
  <c r="B20" i="300"/>
  <c r="B30" i="300" l="1"/>
  <c r="T251" i="249" l="1"/>
  <c r="T250" i="249"/>
  <c r="B46" i="298" l="1"/>
  <c r="B29" i="298"/>
  <c r="B19" i="298"/>
  <c r="B50" i="251" l="1"/>
  <c r="B40" i="251"/>
  <c r="B33" i="251"/>
  <c r="B23" i="251"/>
  <c r="B50" i="250"/>
  <c r="B40" i="250"/>
  <c r="B33" i="250"/>
  <c r="B23" i="250"/>
  <c r="B49" i="187"/>
  <c r="B39" i="187"/>
  <c r="B32" i="187"/>
  <c r="B22" i="187"/>
  <c r="B56" i="290" l="1"/>
  <c r="B46" i="290"/>
  <c r="B39" i="290"/>
  <c r="B29" i="290"/>
  <c r="B46" i="287"/>
  <c r="B39" i="287"/>
  <c r="B29" i="287"/>
  <c r="B46" i="286"/>
  <c r="B39" i="286"/>
  <c r="B29" i="286"/>
  <c r="B56" i="288"/>
  <c r="B46" i="288"/>
  <c r="B39" i="288"/>
  <c r="B29" i="288"/>
  <c r="B56" i="283"/>
  <c r="B46" i="283"/>
  <c r="B39" i="283"/>
  <c r="B29" i="283"/>
  <c r="B46" i="294"/>
  <c r="B39" i="294"/>
  <c r="B29" i="294"/>
  <c r="B56" i="196"/>
  <c r="B46" i="196"/>
  <c r="B39" i="196"/>
  <c r="B29" i="196"/>
  <c r="B46" i="277" l="1"/>
  <c r="B46" i="271"/>
  <c r="B46" i="270"/>
  <c r="B45" i="230"/>
  <c r="B46" i="232"/>
  <c r="B46" i="234"/>
  <c r="B46" i="235"/>
  <c r="B46" i="236"/>
  <c r="B46" i="237"/>
  <c r="B46" i="239"/>
  <c r="B46" i="275"/>
  <c r="B46" i="241"/>
  <c r="B46" i="269"/>
  <c r="B46" i="183"/>
  <c r="B46" i="242"/>
  <c r="B45" i="245"/>
  <c r="B47" i="246"/>
  <c r="B45" i="268"/>
  <c r="B46" i="248"/>
  <c r="AA70" i="265"/>
  <c r="Z70" i="265"/>
  <c r="Y70" i="265"/>
  <c r="X70" i="265"/>
  <c r="W70" i="265"/>
  <c r="V70" i="265"/>
  <c r="AB53" i="265"/>
  <c r="AB57" i="265" s="1"/>
  <c r="X8" i="265" s="1"/>
  <c r="AA53" i="265"/>
  <c r="AA57" i="265" s="1"/>
  <c r="W8" i="265" s="1"/>
  <c r="Z53" i="265"/>
  <c r="Z57" i="265" s="1"/>
  <c r="V8" i="265" s="1"/>
  <c r="Y53" i="265"/>
  <c r="Y57" i="265" s="1"/>
  <c r="U8" i="265" s="1"/>
  <c r="X57" i="265"/>
  <c r="W53" i="265"/>
  <c r="W57" i="265" s="1"/>
  <c r="S8" i="265" s="1"/>
  <c r="V53" i="265"/>
  <c r="V57" i="265" s="1"/>
  <c r="T53" i="265"/>
  <c r="T57" i="265" s="1"/>
  <c r="S53" i="265"/>
  <c r="S57" i="265" s="1"/>
  <c r="U53" i="265"/>
  <c r="U57" i="265" s="1"/>
  <c r="S18" i="265"/>
  <c r="S9" i="265" s="1"/>
  <c r="T18" i="265"/>
  <c r="T9" i="265" s="1"/>
  <c r="U18" i="265"/>
  <c r="U9" i="265" s="1"/>
  <c r="V18" i="265"/>
  <c r="V9" i="265" s="1"/>
  <c r="W18" i="265"/>
  <c r="W9" i="265" s="1"/>
  <c r="X18" i="265"/>
  <c r="X9" i="265" s="1"/>
  <c r="T8" i="265" l="1"/>
  <c r="V10" i="265"/>
  <c r="U10" i="265"/>
  <c r="W10" i="265"/>
  <c r="X10" i="265"/>
  <c r="T10" i="265"/>
  <c r="S10" i="265"/>
  <c r="AC53" i="265"/>
  <c r="AC57" i="265" s="1"/>
  <c r="Y8" i="265" s="1"/>
  <c r="AC62" i="265" l="1"/>
  <c r="A8" i="249" l="1"/>
  <c r="B36" i="242" l="1"/>
  <c r="B29" i="242"/>
  <c r="B19" i="242"/>
  <c r="B36" i="269"/>
  <c r="B19" i="269"/>
  <c r="B36" i="241"/>
  <c r="B36" i="240"/>
  <c r="B15" i="240"/>
  <c r="B19" i="240" s="1"/>
  <c r="B36" i="275"/>
  <c r="B29" i="275"/>
  <c r="B19" i="275"/>
  <c r="B36" i="239"/>
  <c r="B29" i="239"/>
  <c r="B19" i="239"/>
  <c r="B36" i="237"/>
  <c r="B29" i="237"/>
  <c r="B19" i="237"/>
  <c r="B36" i="236"/>
  <c r="B29" i="236"/>
  <c r="B19" i="236"/>
  <c r="B29" i="235"/>
  <c r="B36" i="235"/>
  <c r="B19" i="235"/>
  <c r="B29" i="234"/>
  <c r="B19" i="234"/>
  <c r="B36" i="232"/>
  <c r="B29" i="232"/>
  <c r="B19" i="232"/>
  <c r="B35" i="230"/>
  <c r="B28" i="230"/>
  <c r="B19" i="230"/>
  <c r="B29" i="269" l="1"/>
  <c r="B29" i="240" l="1"/>
  <c r="A231" i="249" l="1"/>
  <c r="A232" i="249" s="1"/>
  <c r="A233" i="249" s="1"/>
  <c r="A234" i="249" s="1"/>
  <c r="A236" i="249" l="1"/>
  <c r="A237" i="249" s="1"/>
  <c r="A238" i="249" s="1"/>
  <c r="A240" i="249" s="1"/>
  <c r="A241" i="249" s="1"/>
  <c r="A235" i="249"/>
  <c r="B36" i="248" l="1"/>
  <c r="B29" i="248"/>
  <c r="B19" i="248"/>
  <c r="B35" i="268"/>
  <c r="B28" i="268"/>
  <c r="B18" i="268"/>
  <c r="B36" i="247"/>
  <c r="B29" i="247"/>
  <c r="B19" i="247"/>
  <c r="B37" i="246"/>
  <c r="B30" i="246"/>
  <c r="B19" i="246"/>
  <c r="B35" i="245"/>
  <c r="B28" i="245"/>
  <c r="B18" i="245"/>
  <c r="B36" i="277" l="1"/>
  <c r="B29" i="277"/>
  <c r="B19" i="277"/>
  <c r="B29" i="271" l="1"/>
  <c r="B36" i="271"/>
  <c r="B36" i="270" l="1"/>
  <c r="B29" i="270"/>
  <c r="B19" i="270"/>
  <c r="O7" i="265" l="1"/>
  <c r="N7" i="265"/>
  <c r="M7" i="265"/>
  <c r="I53" i="265"/>
  <c r="O53" i="265"/>
  <c r="O57" i="265" s="1"/>
  <c r="O62" i="265" s="1"/>
  <c r="O18" i="265"/>
  <c r="L8" i="265" l="1"/>
  <c r="AB70" i="265"/>
  <c r="Y18" i="265"/>
  <c r="Y9" i="265" s="1"/>
  <c r="Y10" i="265" s="1"/>
  <c r="AB62" i="265" l="1"/>
  <c r="R53" i="265"/>
  <c r="R57" i="265" s="1"/>
  <c r="O8" i="265" s="1"/>
  <c r="O10" i="265" s="1"/>
  <c r="Q53" i="265"/>
  <c r="Q57" i="265" s="1"/>
  <c r="N8" i="265" s="1"/>
  <c r="P53" i="265"/>
  <c r="P57" i="265" s="1"/>
  <c r="M8" i="265" s="1"/>
  <c r="N53" i="265"/>
  <c r="N57" i="265" s="1"/>
  <c r="N62" i="265" s="1"/>
  <c r="M53" i="265"/>
  <c r="M57" i="265" s="1"/>
  <c r="M62" i="265" s="1"/>
  <c r="L53" i="265"/>
  <c r="L57" i="265" s="1"/>
  <c r="L62" i="265" s="1"/>
  <c r="K53" i="265"/>
  <c r="K62" i="265" s="1"/>
  <c r="J53" i="265"/>
  <c r="J62" i="265" s="1"/>
  <c r="H53" i="265"/>
  <c r="G53" i="265"/>
  <c r="F53" i="265"/>
  <c r="E53" i="265"/>
  <c r="D53" i="265"/>
  <c r="R18" i="265"/>
  <c r="R9" i="265" s="1"/>
  <c r="Q18" i="265"/>
  <c r="P18" i="265"/>
  <c r="P9" i="265" s="1"/>
  <c r="N18" i="265"/>
  <c r="N9" i="265" s="1"/>
  <c r="M18" i="265"/>
  <c r="M9" i="265" s="1"/>
  <c r="L18" i="265"/>
  <c r="L9" i="265" s="1"/>
  <c r="K18" i="265"/>
  <c r="K9" i="265" s="1"/>
  <c r="J9" i="265"/>
  <c r="J10" i="265" s="1"/>
  <c r="S62" i="265" l="1"/>
  <c r="P8" i="265"/>
  <c r="P10" i="265" s="1"/>
  <c r="Q62" i="265"/>
  <c r="R62" i="265"/>
  <c r="N10" i="265"/>
  <c r="T62" i="265"/>
  <c r="Q8" i="265"/>
  <c r="Q10" i="265" s="1"/>
  <c r="U62" i="265"/>
  <c r="R8" i="265"/>
  <c r="R10" i="265" s="1"/>
  <c r="AA62" i="265"/>
  <c r="M10" i="265"/>
  <c r="L10" i="265"/>
  <c r="V62" i="265"/>
  <c r="W62" i="265"/>
  <c r="Y62" i="265"/>
  <c r="Z62" i="265"/>
  <c r="P62" i="265"/>
  <c r="K8" i="265"/>
  <c r="K10" i="265" s="1"/>
  <c r="X62" i="265"/>
  <c r="A9" i="249" l="1"/>
  <c r="A10" i="249" s="1"/>
  <c r="A11" i="249" s="1"/>
  <c r="A13" i="249" s="1"/>
  <c r="A14" i="249" s="1"/>
  <c r="A15" i="249" s="1"/>
  <c r="A16" i="249" s="1"/>
  <c r="A17" i="249" s="1"/>
  <c r="A19" i="249" l="1"/>
  <c r="A20" i="249" s="1"/>
  <c r="A21" i="249" s="1"/>
  <c r="A22" i="249" s="1"/>
  <c r="A23" i="249" s="1"/>
  <c r="A24" i="249" s="1"/>
  <c r="A25" i="249" s="1"/>
  <c r="A27" i="249" s="1"/>
  <c r="A28" i="249" s="1"/>
  <c r="A29" i="249" s="1"/>
  <c r="A30" i="249" l="1"/>
  <c r="A32" i="249" s="1"/>
  <c r="A33" i="249" s="1"/>
  <c r="A34" i="249" s="1"/>
  <c r="A35" i="249" s="1"/>
  <c r="A37" i="249" l="1"/>
  <c r="A38" i="249" s="1"/>
  <c r="A39" i="249" s="1"/>
  <c r="A167" i="249"/>
  <c r="A168" i="249" s="1"/>
  <c r="A169" i="249" s="1"/>
  <c r="A170" i="249" s="1"/>
  <c r="A171" i="249" s="1"/>
  <c r="A172" i="249" s="1"/>
  <c r="T252" i="249"/>
  <c r="A41" i="249" l="1"/>
  <c r="A42" i="249" s="1"/>
  <c r="A43" i="249" s="1"/>
  <c r="A44" i="249" s="1"/>
  <c r="A45" i="249" s="1"/>
  <c r="A46" i="249" s="1"/>
  <c r="A47" i="249" s="1"/>
  <c r="A48" i="249" s="1"/>
  <c r="A49" i="249" s="1"/>
  <c r="T254" i="249"/>
  <c r="A51" i="249" l="1"/>
  <c r="A53" i="249" s="1"/>
  <c r="A54" i="249" s="1"/>
  <c r="A55" i="249" s="1"/>
  <c r="A56" i="249" s="1"/>
  <c r="A58" i="249" s="1"/>
  <c r="A59" i="249" s="1"/>
  <c r="A60" i="249" s="1"/>
  <c r="A62" i="249" s="1"/>
  <c r="A63" i="249" s="1"/>
  <c r="A64" i="249" s="1"/>
  <c r="A66" i="249" s="1"/>
  <c r="A67" i="249" s="1"/>
  <c r="A68" i="249" s="1"/>
  <c r="A70" i="249" s="1"/>
  <c r="A71" i="249" s="1"/>
  <c r="A72" i="249" s="1"/>
  <c r="A73" i="249" s="1"/>
  <c r="A74" i="249" s="1"/>
  <c r="A76" i="249" s="1"/>
  <c r="A77" i="249" s="1"/>
  <c r="A78" i="249" s="1"/>
  <c r="A80" i="249" s="1"/>
  <c r="A81" i="249" s="1"/>
  <c r="A82" i="249" s="1"/>
  <c r="A83" i="249" s="1"/>
  <c r="A84" i="249" s="1"/>
  <c r="A86" i="249" s="1"/>
  <c r="A87" i="249" s="1"/>
  <c r="A88" i="249" s="1"/>
  <c r="A89" i="249" s="1"/>
  <c r="A90" i="249" s="1"/>
  <c r="A91" i="249" s="1"/>
  <c r="A92" i="249" s="1"/>
  <c r="A93" i="249" s="1"/>
  <c r="A95" i="249" s="1"/>
  <c r="A96" i="249" s="1"/>
  <c r="A98" i="249" s="1"/>
  <c r="A99" i="249" s="1"/>
  <c r="A100" i="249" s="1"/>
  <c r="A102" i="249" s="1"/>
  <c r="A103" i="249" s="1"/>
  <c r="A105" i="249" s="1"/>
  <c r="A106" i="249" s="1"/>
  <c r="A108" i="249" s="1"/>
  <c r="A109" i="249" s="1"/>
  <c r="A110" i="249" s="1"/>
  <c r="A111" i="249" s="1"/>
  <c r="A112" i="249" s="1"/>
  <c r="A114" i="249" s="1"/>
  <c r="A115" i="249" s="1"/>
  <c r="A116" i="249" s="1"/>
  <c r="A117" i="249" s="1"/>
  <c r="A118" i="249" s="1"/>
  <c r="A119" i="249" s="1"/>
  <c r="A120" i="249" s="1"/>
  <c r="A122" i="249" s="1"/>
  <c r="A124" i="249" s="1"/>
  <c r="A125" i="249" s="1"/>
  <c r="A126" i="249" s="1"/>
  <c r="A129" i="249" s="1"/>
  <c r="A130" i="249" s="1"/>
  <c r="A131" i="249" s="1"/>
  <c r="A132" i="249" s="1"/>
  <c r="A133" i="249" s="1"/>
  <c r="A134" i="249" s="1"/>
  <c r="A135" i="249" s="1"/>
  <c r="A137" i="249" s="1"/>
  <c r="A138" i="249" l="1"/>
  <c r="A139" i="249" l="1"/>
  <c r="A144" i="249" s="1"/>
  <c r="A145" i="249" s="1"/>
  <c r="A146" i="249" s="1"/>
  <c r="A147" i="249" s="1"/>
  <c r="B36" i="183"/>
  <c r="B29" i="183"/>
  <c r="B19" i="183"/>
  <c r="A148" i="249" l="1"/>
  <c r="A149" i="249"/>
  <c r="A151" i="249"/>
  <c r="A152" i="249" s="1"/>
  <c r="A153" i="249" s="1"/>
  <c r="A154" i="249" s="1"/>
  <c r="A155" i="249" s="1"/>
  <c r="A156" i="249" s="1"/>
  <c r="A157" i="249" s="1"/>
  <c r="A159" i="249" s="1"/>
  <c r="A161" i="249" s="1"/>
  <c r="A162" i="249" s="1"/>
</calcChain>
</file>

<file path=xl/comments1.xml><?xml version="1.0" encoding="utf-8"?>
<comments xmlns="http://schemas.openxmlformats.org/spreadsheetml/2006/main">
  <authors>
    <author>Mark DiFronzo</author>
  </authors>
  <commentList>
    <comment ref="E22" authorId="0" shapeId="0">
      <text>
        <r>
          <rPr>
            <b/>
            <sz val="9"/>
            <color indexed="81"/>
            <rFont val="Tahoma"/>
            <family val="2"/>
          </rPr>
          <t>Mark DiFronzo:</t>
        </r>
        <r>
          <rPr>
            <sz val="9"/>
            <color indexed="81"/>
            <rFont val="Tahoma"/>
            <family val="2"/>
          </rPr>
          <t xml:space="preserve">
Ordered 5/2023
Final Cost uncertain. Increase will be chassis price when in production.</t>
        </r>
      </text>
    </comment>
    <comment ref="E25" authorId="0" shapeId="0">
      <text>
        <r>
          <rPr>
            <b/>
            <sz val="9"/>
            <color indexed="81"/>
            <rFont val="Tahoma"/>
            <family val="2"/>
          </rPr>
          <t>Mark DiFronzo:</t>
        </r>
        <r>
          <rPr>
            <sz val="9"/>
            <color indexed="81"/>
            <rFont val="Tahoma"/>
            <family val="2"/>
          </rPr>
          <t xml:space="preserve">
Ordered 5/2022
Final Cost uncertain. Increase will be chassis price when in production.</t>
        </r>
      </text>
    </comment>
    <comment ref="E30" authorId="0" shapeId="0">
      <text>
        <r>
          <rPr>
            <b/>
            <sz val="9"/>
            <color indexed="81"/>
            <rFont val="Tahoma"/>
            <family val="2"/>
          </rPr>
          <t>Mark DiFronzo:</t>
        </r>
        <r>
          <rPr>
            <sz val="9"/>
            <color indexed="81"/>
            <rFont val="Tahoma"/>
            <family val="2"/>
          </rPr>
          <t xml:space="preserve">
Ordered 4/2023
Potential delivery 12/2025</t>
        </r>
      </text>
    </comment>
  </commentList>
</comments>
</file>

<file path=xl/sharedStrings.xml><?xml version="1.0" encoding="utf-8"?>
<sst xmlns="http://schemas.openxmlformats.org/spreadsheetml/2006/main" count="4181" uniqueCount="862">
  <si>
    <t>Capital Improvements Program</t>
  </si>
  <si>
    <t>PROJECT REQUEST FORM</t>
  </si>
  <si>
    <t xml:space="preserve"> </t>
  </si>
  <si>
    <t xml:space="preserve">  Design  </t>
  </si>
  <si>
    <t xml:space="preserve">   </t>
  </si>
  <si>
    <t xml:space="preserve">  Construction</t>
  </si>
  <si>
    <t xml:space="preserve">  Trade-In Allowance</t>
  </si>
  <si>
    <t xml:space="preserve">  Total</t>
  </si>
  <si>
    <t xml:space="preserve">   Sale of Replaced Asset </t>
  </si>
  <si>
    <t xml:space="preserve">   Bond Proceeds </t>
  </si>
  <si>
    <t xml:space="preserve">   Property Tax </t>
  </si>
  <si>
    <t xml:space="preserve">   Total </t>
  </si>
  <si>
    <t xml:space="preserve">  Personnel</t>
  </si>
  <si>
    <t xml:space="preserve">  Maintenance</t>
  </si>
  <si>
    <t xml:space="preserve">  Insurance</t>
  </si>
  <si>
    <t xml:space="preserve">  Utilities</t>
  </si>
  <si>
    <t>Estimated Cost:</t>
  </si>
  <si>
    <t>Financing:</t>
  </si>
  <si>
    <t>Impact on Operating Budget:</t>
  </si>
  <si>
    <t xml:space="preserve">Project Period: </t>
  </si>
  <si>
    <t xml:space="preserve">   User Fees (Sewer/Water) </t>
  </si>
  <si>
    <t xml:space="preserve">   Federal/State Grant  </t>
  </si>
  <si>
    <t xml:space="preserve">   Private Grant </t>
  </si>
  <si>
    <t xml:space="preserve">   Capital Reserve Fund  </t>
  </si>
  <si>
    <r>
      <t>Explanation and Need:</t>
    </r>
    <r>
      <rPr>
        <sz val="12"/>
        <rFont val="Times New Roman"/>
        <family val="1"/>
      </rPr>
      <t xml:space="preserve">  See attached information sheet. </t>
    </r>
  </si>
  <si>
    <t xml:space="preserve">  Engineering - including wetlands mitigation, ROW acquisitions, permits</t>
  </si>
  <si>
    <t xml:space="preserve">  Equipment</t>
  </si>
  <si>
    <t>Project same as reflected in prior CIP?  Yes: X   No:</t>
  </si>
  <si>
    <t xml:space="preserve">been made: Cost:    Year:     Scope:     None:     (Check all that apply). </t>
  </si>
  <si>
    <t>Project same as reflected in prior CIP?  Yes:    No: X</t>
  </si>
  <si>
    <t xml:space="preserve">If No, indicate area of significant change reflected and briefly explain why the changes have </t>
  </si>
  <si>
    <t>Project: Stormwater Drainage Improvements</t>
  </si>
  <si>
    <t>Paving - Infrastructure Improvements</t>
  </si>
  <si>
    <t>New Project.</t>
  </si>
  <si>
    <t>Financing: (ANNUAL)</t>
  </si>
  <si>
    <r>
      <t>Explanation and Need:</t>
    </r>
    <r>
      <rPr>
        <sz val="12"/>
        <rFont val="Times New Roman"/>
        <family val="1"/>
      </rPr>
      <t xml:space="preserve">  See attached information sheet</t>
    </r>
  </si>
  <si>
    <t xml:space="preserve">  Engineering - </t>
  </si>
  <si>
    <t>Contingency</t>
  </si>
  <si>
    <t xml:space="preserve">   User Fees (Sewer/Water) State Revolving Loan Fund or Bond</t>
  </si>
  <si>
    <t xml:space="preserve">If No, indicate area of significant change reflected and briefly explain why the  </t>
  </si>
  <si>
    <t xml:space="preserve">Project same as reflected in prior CIP?  Yes: X   No: </t>
  </si>
  <si>
    <t>NEW PROJECT</t>
  </si>
  <si>
    <t>Schedule 2</t>
  </si>
  <si>
    <t>CAPITAL IMPROVEMENTS PROGRAM</t>
  </si>
  <si>
    <t>MAJOR PROJECTS</t>
  </si>
  <si>
    <t xml:space="preserve">  No </t>
  </si>
  <si>
    <t xml:space="preserve">             Department             </t>
  </si>
  <si>
    <t xml:space="preserve">                            Project Description                            </t>
  </si>
  <si>
    <t>Funding Source</t>
  </si>
  <si>
    <t>Fire</t>
  </si>
  <si>
    <t>R</t>
  </si>
  <si>
    <t>Fire Station CRF (South)</t>
  </si>
  <si>
    <t>Bond</t>
  </si>
  <si>
    <t>Private Donation</t>
  </si>
  <si>
    <t>A</t>
  </si>
  <si>
    <t>Road Infrastructure CRF</t>
  </si>
  <si>
    <t>State Funding</t>
  </si>
  <si>
    <t>DW Highway CRF</t>
  </si>
  <si>
    <t>Road Improvement (Registration Fee)</t>
  </si>
  <si>
    <t>Budget</t>
  </si>
  <si>
    <t>Admin/Engineering</t>
  </si>
  <si>
    <t>Parks &amp; Recreation</t>
  </si>
  <si>
    <t>Library</t>
  </si>
  <si>
    <t>TOTAL GENERAL FUND</t>
  </si>
  <si>
    <t xml:space="preserve">Wastewater </t>
  </si>
  <si>
    <t>TOTAL SEWER FUND</t>
  </si>
  <si>
    <t>CRF</t>
  </si>
  <si>
    <t>Funded through Budget</t>
  </si>
  <si>
    <t>Bonds</t>
  </si>
  <si>
    <t>Road Improvement (RSA261:153)</t>
  </si>
  <si>
    <t xml:space="preserve">been made: Cost: X  Year:     Scope:     None:    (Check all that apply). </t>
  </si>
  <si>
    <t xml:space="preserve">been made: Cost:    Year:     Scope:     None:    (Check all that apply). </t>
  </si>
  <si>
    <t>2020-21</t>
  </si>
  <si>
    <t>Project: Paving - Gravel Roads</t>
  </si>
  <si>
    <t>2b. If 2a = yes, indicate areas of significant changes reflected in this Project Request Form</t>
  </si>
  <si>
    <t>(check all that apply)</t>
  </si>
  <si>
    <t>5. Estimated Cost:</t>
  </si>
  <si>
    <t xml:space="preserve">  Design</t>
  </si>
  <si>
    <t xml:space="preserve">  Engineering</t>
  </si>
  <si>
    <t xml:space="preserve">  Bond issue costs</t>
  </si>
  <si>
    <t xml:space="preserve">  Temporary housing</t>
  </si>
  <si>
    <t>6. Financing:</t>
  </si>
  <si>
    <t xml:space="preserve">  Federal/State Grant</t>
  </si>
  <si>
    <t xml:space="preserve">  Private Grant</t>
  </si>
  <si>
    <t xml:space="preserve">   User Fees (Sewer/Water)</t>
  </si>
  <si>
    <t xml:space="preserve">  Sale of Replaced Asset</t>
  </si>
  <si>
    <t xml:space="preserve">  Capital Reserve Fund</t>
  </si>
  <si>
    <t xml:space="preserve">  Bond Proceeds</t>
  </si>
  <si>
    <t xml:space="preserve">  Property Tax</t>
  </si>
  <si>
    <t>7. Impact on Operating Budget:</t>
  </si>
  <si>
    <t>8. Project Period:</t>
  </si>
  <si>
    <t>New Library (place holder)</t>
  </si>
  <si>
    <t>Library Maintenance CRF</t>
  </si>
  <si>
    <t>2021-22</t>
  </si>
  <si>
    <t>2022-23</t>
  </si>
  <si>
    <t xml:space="preserve">   Federal/State Grant </t>
  </si>
  <si>
    <t xml:space="preserve">   Capital Reserve Fund </t>
  </si>
  <si>
    <t>Community Development</t>
  </si>
  <si>
    <t xml:space="preserve">changes have been made: Cost:   Year: FY    Scope:            </t>
  </si>
  <si>
    <t>Federal Funding</t>
  </si>
  <si>
    <t>Explanation and Need:  See Attached Information Sheet</t>
  </si>
  <si>
    <t xml:space="preserve">Project same as reflected in prior CIP?  Yes: X  No:  </t>
  </si>
  <si>
    <t xml:space="preserve">   Capital Reserve Fund  (20%) (Infrastructure CRF)</t>
  </si>
  <si>
    <t xml:space="preserve">   Capital Reserve Fund  (Infrastructure CRF)</t>
  </si>
  <si>
    <t>Project: Merrimack River Boat Ramp Access Improvement</t>
  </si>
  <si>
    <t>Federal Aid</t>
  </si>
  <si>
    <t>State Aid</t>
  </si>
  <si>
    <t>2023-24</t>
  </si>
  <si>
    <t>Relocate sewer connector under Everett Turnpike (FKA Exec. Pk. Pump Station)</t>
  </si>
  <si>
    <t>Wastewater CRF</t>
  </si>
  <si>
    <t>Slate roof</t>
  </si>
  <si>
    <r>
      <t xml:space="preserve">   </t>
    </r>
    <r>
      <rPr>
        <b/>
        <sz val="12"/>
        <rFont val="Times New Roman"/>
        <family val="1"/>
      </rPr>
      <t>State Grant (80% State Bridge Aid)</t>
    </r>
    <r>
      <rPr>
        <sz val="12"/>
        <rFont val="Times New Roman"/>
        <family val="1"/>
      </rPr>
      <t xml:space="preserve"> </t>
    </r>
  </si>
  <si>
    <t xml:space="preserve">Project same as reflected in prior CIP?  Yes:    No: X </t>
  </si>
  <si>
    <t>Project same as reflected in prior CIP?  Yes:    No:X</t>
  </si>
  <si>
    <t xml:space="preserve">been made: Cost:  X  Year:     Scope:     None:    (Check all that apply). </t>
  </si>
  <si>
    <t xml:space="preserve">Project same as reflected in prior CIP?  Yes:  X  No: </t>
  </si>
  <si>
    <t>Project: New Library</t>
  </si>
  <si>
    <t>2024-25</t>
  </si>
  <si>
    <t xml:space="preserve">   2024-25</t>
  </si>
  <si>
    <t>HVAC</t>
  </si>
  <si>
    <t xml:space="preserve">Sprinkler System </t>
  </si>
  <si>
    <t>Project same as reflected in prior CIP?  Yes:   No:  X</t>
  </si>
  <si>
    <t>Relocate Sewer Connector under FEET</t>
  </si>
  <si>
    <t xml:space="preserve">Project same as reflected in prior CIP?  Yes:  X No: </t>
  </si>
  <si>
    <t>Informational Sheets for Minor Projects</t>
  </si>
  <si>
    <t>Master Plan</t>
  </si>
  <si>
    <t>Project: 2025 Master Plan Update</t>
  </si>
  <si>
    <r>
      <t>Explanation and Need:</t>
    </r>
    <r>
      <rPr>
        <sz val="12"/>
        <rFont val="Times New Roman"/>
        <family val="1"/>
      </rPr>
      <t xml:space="preserve">  funding of professional planning consultant services to assist Planning Board in unpdting to the existing 2013 Master Plan. </t>
    </r>
  </si>
  <si>
    <t>2025-26</t>
  </si>
  <si>
    <t xml:space="preserve">   2025-26</t>
  </si>
  <si>
    <r>
      <t>2a. Was this same project reflected in the prior CIP?</t>
    </r>
    <r>
      <rPr>
        <sz val="12"/>
        <rFont val="Arial"/>
        <family val="2"/>
      </rPr>
      <t xml:space="preserve">  No</t>
    </r>
  </si>
  <si>
    <r>
      <t xml:space="preserve">1. Description of Project: </t>
    </r>
    <r>
      <rPr>
        <sz val="12"/>
        <rFont val="Arial"/>
        <family val="2"/>
      </rPr>
      <t>Athletic Field Development: Greenfield Farms, Pearson Road</t>
    </r>
  </si>
  <si>
    <r>
      <t xml:space="preserve">3. Expected Useful Life: </t>
    </r>
    <r>
      <rPr>
        <sz val="12"/>
        <rFont val="Arial"/>
        <family val="2"/>
      </rPr>
      <t>30 years</t>
    </r>
  </si>
  <si>
    <t>Project same as reflected in prior CIP?  Yes:   No: X</t>
  </si>
  <si>
    <t>Project: Woodland Drive Phase II Drainage Improvements</t>
  </si>
  <si>
    <t/>
  </si>
  <si>
    <r>
      <t>Explanation and Need:</t>
    </r>
    <r>
      <rPr>
        <sz val="12"/>
        <rFont val="Times New Roman"/>
        <family val="1"/>
      </rPr>
      <t xml:space="preserve"> The station was built in 1982.  The life expectancy of the pump station is 20-30 years.  The station is now 37 years old and all the components have begun to fail.   Remove and replace pumps, controls, and alarm system.  In addition, the flume would be relocated.  </t>
    </r>
  </si>
  <si>
    <t>Estimated Cost</t>
  </si>
  <si>
    <r>
      <t>Explanation and Need:</t>
    </r>
    <r>
      <rPr>
        <sz val="12"/>
        <rFont val="Times New Roman"/>
        <family val="1"/>
      </rPr>
      <t xml:space="preserve"> The station was built in early 1990's.  The life expectancy of the pump station is 20-30 years.  The station is now 29 years old and all the components have begun to fail.   Remove and replace pumps, controls, generator, and alarm system. Pour a new concrete pad for the foundation for the generator. </t>
    </r>
  </si>
  <si>
    <t xml:space="preserve">   Town of Bedford </t>
  </si>
  <si>
    <r>
      <t>Explanation and Need:</t>
    </r>
    <r>
      <rPr>
        <sz val="12"/>
        <rFont val="Times New Roman"/>
        <family val="1"/>
      </rPr>
      <t xml:space="preserve"> The station was built in early 1990's.  The life expectancy of the pump station is 20-30 years.  The station is now 29 years old and all the components have begun to fail.   Remove and replace pumps, controls, and alarm system. </t>
    </r>
  </si>
  <si>
    <t>Project: Nutrient Removal Design Project</t>
  </si>
  <si>
    <r>
      <t xml:space="preserve">Explanation and Need:  </t>
    </r>
    <r>
      <rPr>
        <sz val="12"/>
        <rFont val="Times New Roman"/>
        <family val="1"/>
      </rPr>
      <t xml:space="preserve">EPA has recently imposed nitrogen and lower phosphorous limits to municpal wastewater treatment facilities which discharge to the Merrimack River.  In addition, NHDES is currently, reviewing their nutrient load alternatives for establishing nutrient limits in WWTF discharge permits that do not use the 7Q10 low flow. Based on discussions both a nitrogen and lower phosphorus limit may be imposed in the future. The cost is a place holder for the next NPDES permit cycle.  A design project may be required. 
</t>
    </r>
  </si>
  <si>
    <t xml:space="preserve">Pearson Road Pump Station - Merrimack Contribution </t>
  </si>
  <si>
    <t xml:space="preserve">Heron Cove Pump Station </t>
  </si>
  <si>
    <t>Nutrient Removal (Placeholder)</t>
  </si>
  <si>
    <t xml:space="preserve">Bedford Contribution </t>
  </si>
  <si>
    <r>
      <t xml:space="preserve">WWTF </t>
    </r>
    <r>
      <rPr>
        <b/>
        <sz val="10"/>
        <color rgb="FFFF00FF"/>
        <rFont val="Times New Roman"/>
        <family val="1"/>
      </rPr>
      <t>User Fees</t>
    </r>
    <r>
      <rPr>
        <b/>
        <sz val="10"/>
        <color indexed="19"/>
        <rFont val="Times New Roman"/>
        <family val="1"/>
      </rPr>
      <t>/Bonds</t>
    </r>
  </si>
  <si>
    <t>Fire/police</t>
  </si>
  <si>
    <t xml:space="preserve">Project: Upgrade Heron Cove Pump Station </t>
  </si>
  <si>
    <t>Sidewalks</t>
  </si>
  <si>
    <t xml:space="preserve">Project: Ugrade Pennichuck Square Pump Station </t>
  </si>
  <si>
    <t xml:space="preserve">Project: Ugrade Pearson Road Pump Station </t>
  </si>
  <si>
    <t>Budget/Other</t>
  </si>
  <si>
    <t xml:space="preserve">Land Bank CRF </t>
  </si>
  <si>
    <t>2026-27</t>
  </si>
  <si>
    <t xml:space="preserve">   2026-27</t>
  </si>
  <si>
    <t>Burt Street Pump Station</t>
  </si>
  <si>
    <t xml:space="preserve">   User Fees (Road Improvement Registration Fee) ($125K/YR)</t>
  </si>
  <si>
    <t>Schedule 3</t>
  </si>
  <si>
    <t>MINOR PROJECTS</t>
  </si>
  <si>
    <t xml:space="preserve">Year </t>
  </si>
  <si>
    <t>Replace SCH</t>
  </si>
  <si>
    <t xml:space="preserve">Model </t>
  </si>
  <si>
    <t>Vehicle Replacement Year</t>
  </si>
  <si>
    <t>Current Year</t>
  </si>
  <si>
    <t>YR 1</t>
  </si>
  <si>
    <t>YR 2</t>
  </si>
  <si>
    <t>YR 3</t>
  </si>
  <si>
    <t>YR 4</t>
  </si>
  <si>
    <t>YR 5</t>
  </si>
  <si>
    <t>YR 6</t>
  </si>
  <si>
    <t>YR 7</t>
  </si>
  <si>
    <t>YR 8</t>
  </si>
  <si>
    <t>YR 9</t>
  </si>
  <si>
    <t>YR 10</t>
  </si>
  <si>
    <t>2020/21</t>
  </si>
  <si>
    <t>2021/22</t>
  </si>
  <si>
    <t>2022/23</t>
  </si>
  <si>
    <t>2023/24</t>
  </si>
  <si>
    <t>2024/25</t>
  </si>
  <si>
    <t>2025/26</t>
  </si>
  <si>
    <t>2026/27</t>
  </si>
  <si>
    <t>2027/28</t>
  </si>
  <si>
    <t>2028/29</t>
  </si>
  <si>
    <t>2029/30</t>
  </si>
  <si>
    <t>2030/31</t>
  </si>
  <si>
    <t>Assessing</t>
  </si>
  <si>
    <t>Revaluation</t>
  </si>
  <si>
    <t>Revaluation CRF</t>
  </si>
  <si>
    <t>every 5 yrs</t>
  </si>
  <si>
    <t>Bld &amp; Grounds</t>
  </si>
  <si>
    <t>HVAC (PD)</t>
  </si>
  <si>
    <t>N</t>
  </si>
  <si>
    <t>Sprinkler System Town Hall</t>
  </si>
  <si>
    <t>Replace brick veneer siding (police) *(contingent on public safety complex)</t>
  </si>
  <si>
    <t>Communications</t>
  </si>
  <si>
    <t>Communications Recorder</t>
  </si>
  <si>
    <t>Communication CRF</t>
  </si>
  <si>
    <t>Fire Dispatch, Station 1, Radio Base Stations</t>
  </si>
  <si>
    <t>2016/17</t>
  </si>
  <si>
    <t>Access Control / Facility Monitoring</t>
  </si>
  <si>
    <t>CAD/RMS Server replacement/Dispatch upgrade</t>
  </si>
  <si>
    <t>GIS Update &amp; Maintenance Program</t>
  </si>
  <si>
    <t>GIS CRF</t>
  </si>
  <si>
    <t>Highway</t>
  </si>
  <si>
    <t>12yr</t>
  </si>
  <si>
    <t>Highway Equip CRF</t>
  </si>
  <si>
    <t>Pickup Truck H-2</t>
  </si>
  <si>
    <t>11 yr</t>
  </si>
  <si>
    <t>3/4 T Pickup H-3</t>
  </si>
  <si>
    <t>12 yr</t>
  </si>
  <si>
    <t>3/4 T Pickup H-4</t>
  </si>
  <si>
    <t>2019/20</t>
  </si>
  <si>
    <t>10 yr</t>
  </si>
  <si>
    <t>3/4 T Pickup H-5</t>
  </si>
  <si>
    <t>3/4 T Pickup H-6</t>
  </si>
  <si>
    <t>1 Ton Dump H-8</t>
  </si>
  <si>
    <t>1 Ton Dump H-9</t>
  </si>
  <si>
    <t>25 yr</t>
  </si>
  <si>
    <t>Grader H-12</t>
  </si>
  <si>
    <t>15 yr</t>
  </si>
  <si>
    <t>Wood chipper H-15</t>
  </si>
  <si>
    <t>Loader H-16</t>
  </si>
  <si>
    <t>15yr</t>
  </si>
  <si>
    <t>Backhoe/loader H-17</t>
  </si>
  <si>
    <t>2017/18</t>
  </si>
  <si>
    <t>6 Wheel Dump H-20</t>
  </si>
  <si>
    <t>6 Wheel Dump H-21</t>
  </si>
  <si>
    <t>6 Wheel Dump H-22</t>
  </si>
  <si>
    <t>6 Wheel Dump H-23</t>
  </si>
  <si>
    <t>6 Wheel Dump H-24</t>
  </si>
  <si>
    <t>6 Wheel Dump H-25</t>
  </si>
  <si>
    <t>6 Wheel Dump H-26</t>
  </si>
  <si>
    <t>6 Wheel Dump H-27</t>
  </si>
  <si>
    <t>6 Wheel Dump H-28</t>
  </si>
  <si>
    <t>6 Wheel Truck H-29</t>
  </si>
  <si>
    <t>6 Wheel Dump H-30</t>
  </si>
  <si>
    <t>6 Wheel Dump H-31</t>
  </si>
  <si>
    <t>10 Wheel Dump H-33</t>
  </si>
  <si>
    <t>6 Wheel Dump H-34</t>
  </si>
  <si>
    <t>6 Wheel Dump H-35</t>
  </si>
  <si>
    <t>20 yr</t>
  </si>
  <si>
    <t>John Deere Tractor H-41</t>
  </si>
  <si>
    <t>Kubota Tractor H-42</t>
  </si>
  <si>
    <t>Trailer Landscape MN-054</t>
  </si>
  <si>
    <t>2012/13</t>
  </si>
  <si>
    <t>Trailer, Roller MN-031</t>
  </si>
  <si>
    <t>Trailer Landscape MN-053</t>
  </si>
  <si>
    <t>Trailer, Brine MN-080</t>
  </si>
  <si>
    <t>Trailer - Black MN-143</t>
  </si>
  <si>
    <t>Drainage Trailer MN-255</t>
  </si>
  <si>
    <t>1 Ton Utility Truck, M-1</t>
  </si>
  <si>
    <t>Trailer - Black MN-122</t>
  </si>
  <si>
    <t>Roller, Steel Drum</t>
  </si>
  <si>
    <t>2035/36</t>
  </si>
  <si>
    <t>Hudson Trailer MN-063</t>
  </si>
  <si>
    <t>Athletic Field Groomer</t>
  </si>
  <si>
    <t>9 yr</t>
  </si>
  <si>
    <t>Mower, Exmark Master 166</t>
  </si>
  <si>
    <t>Mower, Exmark Master 175</t>
  </si>
  <si>
    <t>Mower, Exmark Master 176</t>
  </si>
  <si>
    <t>Mower, Exmark Master 148</t>
  </si>
  <si>
    <t>Mower, Exmark Master 167</t>
  </si>
  <si>
    <t>Cement Mixer</t>
  </si>
  <si>
    <t>30</t>
  </si>
  <si>
    <t>Calcium Tank (Liquid)</t>
  </si>
  <si>
    <t>Parks and Recreation</t>
  </si>
  <si>
    <t>2015/16</t>
  </si>
  <si>
    <t>Atheletic Field CRF</t>
  </si>
  <si>
    <t>Function Hall basement Retro fit</t>
  </si>
  <si>
    <t>Yearly</t>
  </si>
  <si>
    <t>Police</t>
  </si>
  <si>
    <t>Var</t>
  </si>
  <si>
    <t>Patrol Vehicles</t>
  </si>
  <si>
    <t>5 year</t>
  </si>
  <si>
    <t>Special Response Team Body Armor Replacement (10 team members)</t>
  </si>
  <si>
    <t>Administrative Vehicle</t>
  </si>
  <si>
    <t>Crime Scene vehicle replacement</t>
  </si>
  <si>
    <t>every 10 yrs</t>
  </si>
  <si>
    <t>Solid Waste Disposal</t>
  </si>
  <si>
    <t>10  yr</t>
  </si>
  <si>
    <t>100 CY Trailer, live floor T1</t>
  </si>
  <si>
    <t>Solid Waste CRF</t>
  </si>
  <si>
    <t>90 CY End Dump T2</t>
  </si>
  <si>
    <t>100 CY Trailer, live floor T3</t>
  </si>
  <si>
    <t>100 CY Trailer, live floor T4</t>
  </si>
  <si>
    <t>Truck Cab &amp; Chassis - International Tractor L6</t>
  </si>
  <si>
    <t>Truck Cab &amp; Chassis - International Tractor L7</t>
  </si>
  <si>
    <t>Fork Lift L11</t>
  </si>
  <si>
    <t>Transfer Station Loader L4</t>
  </si>
  <si>
    <t>Transfer Station Loader L5</t>
  </si>
  <si>
    <t>Skid Steer Loader L9</t>
  </si>
  <si>
    <t>Skid Steer Loader L10</t>
  </si>
  <si>
    <t>Pickup Truck w/ Plow L1</t>
  </si>
  <si>
    <t>Technology</t>
  </si>
  <si>
    <t>Computer CRF</t>
  </si>
  <si>
    <t>Town Clerk/Tax Collector</t>
  </si>
  <si>
    <t>Computer Equipment</t>
  </si>
  <si>
    <t>Wastewater Treatment</t>
  </si>
  <si>
    <t>ongoing</t>
  </si>
  <si>
    <t xml:space="preserve">Manhole/Sewer Rehabilitation </t>
  </si>
  <si>
    <t xml:space="preserve">User Fees </t>
  </si>
  <si>
    <t>CCTV Camera Equipment for Sewer System</t>
  </si>
  <si>
    <t>8</t>
  </si>
  <si>
    <t>Bobcat Skid Steer Loaders-compost facility</t>
  </si>
  <si>
    <t>Bobcat Toolcat, trailer and accessories-X Country Sewer Maintenance</t>
  </si>
  <si>
    <t>20</t>
  </si>
  <si>
    <t>10</t>
  </si>
  <si>
    <t>User Fees</t>
  </si>
  <si>
    <t>Ford Explorer -Pretreatment Manager</t>
  </si>
  <si>
    <t>Cat 938 loader C-3-compost facility</t>
  </si>
  <si>
    <t>2031/32</t>
  </si>
  <si>
    <t>Husquvarna Zero Turn riding mower</t>
  </si>
  <si>
    <t>User Fees - budget</t>
  </si>
  <si>
    <t>13</t>
  </si>
  <si>
    <t>Exmark walk behind mower</t>
  </si>
  <si>
    <t xml:space="preserve">User Fees - budget </t>
  </si>
  <si>
    <t>15</t>
  </si>
  <si>
    <t>Genie Lift (55 feet)</t>
  </si>
  <si>
    <t>Ford F-250 4X4 Pick-up w/plow (Operations/Collections)</t>
  </si>
  <si>
    <t>Update Sewer Rate Study - Wright Pierce</t>
  </si>
  <si>
    <t>5-yr program</t>
  </si>
  <si>
    <t xml:space="preserve">Sewer System Assesment Program - Added a year </t>
  </si>
  <si>
    <t>Cable Television</t>
  </si>
  <si>
    <t>Cablecast and Local Head End Equipment</t>
  </si>
  <si>
    <t>Franchise Fees</t>
  </si>
  <si>
    <t>Town Hall Matthew Thornton Room Equipment</t>
  </si>
  <si>
    <t>Software</t>
  </si>
  <si>
    <t>Remote Equipment / Mobile Studio</t>
  </si>
  <si>
    <t>Public Access Studio Equipment</t>
  </si>
  <si>
    <t>Public Access Editing Systems</t>
  </si>
  <si>
    <t>Media Staff Hardware</t>
  </si>
  <si>
    <t>Public Access Cameras and Audio Equipment</t>
  </si>
  <si>
    <t>Total CATV FUND</t>
  </si>
  <si>
    <t>Cap Reserve</t>
  </si>
  <si>
    <t>User Fees WWTF</t>
  </si>
  <si>
    <t>Cable Franchise Fees</t>
  </si>
  <si>
    <t>Project: Library Sprinklers</t>
  </si>
  <si>
    <r>
      <t>Explanation and Need:</t>
    </r>
    <r>
      <rPr>
        <sz val="12"/>
        <rFont val="Times New Roman"/>
        <family val="1"/>
      </rPr>
      <t xml:space="preserve"> replacement of sprinkler system.</t>
    </r>
  </si>
  <si>
    <t>Body Camera</t>
  </si>
  <si>
    <t>EOL</t>
  </si>
  <si>
    <t>Building Upgrade to Reeds Ferry  (Station 3)</t>
  </si>
  <si>
    <t>100k (miles)</t>
  </si>
  <si>
    <t>Ambulance 233</t>
  </si>
  <si>
    <t>Ambulance CRF</t>
  </si>
  <si>
    <t>Ambulance 231</t>
  </si>
  <si>
    <t>Ambulance 234</t>
  </si>
  <si>
    <t>Cardiac Defibrillator/Monitor/Transmitter</t>
  </si>
  <si>
    <t>Automatic Rescue CPR Devices</t>
  </si>
  <si>
    <t>10 yrs First Due</t>
  </si>
  <si>
    <t>Fire Equip CRF</t>
  </si>
  <si>
    <t>20 yr EOL Review</t>
  </si>
  <si>
    <t xml:space="preserve">25 yr. </t>
  </si>
  <si>
    <t xml:space="preserve">Fire </t>
  </si>
  <si>
    <t>Fire Command Vehicle</t>
  </si>
  <si>
    <t>Equipment Trailer</t>
  </si>
  <si>
    <t>Fire Suppression Hose</t>
  </si>
  <si>
    <t>Portable Radios</t>
  </si>
  <si>
    <t>Traffic Pre-emption CRF</t>
  </si>
  <si>
    <t>Pumper E-1</t>
  </si>
  <si>
    <t>Pumper E-2</t>
  </si>
  <si>
    <t>Pumper E-3</t>
  </si>
  <si>
    <t>Pumper E-4</t>
  </si>
  <si>
    <t>Heavy Rescue</t>
  </si>
  <si>
    <t>Computer Upgrade/ Replacement</t>
  </si>
  <si>
    <t>Rescue/Forestry UTV</t>
  </si>
  <si>
    <t>Boat, Portable Inflatable</t>
  </si>
  <si>
    <t>162 SD SC Chassis Utility</t>
  </si>
  <si>
    <t>Special ops. Trailer</t>
  </si>
  <si>
    <t>Hazmat Trailer</t>
  </si>
  <si>
    <t>SCBA Filling System</t>
  </si>
  <si>
    <t>Toxic Gas Meters</t>
  </si>
  <si>
    <t>Thermal Imaging Cameras</t>
  </si>
  <si>
    <t>Large Diameter Hose</t>
  </si>
  <si>
    <t>Opticom repair/replacement</t>
  </si>
  <si>
    <t xml:space="preserve">Extrication Tools </t>
  </si>
  <si>
    <t>Emergency Management Training Grounds</t>
  </si>
  <si>
    <t>Turn out gear  (5 x $3,000)</t>
  </si>
  <si>
    <r>
      <t>2a. Was this same project reflected in the prior CIP?</t>
    </r>
    <r>
      <rPr>
        <sz val="12"/>
        <rFont val="Arial"/>
        <family val="2"/>
      </rPr>
      <t xml:space="preserve">  Yes</t>
    </r>
  </si>
  <si>
    <r>
      <t>Explanation:</t>
    </r>
    <r>
      <rPr>
        <sz val="12"/>
        <rFont val="Arial"/>
        <family val="2"/>
      </rPr>
      <t xml:space="preserve">We are looking to install an irrigation system onto the Football Practice field at Wasserman Park. </t>
    </r>
  </si>
  <si>
    <r>
      <t xml:space="preserve">1. Description of Project: </t>
    </r>
    <r>
      <rPr>
        <sz val="12"/>
        <rFont val="Arial"/>
        <family val="2"/>
      </rPr>
      <t>Irrigation for Wasserman Park Football Field</t>
    </r>
  </si>
  <si>
    <r>
      <t xml:space="preserve">3. Expected Useful Life: </t>
    </r>
    <r>
      <rPr>
        <sz val="12"/>
        <rFont val="Arial"/>
        <family val="2"/>
      </rPr>
      <t>50 years</t>
    </r>
  </si>
  <si>
    <r>
      <t>and briefly explain why the changes have been made:</t>
    </r>
    <r>
      <rPr>
        <sz val="12"/>
        <rFont val="Arial"/>
        <family val="2"/>
      </rPr>
      <t xml:space="preserve"> cost </t>
    </r>
    <r>
      <rPr>
        <u/>
        <sz val="12"/>
        <rFont val="Arial"/>
        <family val="2"/>
      </rPr>
      <t>X</t>
    </r>
    <r>
      <rPr>
        <sz val="12"/>
        <rFont val="Arial"/>
        <family val="2"/>
      </rPr>
      <t xml:space="preserve"> </t>
    </r>
    <r>
      <rPr>
        <u/>
        <sz val="12"/>
        <rFont val="Arial"/>
        <family val="2"/>
      </rPr>
      <t xml:space="preserve"> </t>
    </r>
    <r>
      <rPr>
        <sz val="12"/>
        <rFont val="Arial"/>
        <family val="2"/>
      </rPr>
      <t>; year X ; scope __; none  _</t>
    </r>
  </si>
  <si>
    <r>
      <t>1. Description of Project:</t>
    </r>
    <r>
      <rPr>
        <sz val="12"/>
        <rFont val="Arial"/>
        <family val="2"/>
      </rPr>
      <t xml:space="preserve"> Function Hall Basement</t>
    </r>
  </si>
  <si>
    <t>Irrigation Wasserman Park</t>
  </si>
  <si>
    <t>Pickup/Forestry 2</t>
  </si>
  <si>
    <t>Gator / Forestry Trailer</t>
  </si>
  <si>
    <t>Boat Rigid Hull/inflatable/equipment</t>
  </si>
  <si>
    <t>SCBA RIT cylinders 1 hour (10 x $1441)</t>
  </si>
  <si>
    <t>SCBA cylinders 30 minute (40 x $1085)</t>
  </si>
  <si>
    <t>SCBA Packs</t>
  </si>
  <si>
    <t>SABA Tech Rescue Bottles 10 min (10 x $585)</t>
  </si>
  <si>
    <t>Pumper E-5</t>
  </si>
  <si>
    <t>Campus WIFI - town hall</t>
  </si>
  <si>
    <r>
      <t>Explanation and Need:</t>
    </r>
    <r>
      <rPr>
        <sz val="12"/>
        <rFont val="Times New Roman"/>
        <family val="1"/>
      </rPr>
      <t xml:space="preserve"> The station was built in the early 1980's.  The life expectancy of the pump station is 20 - 30 years.  The station is now 36 plus years old and all the components have begun to fail.   Upgrade wil include removing and replacing pumps, controls, and alarm system. </t>
    </r>
  </si>
  <si>
    <t>Schedule 1</t>
  </si>
  <si>
    <t>PROJECTED MUNICIPAL PROPERTY TAX IMPACT</t>
  </si>
  <si>
    <t>Capital Expenditures</t>
  </si>
  <si>
    <t>2011-12</t>
  </si>
  <si>
    <t>2012-13</t>
  </si>
  <si>
    <t>2013-14</t>
  </si>
  <si>
    <t>2014-15</t>
  </si>
  <si>
    <t>2015-16</t>
  </si>
  <si>
    <t>2017-18</t>
  </si>
  <si>
    <t>2018-19</t>
  </si>
  <si>
    <t>2019-20</t>
  </si>
  <si>
    <t>Debt service on outstanding bonds</t>
  </si>
  <si>
    <t>Transfer to capital reserve funds</t>
  </si>
  <si>
    <t>Issuance of New Debt (see below)</t>
  </si>
  <si>
    <t>Total property tax financing of capital expenditures</t>
  </si>
  <si>
    <t>CIP Major Projects Issuance of New Debt</t>
  </si>
  <si>
    <t>Total property tax financing of CIP major projects</t>
  </si>
  <si>
    <t>Capital Reserve Funding</t>
  </si>
  <si>
    <t>Historic Funding</t>
  </si>
  <si>
    <t>Projected Funding</t>
  </si>
  <si>
    <t xml:space="preserve">Capital Reserve Fund </t>
  </si>
  <si>
    <t>balance 7/1/08</t>
  </si>
  <si>
    <t>2001-02</t>
  </si>
  <si>
    <t>2002-03</t>
  </si>
  <si>
    <t>2003-04</t>
  </si>
  <si>
    <t>2004-05</t>
  </si>
  <si>
    <t>2005-06</t>
  </si>
  <si>
    <t>2006-07</t>
  </si>
  <si>
    <t>2008-09</t>
  </si>
  <si>
    <t>2009-10</t>
  </si>
  <si>
    <t>2010-11</t>
  </si>
  <si>
    <t>2016-17</t>
  </si>
  <si>
    <t>Ambulance</t>
  </si>
  <si>
    <t>Athletic Field Development</t>
  </si>
  <si>
    <t>Bridge Replacement *</t>
  </si>
  <si>
    <t>Communications Equipment</t>
  </si>
  <si>
    <t>Drainage Improvements *</t>
  </si>
  <si>
    <t>DW Highway Intersection Improvements</t>
  </si>
  <si>
    <t>Fire Equipment</t>
  </si>
  <si>
    <t>Highway Equipment</t>
  </si>
  <si>
    <t>Land Bank</t>
  </si>
  <si>
    <t>Landfill</t>
  </si>
  <si>
    <t>Library Construction</t>
  </si>
  <si>
    <t>Library Bld Maintenance</t>
  </si>
  <si>
    <t>Northwest Fire Station ***</t>
  </si>
  <si>
    <t>Playground Equipment</t>
  </si>
  <si>
    <t>Real Estate Reappraisal</t>
  </si>
  <si>
    <t>Road Improvements</t>
  </si>
  <si>
    <t>Salt Shed</t>
  </si>
  <si>
    <t>Sewer Line Extension</t>
  </si>
  <si>
    <t>Sidewalks and Bike Paths *</t>
  </si>
  <si>
    <t>Road Infrastructure CRF*</t>
  </si>
  <si>
    <t xml:space="preserve">Fire Station </t>
  </si>
  <si>
    <t>GIS</t>
  </si>
  <si>
    <t>Traffic Signal Pre-emption System</t>
  </si>
  <si>
    <t>Wastewater Treatment Facility**</t>
  </si>
  <si>
    <t>Wastewater Treatment System**</t>
  </si>
  <si>
    <t>Capital Reserve Fund Transfers</t>
  </si>
  <si>
    <t>Expendable Trust Funds</t>
  </si>
  <si>
    <t>Milfoil</t>
  </si>
  <si>
    <t xml:space="preserve">Total property tax financing </t>
  </si>
  <si>
    <t>Sewer Fund</t>
  </si>
  <si>
    <t xml:space="preserve">Sewer Infrastructure Improvements </t>
  </si>
  <si>
    <t>Total CRF &amp; Expandable Trust Funds</t>
  </si>
  <si>
    <t>*Road Infrastructure CRF Breakout of funding</t>
  </si>
  <si>
    <t>Drainage</t>
  </si>
  <si>
    <t xml:space="preserve">Roads </t>
  </si>
  <si>
    <t>Breakdown of Funding</t>
  </si>
  <si>
    <t>General Fund Expandable Trust</t>
  </si>
  <si>
    <t>General Fund Capital Reserve Deposits</t>
  </si>
  <si>
    <t>Sewer Fund Capital Reserve Deposits</t>
  </si>
  <si>
    <t>Capital Reserve Spending</t>
  </si>
  <si>
    <t>Historical Spending of CRF</t>
  </si>
  <si>
    <t>Projected Spending</t>
  </si>
  <si>
    <t>balance 7/1/07</t>
  </si>
  <si>
    <t>2007-08</t>
  </si>
  <si>
    <t>Bridge Replacement</t>
  </si>
  <si>
    <t>Drainage Improvements</t>
  </si>
  <si>
    <t xml:space="preserve">Library Roof </t>
  </si>
  <si>
    <t>Northwest Fire Station</t>
  </si>
  <si>
    <t>South Merrimack Fire Station</t>
  </si>
  <si>
    <t>WWT Facility CRF</t>
  </si>
  <si>
    <t>WWT System CRF</t>
  </si>
  <si>
    <t>Total property tax financing of capital reserve fund transfers</t>
  </si>
  <si>
    <t>Library (25 YR) {$6,000,000}</t>
  </si>
  <si>
    <t>Replacement   Cost</t>
  </si>
  <si>
    <t>Project: Pedestrian Bridge over Souhegan River Replacement</t>
  </si>
  <si>
    <r>
      <t>Explanation and Need:</t>
    </r>
    <r>
      <rPr>
        <sz val="12"/>
        <rFont val="Times New Roman"/>
        <family val="1"/>
      </rPr>
      <t xml:space="preserve"> See attached project info slide</t>
    </r>
  </si>
  <si>
    <t xml:space="preserve">  Construction &amp; Installation &amp; Programming </t>
  </si>
  <si>
    <t>Planning Board comments</t>
  </si>
  <si>
    <t>Page #</t>
  </si>
  <si>
    <t xml:space="preserve">Project: Refurbish and add additions to the Merrimack, South Fire Station </t>
  </si>
  <si>
    <t xml:space="preserve">   Fund Blance</t>
  </si>
  <si>
    <t>Project: Safety Complex</t>
  </si>
  <si>
    <t xml:space="preserve">Project: Sidewalk  </t>
  </si>
  <si>
    <t>Project:Seaverns Bridge Canoe Launch Ramp - Slope Stabilization</t>
  </si>
  <si>
    <r>
      <t>Explanation and Need:</t>
    </r>
    <r>
      <rPr>
        <sz val="12"/>
        <rFont val="Times New Roman"/>
        <family val="1"/>
      </rPr>
      <t xml:space="preserve"> </t>
    </r>
  </si>
  <si>
    <t>2027-28</t>
  </si>
  <si>
    <t xml:space="preserve">   2027-28</t>
  </si>
  <si>
    <t xml:space="preserve">Admin/Engineering  </t>
  </si>
  <si>
    <t>Project: Sidewalk Construction: US Route 3 - Daniel Webster Highway - 3,600 LF</t>
  </si>
  <si>
    <t>Project: Sewer Line Ext. McQuestion and Mayflower Sewer Basin</t>
  </si>
  <si>
    <t xml:space="preserve">   Capital Reserve Fund  (SRF)</t>
  </si>
  <si>
    <t xml:space="preserve">Camel Max  Sewer Vacuum Truck  </t>
  </si>
  <si>
    <t>2036/37</t>
  </si>
  <si>
    <t>Compost Screener - McClosky 621Trommel Screener</t>
  </si>
  <si>
    <t>John Deere Loader C-1-compost facility (2014 loader was purchased used in 2018)</t>
  </si>
  <si>
    <t>John Deere Loader C-2-compost facility ( 2015 loader was purchased used in 2018)</t>
  </si>
  <si>
    <t xml:space="preserve">Kenworth T-800 Roll-Off Truck to transport roll-offs with sludge to compost.   Will also be used to transport dewater screenings from the new screening facility. </t>
  </si>
  <si>
    <t xml:space="preserve">Ford F-250 4 x 4 with plow, strobe lights, backrack (Collection System) </t>
  </si>
  <si>
    <t>Change out compost blowers - original installation 1994 - blowers are beyond useful life at 27 years old</t>
  </si>
  <si>
    <t>Message Board - MB-7</t>
  </si>
  <si>
    <t>Message Board - MB-11</t>
  </si>
  <si>
    <t>Office Trailer</t>
  </si>
  <si>
    <t>Wasserman Park Cabin Roof Replacements (5 Cabins)</t>
  </si>
  <si>
    <t>Wasserman Park Beach - Phase 4</t>
  </si>
  <si>
    <t>Dog Park Lighting Project</t>
  </si>
  <si>
    <t>Skateboard Park Replacement</t>
  </si>
  <si>
    <t>Wasserman Park Road and Parking Improvement</t>
  </si>
  <si>
    <r>
      <t xml:space="preserve">1. Description of Project: </t>
    </r>
    <r>
      <rPr>
        <sz val="12"/>
        <rFont val="Arial"/>
        <family val="2"/>
      </rPr>
      <t>Wasserman Park Road Improvement and improved parking</t>
    </r>
  </si>
  <si>
    <r>
      <t>Explanation:</t>
    </r>
    <r>
      <rPr>
        <sz val="12"/>
        <rFont val="Arial"/>
        <family val="2"/>
      </rPr>
      <t>We are looking to repair the Wasserman Park Road System as well as improve parking within the Park.</t>
    </r>
  </si>
  <si>
    <r>
      <t xml:space="preserve">3. Expected Useful Life: </t>
    </r>
    <r>
      <rPr>
        <sz val="12"/>
        <rFont val="Arial"/>
        <family val="2"/>
      </rPr>
      <t>15 - 20 years</t>
    </r>
  </si>
  <si>
    <r>
      <t xml:space="preserve">1. Description of Project: </t>
    </r>
    <r>
      <rPr>
        <sz val="12"/>
        <rFont val="Arial"/>
        <family val="2"/>
      </rPr>
      <t>Replacement of Martel Field Lights &amp; New Lights at Green Field Farms</t>
    </r>
  </si>
  <si>
    <r>
      <t>Explanation:</t>
    </r>
    <r>
      <rPr>
        <sz val="12"/>
        <rFont val="Arial"/>
        <family val="2"/>
      </rPr>
      <t xml:space="preserve">Athletic Field Lighting Project to replace the lights at Martel Field and add new lights to the new fields at Green Field Farms property. </t>
    </r>
  </si>
  <si>
    <r>
      <t xml:space="preserve">1. Description of Project: </t>
    </r>
    <r>
      <rPr>
        <sz val="12"/>
        <rFont val="Arial"/>
        <family val="2"/>
      </rPr>
      <t>Wasserman Park Beach Phase 4</t>
    </r>
  </si>
  <si>
    <r>
      <t>Explanation:</t>
    </r>
    <r>
      <rPr>
        <sz val="12"/>
        <rFont val="Arial"/>
        <family val="2"/>
      </rPr>
      <t xml:space="preserve">Wasserman Park Beach Phase 4 which includes addressing erosion and accessibility on the north side of the beach above what is being completed in 2021-2022. </t>
    </r>
  </si>
  <si>
    <r>
      <t xml:space="preserve">3. Expected Useful Life: </t>
    </r>
    <r>
      <rPr>
        <sz val="12"/>
        <rFont val="Arial"/>
        <family val="2"/>
      </rPr>
      <t>20 years</t>
    </r>
  </si>
  <si>
    <r>
      <t xml:space="preserve">1. Description of Project: </t>
    </r>
    <r>
      <rPr>
        <sz val="12"/>
        <rFont val="Arial"/>
        <family val="2"/>
      </rPr>
      <t>Skateboard Park Replacement</t>
    </r>
  </si>
  <si>
    <t>Lower Power FM</t>
  </si>
  <si>
    <t>Other Meeting Space</t>
  </si>
  <si>
    <t>Other CATV Equipment</t>
  </si>
  <si>
    <t>12</t>
  </si>
  <si>
    <t>450 4x4 w/ Dump Body, Plow (Formerly H-7)</t>
  </si>
  <si>
    <t>2032/33</t>
  </si>
  <si>
    <t>NEW</t>
  </si>
  <si>
    <t>2039/40</t>
  </si>
  <si>
    <t>2034/35</t>
  </si>
  <si>
    <t>2033/34</t>
  </si>
  <si>
    <t>Pickup Truck w/ Plow L8</t>
  </si>
  <si>
    <t>N/A</t>
  </si>
  <si>
    <t xml:space="preserve">Kubota Loader - R530 </t>
  </si>
  <si>
    <t>Seaverns Bridge Canoe Launch Ramp - Slope Stabilization &amp; Canoe Access</t>
  </si>
  <si>
    <t>Sewer Line Extensions (McQuestion Sewer Basins &amp; Mayflower Sewer Basins)</t>
  </si>
  <si>
    <t xml:space="preserve">Bridge Replacement - Pedestrian Bridge over Souhegan River (FY 2032) </t>
  </si>
  <si>
    <t xml:space="preserve">been made: Cost: X Year: X  Scope:     None:     </t>
  </si>
  <si>
    <r>
      <t>Explanation and Need:</t>
    </r>
    <r>
      <rPr>
        <sz val="12"/>
        <rFont val="Times New Roman"/>
        <family val="1"/>
      </rPr>
      <t xml:space="preserve">  See attached information sheet.  </t>
    </r>
    <r>
      <rPr>
        <sz val="12"/>
        <color rgb="FFFF0000"/>
        <rFont val="Times New Roman"/>
        <family val="1"/>
      </rPr>
      <t>Per Draft 2023-2032 10 Year Plan</t>
    </r>
  </si>
  <si>
    <t xml:space="preserve">been made: Cost: X   Year:     Scope:     None:    (Check all that apply). </t>
  </si>
  <si>
    <t xml:space="preserve">been made: Cost:    Year:  X   Scope:     None:    (Check all that apply). </t>
  </si>
  <si>
    <t>Do the draiange and pavement for each road, one per year - No Bond</t>
  </si>
  <si>
    <t xml:space="preserve">Project same as reflected in prior CIP?  Yes: X   No:  </t>
  </si>
  <si>
    <t>Project: Paving and Preservation- Daniel Webster Highway</t>
  </si>
  <si>
    <t>Project same as reflected in prior CIP?  Yes:    No:  X</t>
  </si>
  <si>
    <t xml:space="preserve">been made: Cost:  X  Year:  X - 2022   Scope: X - Added Canoe Launch    None:  </t>
  </si>
  <si>
    <t xml:space="preserve">been made: Cost: X  Year: X  (Eng/ROW 2023)(Const 2032)    Scope:     None:   </t>
  </si>
  <si>
    <r>
      <rPr>
        <b/>
        <sz val="12"/>
        <rFont val="Times New Roman"/>
        <family val="1"/>
      </rPr>
      <t>New Project:</t>
    </r>
    <r>
      <rPr>
        <b/>
        <sz val="12"/>
        <color rgb="FFFF0000"/>
        <rFont val="Times New Roman"/>
        <family val="1"/>
      </rPr>
      <t xml:space="preserve"> </t>
    </r>
    <r>
      <rPr>
        <sz val="12"/>
        <color rgb="FFFF0000"/>
        <rFont val="Times New Roman"/>
        <family val="1"/>
      </rPr>
      <t xml:space="preserve"> In Draft 2023-2032 10 Year Plan</t>
    </r>
  </si>
  <si>
    <t xml:space="preserve">been made: Cost: X   Year:     Scope: X Combined Projects    None:     (Check all that apply). </t>
  </si>
  <si>
    <t xml:space="preserve">been made: Cost:    Year: X    Scope:     None:    (Check all that apply). </t>
  </si>
  <si>
    <r>
      <t xml:space="preserve">NEW PROJECT: </t>
    </r>
    <r>
      <rPr>
        <sz val="12"/>
        <color rgb="FFFF6600"/>
        <rFont val="Times New Roman"/>
        <family val="1"/>
      </rPr>
      <t>In Draft 2023-2032 10 Year Plan</t>
    </r>
  </si>
  <si>
    <t>Radio Base Stations (VHF Backup)</t>
  </si>
  <si>
    <t>Total CRF Expenditures</t>
  </si>
  <si>
    <t>(Major + Minor)</t>
  </si>
  <si>
    <t>Martel Field and Greenfield Farms lighting (Placeholder)</t>
  </si>
  <si>
    <t>Playground CRF</t>
  </si>
  <si>
    <t>every 7 yrs</t>
  </si>
  <si>
    <t>Ford Focus</t>
  </si>
  <si>
    <t>SLE McQuestion Rd (10 YR) {$2,360,000}</t>
  </si>
  <si>
    <t>TYPE</t>
  </si>
  <si>
    <t>49 - 50</t>
  </si>
  <si>
    <t>55 - 56</t>
  </si>
  <si>
    <t>57 - 58</t>
  </si>
  <si>
    <t>59 - 60</t>
  </si>
  <si>
    <t>61 - 62</t>
  </si>
  <si>
    <t>67 - 68</t>
  </si>
  <si>
    <t>II - Necessary</t>
  </si>
  <si>
    <t>III - Desirable</t>
  </si>
  <si>
    <t>2028-29</t>
  </si>
  <si>
    <t xml:space="preserve">   2028-29</t>
  </si>
  <si>
    <t>Fiber Optic Project Highway</t>
  </si>
  <si>
    <t>Storage System Upgrade</t>
  </si>
  <si>
    <t>Network Infrastructure Refresh</t>
  </si>
  <si>
    <r>
      <t>and briefly explain why the changes have been made:</t>
    </r>
    <r>
      <rPr>
        <sz val="12"/>
        <rFont val="Arial"/>
        <family val="2"/>
      </rPr>
      <t xml:space="preserve"> cost X</t>
    </r>
    <r>
      <rPr>
        <u/>
        <sz val="12"/>
        <rFont val="Arial"/>
        <family val="2"/>
      </rPr>
      <t xml:space="preserve">  </t>
    </r>
    <r>
      <rPr>
        <sz val="12"/>
        <rFont val="Arial"/>
        <family val="2"/>
      </rPr>
      <t xml:space="preserve">; year </t>
    </r>
    <r>
      <rPr>
        <u/>
        <sz val="12"/>
        <rFont val="Arial"/>
        <family val="2"/>
      </rPr>
      <t xml:space="preserve">  </t>
    </r>
    <r>
      <rPr>
        <sz val="12"/>
        <rFont val="Arial"/>
        <family val="2"/>
      </rPr>
      <t>; scope __; none  _</t>
    </r>
  </si>
  <si>
    <r>
      <t>Explanation:</t>
    </r>
    <r>
      <rPr>
        <sz val="12"/>
        <rFont val="Arial"/>
        <family val="2"/>
      </rPr>
      <t>Development of two athletic fields on the Greenfield Farms site on Pearson Road and associated parking.</t>
    </r>
  </si>
  <si>
    <r>
      <t>2a. Was this same project reflected in the prior CIP?</t>
    </r>
    <r>
      <rPr>
        <sz val="12"/>
        <rFont val="Arial"/>
        <family val="2"/>
      </rPr>
      <t xml:space="preserve">  Yes </t>
    </r>
  </si>
  <si>
    <r>
      <t>and briefly explain why the changes have been made:</t>
    </r>
    <r>
      <rPr>
        <sz val="12"/>
        <rFont val="Arial"/>
        <family val="2"/>
      </rPr>
      <t xml:space="preserve"> cost </t>
    </r>
    <r>
      <rPr>
        <u/>
        <sz val="12"/>
        <rFont val="Arial"/>
        <family val="2"/>
      </rPr>
      <t xml:space="preserve">   </t>
    </r>
    <r>
      <rPr>
        <sz val="12"/>
        <rFont val="Arial"/>
        <family val="2"/>
      </rPr>
      <t xml:space="preserve">; year </t>
    </r>
    <r>
      <rPr>
        <u/>
        <sz val="12"/>
        <rFont val="Arial"/>
        <family val="2"/>
      </rPr>
      <t xml:space="preserve">  </t>
    </r>
    <r>
      <rPr>
        <sz val="12"/>
        <rFont val="Arial"/>
        <family val="2"/>
      </rPr>
      <t>; scope __; none  _X_</t>
    </r>
  </si>
  <si>
    <r>
      <t>and briefly explain why the changes have been made:</t>
    </r>
    <r>
      <rPr>
        <sz val="12"/>
        <rFont val="Arial"/>
        <family val="2"/>
      </rPr>
      <t xml:space="preserve"> cost </t>
    </r>
    <r>
      <rPr>
        <u/>
        <sz val="12"/>
        <rFont val="Arial"/>
        <family val="2"/>
      </rPr>
      <t xml:space="preserve">  </t>
    </r>
    <r>
      <rPr>
        <sz val="12"/>
        <rFont val="Arial"/>
        <family val="2"/>
      </rPr>
      <t>; year X</t>
    </r>
    <r>
      <rPr>
        <u/>
        <sz val="12"/>
        <rFont val="Arial"/>
        <family val="2"/>
      </rPr>
      <t xml:space="preserve">  </t>
    </r>
    <r>
      <rPr>
        <sz val="12"/>
        <rFont val="Arial"/>
        <family val="2"/>
      </rPr>
      <t>; scope _; none  __</t>
    </r>
  </si>
  <si>
    <r>
      <t>Explanation:</t>
    </r>
    <r>
      <rPr>
        <sz val="12"/>
        <rFont val="Arial"/>
        <family val="2"/>
      </rPr>
      <t xml:space="preserve">  We are looking to restore the basement of the Function Hall at Wasserman Park. More than a decade ago; the basement flooded one winter and I'm told it wasn't noticed for awhile and as a result got moldy and had to be gutted. All that remains is the original framing for all the original rooms. We have 2500 square of dead space that is heated and has sprinklers already. We would like to turn this into usable space for smaller meeting and activty rooms. </t>
    </r>
  </si>
  <si>
    <r>
      <t>and briefly explain why the changes have been made:</t>
    </r>
    <r>
      <rPr>
        <sz val="12"/>
        <rFont val="Arial"/>
        <family val="2"/>
      </rPr>
      <t xml:space="preserve"> cost X</t>
    </r>
    <r>
      <rPr>
        <u/>
        <sz val="12"/>
        <rFont val="Arial"/>
        <family val="2"/>
      </rPr>
      <t xml:space="preserve">  </t>
    </r>
    <r>
      <rPr>
        <sz val="12"/>
        <rFont val="Arial"/>
        <family val="2"/>
      </rPr>
      <t xml:space="preserve">; year </t>
    </r>
    <r>
      <rPr>
        <u/>
        <sz val="12"/>
        <rFont val="Arial"/>
        <family val="2"/>
      </rPr>
      <t xml:space="preserve">  </t>
    </r>
    <r>
      <rPr>
        <sz val="12"/>
        <rFont val="Arial"/>
        <family val="2"/>
      </rPr>
      <t>; scope _; none  __</t>
    </r>
  </si>
  <si>
    <r>
      <t>and briefly explain why the changes have been made:</t>
    </r>
    <r>
      <rPr>
        <sz val="12"/>
        <rFont val="Arial"/>
        <family val="2"/>
      </rPr>
      <t xml:space="preserve"> cost X </t>
    </r>
    <r>
      <rPr>
        <u/>
        <sz val="12"/>
        <rFont val="Arial"/>
        <family val="2"/>
      </rPr>
      <t xml:space="preserve">  </t>
    </r>
    <r>
      <rPr>
        <sz val="12"/>
        <rFont val="Arial"/>
        <family val="2"/>
      </rPr>
      <t xml:space="preserve">; year </t>
    </r>
    <r>
      <rPr>
        <u/>
        <sz val="12"/>
        <rFont val="Arial"/>
        <family val="2"/>
      </rPr>
      <t xml:space="preserve">  </t>
    </r>
    <r>
      <rPr>
        <sz val="12"/>
        <rFont val="Arial"/>
        <family val="2"/>
      </rPr>
      <t>; scope _; none  _</t>
    </r>
  </si>
  <si>
    <r>
      <t>Explanation:</t>
    </r>
    <r>
      <rPr>
        <sz val="12"/>
        <rFont val="Arial"/>
        <family val="2"/>
      </rPr>
      <t xml:space="preserve">Relocation or Replacement of the O'Gara Drive Skate Board Park. </t>
    </r>
  </si>
  <si>
    <t>Function Hall Generator</t>
  </si>
  <si>
    <r>
      <t xml:space="preserve">Explanation and Need: </t>
    </r>
    <r>
      <rPr>
        <sz val="12"/>
        <rFont val="Times New Roman"/>
        <family val="1"/>
      </rPr>
      <t>Merrimack has outgrown the 1979 library addition and</t>
    </r>
  </si>
  <si>
    <t xml:space="preserve">library services have changed, with more demand for quiet study space, shelving </t>
  </si>
  <si>
    <t>for growing collections, group and individual seating, staff work areas, as well as</t>
  </si>
  <si>
    <t xml:space="preserve">a need for improved accessibility and energy efficiency. We have been working with </t>
  </si>
  <si>
    <t>Stabler Assoc. and SMP Architects on space studies and conceptual designs.</t>
  </si>
  <si>
    <t>Project: Library HVAC System Replacement</t>
  </si>
  <si>
    <r>
      <t>Explanation and Need:</t>
    </r>
    <r>
      <rPr>
        <sz val="12"/>
        <rFont val="Times New Roman"/>
        <family val="1"/>
      </rPr>
      <t xml:space="preserve"> Upgrade of HVAC system to improve air and address</t>
    </r>
  </si>
  <si>
    <t>failing chiller. June 2022 Margaret Dillon of SEEDS has applied for an Eversource grant to</t>
  </si>
  <si>
    <t xml:space="preserve">perform an energy audit of the building. Johnson Controls provided a rough estimate for </t>
  </si>
  <si>
    <t xml:space="preserve">budgeting purposes, but this project would go out to bid after the energy audit. </t>
  </si>
  <si>
    <t xml:space="preserve">  Design by engineer</t>
  </si>
  <si>
    <t>Replace Chiller only</t>
  </si>
  <si>
    <t>replace all individual units, vents, pipes, etc.</t>
  </si>
  <si>
    <t xml:space="preserve">Project:  Repair or replacement of Library Slate Roof </t>
  </si>
  <si>
    <r>
      <t xml:space="preserve">Explanation and Need: </t>
    </r>
    <r>
      <rPr>
        <sz val="12"/>
        <rFont val="Times New Roman"/>
        <family val="1"/>
      </rPr>
      <t xml:space="preserve">Slate roof needs to be repaired or replaced because it is failing. </t>
    </r>
  </si>
  <si>
    <t>Garland inspected the roof and reported that each slate piece is broken or cracked and the</t>
  </si>
  <si>
    <t>underlayment is in very poor condition, causing ceiling leaks and ice dams. We are investigating</t>
  </si>
  <si>
    <t>a repair of the north side vs. replacement of the entire slate roof. Library Trustees will compare</t>
  </si>
  <si>
    <t>the costs of using slate or a slate-looking product that is long lasting.</t>
  </si>
  <si>
    <r>
      <t xml:space="preserve">Estimated Cost: </t>
    </r>
    <r>
      <rPr>
        <sz val="12"/>
        <rFont val="Times New Roman"/>
        <family val="1"/>
      </rPr>
      <t xml:space="preserve">For repair of north side of slate roof; we are waiting on  </t>
    </r>
  </si>
  <si>
    <t>the cost of replacing the entire slate roof, underlayment, and any decking</t>
  </si>
  <si>
    <t xml:space="preserve">  Total  Repair of North side only</t>
  </si>
  <si>
    <t>14 yr</t>
  </si>
  <si>
    <t>DPW-3</t>
  </si>
  <si>
    <t>1 Ton Dump H-7</t>
  </si>
  <si>
    <t>1 Ton Dump H-10 Switch N Go</t>
  </si>
  <si>
    <t>1 Ton Dump H-11 Switch N Go</t>
  </si>
  <si>
    <t>Wheeled Excavator H-13</t>
  </si>
  <si>
    <t>6 Wheel Dump H-32</t>
  </si>
  <si>
    <t>2046/47</t>
  </si>
  <si>
    <t>2052/53</t>
  </si>
  <si>
    <t>Chevy Van - Collection System Camera Box Truck</t>
  </si>
  <si>
    <t>2038/39</t>
  </si>
  <si>
    <t xml:space="preserve">Golf-cart E-260 </t>
  </si>
  <si>
    <t>Golf-cart E-261</t>
  </si>
  <si>
    <t>Scissor Lift (26 foot)</t>
  </si>
  <si>
    <t>11</t>
  </si>
  <si>
    <t>2002/03</t>
  </si>
  <si>
    <t>MIG/TIG Welder</t>
  </si>
  <si>
    <t>Paving - Gravel Roads - Paving and Infrastructure Improvements</t>
  </si>
  <si>
    <t>Admin/Engineering    *</t>
  </si>
  <si>
    <t>Screw Press Gear Box Replacement</t>
  </si>
  <si>
    <t>Project: Retro Fit Drainage for MS4</t>
  </si>
  <si>
    <t xml:space="preserve">Project same as reflected in prior CIP?  Yes: X  No: </t>
  </si>
  <si>
    <t>Project: Crosswalk DWH @ Shaw's</t>
  </si>
  <si>
    <t xml:space="preserve">Project same as reflected in prior CIP?  Yes: X     No: </t>
  </si>
  <si>
    <t xml:space="preserve">been made: Cost: X   Year: X    Scope:     None:    (Check all that apply). </t>
  </si>
  <si>
    <t>Atheletic Field (10YR) {$810,000}</t>
  </si>
  <si>
    <t>Utility Truck 1</t>
  </si>
  <si>
    <t>Utility Truck 2 (Plow)</t>
  </si>
  <si>
    <t>State Funding - Anticipated</t>
  </si>
  <si>
    <t>Project: Bridge Rehabilitation - US 3 (DW Highway) @ Souhegan River Chamberlain</t>
  </si>
  <si>
    <t xml:space="preserve">been made: Cost:   Year:  X - 2032   Scope:     None:    (Check all that apply). </t>
  </si>
  <si>
    <t>Not in the State Bridge Aid Program at this time (not accepting applications)</t>
  </si>
  <si>
    <r>
      <rPr>
        <b/>
        <sz val="12"/>
        <rFont val="Times New Roman"/>
        <family val="1"/>
      </rPr>
      <t>Explanation and Need:</t>
    </r>
    <r>
      <rPr>
        <sz val="12"/>
        <rFont val="Times New Roman"/>
        <family val="1"/>
      </rPr>
      <t xml:space="preserve">  See attached information sheet. </t>
    </r>
  </si>
  <si>
    <t>* part will be completed in conjunction with TAP Grant (Souhegan River Trail )</t>
  </si>
  <si>
    <t>Reconstruct Parking Lots (Lower PD lot, Church lot)</t>
  </si>
  <si>
    <t>User Fees/Bonds/CRF</t>
  </si>
  <si>
    <t>Financing: LIBRARY TRUSTEES FUNDS</t>
  </si>
  <si>
    <t>Using Library Trustee Funds</t>
  </si>
  <si>
    <t>2029-30</t>
  </si>
  <si>
    <t xml:space="preserve">   2029-30</t>
  </si>
  <si>
    <t>New Voting Machines</t>
  </si>
  <si>
    <t>Sidewalks -  Twin Bridge Road</t>
  </si>
  <si>
    <t>Hot Box</t>
  </si>
  <si>
    <t>Function Hall Roof</t>
  </si>
  <si>
    <t>Kids Kove Playground</t>
  </si>
  <si>
    <t>Ambulance ADD TO FLEET</t>
  </si>
  <si>
    <t>Sale of Property</t>
  </si>
  <si>
    <t>Private Donation / Other</t>
  </si>
  <si>
    <t>Project: Bridge Replacement - US 3 (DW Highway) @ Baboosic Brook and Wire Road Intersection</t>
  </si>
  <si>
    <t xml:space="preserve">   State Grant - HB 401 Bridge Aid</t>
  </si>
  <si>
    <t xml:space="preserve">** to be completed in 2032 </t>
  </si>
  <si>
    <t xml:space="preserve">been made: Cost:  X  Year:  X  Scope:   X  None:    (Check all that apply). </t>
  </si>
  <si>
    <t xml:space="preserve">New Project </t>
  </si>
  <si>
    <t>Project: Screw Press Gear Box Replacement</t>
  </si>
  <si>
    <t>Bond (Bld &amp; Land)</t>
  </si>
  <si>
    <t>Telemetry Project (Pump Station Communications)</t>
  </si>
  <si>
    <t>Wastewater CRF - Design</t>
  </si>
  <si>
    <t>Green Ford Ranger/Toyota Tacoma</t>
  </si>
  <si>
    <t>Project: Chlorine Building</t>
  </si>
  <si>
    <t xml:space="preserve">changes have been made: Cost: X  Year: FY 19/20    Scope: Added TF and           </t>
  </si>
  <si>
    <t xml:space="preserve">Souhegan pump station projects and adjusted costs for project.  </t>
  </si>
  <si>
    <t xml:space="preserve">  Design  Final</t>
  </si>
  <si>
    <t>Contingency - Replace tanks and feed pumps in 2027 (Diff from Project)</t>
  </si>
  <si>
    <r>
      <t>Explanation and Need:</t>
    </r>
    <r>
      <rPr>
        <sz val="12"/>
        <rFont val="Times New Roman"/>
        <family val="1"/>
      </rPr>
      <t xml:space="preserve"> Upgrade components that were removed from the Phase III Bid because of cost. </t>
    </r>
  </si>
  <si>
    <t xml:space="preserve">  Engineering - Construction Administration </t>
  </si>
  <si>
    <t>Construction - includes purchase of equipment - Estimate provided by Methuen/Wright Pierce</t>
  </si>
  <si>
    <t>5% Contingency</t>
  </si>
  <si>
    <t xml:space="preserve">2% NHDES Adminstrative Fees </t>
  </si>
  <si>
    <t xml:space="preserve">Construction Administration </t>
  </si>
  <si>
    <t>Design/Engineering (Develop Bid Packages &amp; Bidding )</t>
  </si>
  <si>
    <t xml:space="preserve">   Bond Proceeds - SRF Loan</t>
  </si>
  <si>
    <t>Total</t>
  </si>
  <si>
    <t xml:space="preserve">Project: Ugrade Burt Street Pump Station </t>
  </si>
  <si>
    <t xml:space="preserve">been made: Cost:    Year:  X    Scope:     None:    (Check all that apply). </t>
  </si>
  <si>
    <t xml:space="preserve">Project: Radio Telemetry Update </t>
  </si>
  <si>
    <t>Microsoft exchange/ Microsoft 365</t>
  </si>
  <si>
    <t>Phase VI Upgrade (Aeration / misc )</t>
  </si>
  <si>
    <t>Wastewater SRF Bond</t>
  </si>
  <si>
    <t>5</t>
  </si>
  <si>
    <t>Crane Truck</t>
  </si>
  <si>
    <t>Storm Water and SPCC Upgrade Required Change of site plan</t>
  </si>
  <si>
    <t>User Fees-  budget</t>
  </si>
  <si>
    <t>SCADA Computers</t>
  </si>
  <si>
    <t>Incinerator Roll Up Door</t>
  </si>
  <si>
    <t>Diversion Control Gate</t>
  </si>
  <si>
    <t>Spare Drum Rotary Drum</t>
  </si>
  <si>
    <t>Hypo Tank and Pump Replacements</t>
  </si>
  <si>
    <t>Polymer Make Down Units RDT X 2</t>
  </si>
  <si>
    <t>Install Fire Alarms In Sludge Blower Bldg Aeation Blower Buildings</t>
  </si>
  <si>
    <t>Each Year 2020-2025</t>
  </si>
  <si>
    <t>Each Year 2022-2027</t>
  </si>
  <si>
    <t>Phase VII Upgrade (Solids Handling)</t>
  </si>
  <si>
    <t>Project: Amherst Rd Bridge</t>
  </si>
  <si>
    <r>
      <t>Explanation and Need:</t>
    </r>
    <r>
      <rPr>
        <sz val="12"/>
        <rFont val="Times New Roman"/>
        <family val="1"/>
      </rPr>
      <t xml:space="preserve"> New membrane on existing bridge</t>
    </r>
  </si>
  <si>
    <t>4. see attached sheet</t>
  </si>
  <si>
    <t>Chlorine Building /Hypo Feed System Upgrade (Placeholder)</t>
  </si>
  <si>
    <t xml:space="preserve">4. See attached sheet
</t>
  </si>
  <si>
    <t xml:space="preserve">4. Explanation of Need: </t>
  </si>
  <si>
    <t xml:space="preserve">4. Explanation of Need:  </t>
  </si>
  <si>
    <r>
      <t>4. Explanation of Need:</t>
    </r>
    <r>
      <rPr>
        <sz val="12"/>
        <rFont val="Arial"/>
        <family val="2"/>
      </rPr>
      <t xml:space="preserve"> </t>
    </r>
  </si>
  <si>
    <t>Project: WW TREATMENT PLANT Phase VI &amp; VII Upgrades</t>
  </si>
  <si>
    <t>Naticook Road Triangle Drainage and Road Improvements</t>
  </si>
  <si>
    <t xml:space="preserve">   User Fees </t>
  </si>
  <si>
    <t>Current Year 2024-25</t>
  </si>
  <si>
    <t>2030-31</t>
  </si>
  <si>
    <t xml:space="preserve">   2030-31</t>
  </si>
  <si>
    <t xml:space="preserve">Solar Panel Installation on Landfills </t>
  </si>
  <si>
    <t>* Included in CIP just in case we are a recipient of Grant Funds</t>
  </si>
  <si>
    <t>Solar Panel Installation at WWTF</t>
  </si>
  <si>
    <t xml:space="preserve">Pennichuck Square Pump Station </t>
  </si>
  <si>
    <t>DOE, Developer Funding Assistance</t>
  </si>
  <si>
    <t xml:space="preserve">DOE, Developer Funding Assistance </t>
  </si>
  <si>
    <t xml:space="preserve">Crosswalk DWH @ Shaws ($150,000) </t>
  </si>
  <si>
    <t>Bridge Rehabilitation - US 3 (DW Highway)/Souhegan River - Chamberlain Bridge ($6,578,063) - In 2025-2034 TYP (Fiscal Year 2032)</t>
  </si>
  <si>
    <t>DWH Sidewalk Improvements Plan (2021 TAP Applications) (FY 2032) ($1,609,207)</t>
  </si>
  <si>
    <t>Scale</t>
  </si>
  <si>
    <t>2044/45</t>
  </si>
  <si>
    <t>40 yr</t>
  </si>
  <si>
    <t>Scale - failing concrete retaining wall</t>
  </si>
  <si>
    <t>Excavator / Flail Mower Attachment (Easement Clearing)</t>
  </si>
  <si>
    <t>Ford Explore Assistant Director</t>
  </si>
  <si>
    <t>Chevy Traverse- Pretreatment Manager</t>
  </si>
  <si>
    <t>Ford F-350 Stake Body 4X4 Maintenance/plow vehicle with spreader</t>
  </si>
  <si>
    <t>Commercial Push Mowers x1</t>
  </si>
  <si>
    <t>Phase VI-VII Facilities Study</t>
  </si>
  <si>
    <t>r</t>
  </si>
  <si>
    <t>2037/38</t>
  </si>
  <si>
    <t>Install Fire Alarms In Sludge Blower Bldg Aeration Blower Buildings</t>
  </si>
  <si>
    <t>Replace Roof Top Air Conditioner Unit Process Building</t>
  </si>
  <si>
    <t>2025/27</t>
  </si>
  <si>
    <t>Laboratory Autoclave (Sterilization Biological Hazards)</t>
  </si>
  <si>
    <t xml:space="preserve">15 Yard Roll Off Container </t>
  </si>
  <si>
    <t>Replace Hach Probes and Controllers</t>
  </si>
  <si>
    <t>Update Rebuild Compost Agitators (2)</t>
  </si>
  <si>
    <t>Replace Roofs on Aeration and Sludge Blower Buildings</t>
  </si>
  <si>
    <t>Cyber Security /Telemetry Upgrades</t>
  </si>
  <si>
    <t>Sanblast and Paint Primary Clarifier 3 Steel Superstructure</t>
  </si>
  <si>
    <t>Shelter for Compost Screener</t>
  </si>
  <si>
    <t>Replace Aerator Heads in Aeration Tanks</t>
  </si>
  <si>
    <t>Replace Double Piston Pump Cl2 Building</t>
  </si>
  <si>
    <t>Agitator Replacement / Upgrade  ( 2 Existing Machines)</t>
  </si>
  <si>
    <t>PLC Cabinet Upgrades / Cyber Security Enhancements</t>
  </si>
  <si>
    <t>Facilities Study Phase VI-VII Replacemetn of 2006 Upgrade Equipment (Placeholder)</t>
  </si>
  <si>
    <t xml:space="preserve">Replace Plant Boilers </t>
  </si>
  <si>
    <t xml:space="preserve">Replace Roof Top AC Unit Headworks Building </t>
  </si>
  <si>
    <t>Hypo Tank and Feed Pump Replacements</t>
  </si>
  <si>
    <t>Chlorine sample shed replacement</t>
  </si>
  <si>
    <t>Saw Dust Shed</t>
  </si>
  <si>
    <t xml:space="preserve">Replace Scrubber Tower and Appurtences </t>
  </si>
  <si>
    <t>Mill Grind and Pave Plant</t>
  </si>
  <si>
    <t>MCC Replacement Compost</t>
  </si>
  <si>
    <t>MCC A Replacement Headworks Building</t>
  </si>
  <si>
    <t>MCC Replacement Aeration</t>
  </si>
  <si>
    <t xml:space="preserve">Demolish Old Urea Tank and Systems </t>
  </si>
  <si>
    <t>Demolish Trickle Filter Slab</t>
  </si>
  <si>
    <t>Demolish Incinerators Infill Floors (Create Records Storage Areaa)</t>
  </si>
  <si>
    <t>Demolish and Infill Ash Lagoons</t>
  </si>
  <si>
    <t>Re-route Storm Water Catch Basins Construct Storm water retention pond / Eliminate MSGP?</t>
  </si>
  <si>
    <t>H1 - SUV</t>
  </si>
  <si>
    <t xml:space="preserve">Bucket Truck H-18 </t>
  </si>
  <si>
    <t xml:space="preserve">Catch Basin Cleaner H-19 </t>
  </si>
  <si>
    <t xml:space="preserve">Trackless Sidewalk Tractor H-43 with snowblower </t>
  </si>
  <si>
    <t xml:space="preserve">Trackless Sidewalk Tractor H-45 with snowblower </t>
  </si>
  <si>
    <t>Message Board - MB-17</t>
  </si>
  <si>
    <t>61A</t>
  </si>
  <si>
    <t>Generator for Highway Building</t>
  </si>
  <si>
    <t>61B</t>
  </si>
  <si>
    <t>Screener</t>
  </si>
  <si>
    <t>61C</t>
  </si>
  <si>
    <t>Road Widener</t>
  </si>
  <si>
    <t>2045/46</t>
  </si>
  <si>
    <t>Attachments Sidewalk tractors</t>
  </si>
  <si>
    <t>2049/50</t>
  </si>
  <si>
    <t>149A</t>
  </si>
  <si>
    <t>149C</t>
  </si>
  <si>
    <t>Shelving Construction</t>
  </si>
  <si>
    <t>Tasers</t>
  </si>
  <si>
    <t>Gator</t>
  </si>
  <si>
    <t>Basketball Court Resurfacing</t>
  </si>
  <si>
    <t>Tennis Court Lights</t>
  </si>
  <si>
    <t>Flooring</t>
  </si>
  <si>
    <t>Connectivity Infrastructue</t>
  </si>
  <si>
    <t>State Bridge Aid</t>
  </si>
  <si>
    <r>
      <t xml:space="preserve">Amherst Road Bridge - </t>
    </r>
    <r>
      <rPr>
        <b/>
        <sz val="10"/>
        <color rgb="FFFF0000"/>
        <rFont val="Times New Roman"/>
        <family val="1"/>
      </rPr>
      <t>(Appliation submitted to be in 10 Year Plan Asset Manage TBD)</t>
    </r>
  </si>
  <si>
    <t xml:space="preserve">Admin/Engineering    </t>
  </si>
  <si>
    <t xml:space="preserve">Stormwater Drainage Improvements </t>
  </si>
  <si>
    <t xml:space="preserve">Woodland Drive Area Drainage Improvements (Deerwood, Birchwood, Pinetree, Forest, Hartwood, Evergreen, Shady &amp; Timber) </t>
  </si>
  <si>
    <t>Naticook Road Triangle Drainage and Road Improvements - 10 Year Plan 2032</t>
  </si>
  <si>
    <t>Paving - Including Infrastructure Improvements</t>
  </si>
  <si>
    <t>Paving Sidewalk - Repairs, Curbing, Paving and Infrastructure Improvements etc</t>
  </si>
  <si>
    <t>DW Highway (Bedford Rd to Woodbury Ave) - Bonded Wearing Course ($602,550)</t>
  </si>
  <si>
    <t>Church Street - Hammerhead Construction, Discontinuance</t>
  </si>
  <si>
    <t>Estimate only</t>
  </si>
  <si>
    <t>Merrimack River Boat Ramp Access Improvement - Griffin Street F &amp; G State Funding - not funded in this location</t>
  </si>
  <si>
    <t>Other Federal Funding</t>
  </si>
  <si>
    <t>Atheltic Field CRF</t>
  </si>
  <si>
    <t>New Athletic Fields ($1,000,000)</t>
  </si>
  <si>
    <t>State Sup Bridge Aid</t>
  </si>
  <si>
    <t>Northwest Station ($7,000,000)</t>
  </si>
  <si>
    <t>Fire/Police</t>
  </si>
  <si>
    <t>800 MhZ Tower Construction</t>
  </si>
  <si>
    <t>Public Safety Complex(30 YR) {$30,000,000}</t>
  </si>
  <si>
    <t>Budget/Donation</t>
  </si>
  <si>
    <t xml:space="preserve">   Fund Blance/other</t>
  </si>
  <si>
    <t>Project:   New Fire Station in Northwest portion of Town</t>
  </si>
  <si>
    <t>Public Safety Complex ($34,979,000)</t>
  </si>
  <si>
    <t>South Fire Station ($2,630,000)</t>
  </si>
  <si>
    <t xml:space="preserve">Bridge Replacement - US 3 (DW Highway)/Baboosic Brook  and Wire Road Intersection Improvements ($12,928,414) </t>
  </si>
  <si>
    <t>Retro Fit Drainage for MS4 Permit Compliance(MCM 3 &amp; 6) ($742,000)</t>
  </si>
  <si>
    <t>Construction Inflation Escalation 5%/yr (4yrs)</t>
  </si>
  <si>
    <t>A&amp;E desing (15%)</t>
  </si>
  <si>
    <t>Misc Improvements</t>
  </si>
  <si>
    <r>
      <t>Baboosic Lake Road Side Walk From DWH to FEET</t>
    </r>
    <r>
      <rPr>
        <b/>
        <sz val="10"/>
        <color rgb="FFFF0000"/>
        <rFont val="Times New Roman"/>
        <family val="1"/>
      </rPr>
      <t xml:space="preserve"> (DOT 10 Yr Plan 2027-2036 - "Additional Supplemental Project" - On Additional list if another Town drops out) (2037 estimated costs 1,476,391)</t>
    </r>
  </si>
  <si>
    <t>Project: Solar Panel Installation on the Landfills</t>
  </si>
  <si>
    <t xml:space="preserve">been made: Cost:    Year:     Scope:     None: X    (Check all that apply). </t>
  </si>
  <si>
    <r>
      <t>Explanation and Need:</t>
    </r>
    <r>
      <rPr>
        <sz val="12"/>
        <rFont val="Times New Roman"/>
        <family val="1"/>
      </rPr>
      <t xml:space="preserve"> This is  new project to the CIP for installation of a 6.6MW solar facility located a the Town of Merrimack landfill. </t>
    </r>
  </si>
  <si>
    <t>Project: Solar Installation at the WWTF</t>
  </si>
  <si>
    <t xml:space="preserve">been made: Cost:    Year:     Scope:     None: X   (Check all that apply). </t>
  </si>
  <si>
    <r>
      <t>Explanation and Need:</t>
    </r>
    <r>
      <rPr>
        <sz val="12"/>
        <rFont val="Times New Roman"/>
        <family val="1"/>
      </rPr>
      <t xml:space="preserve"> This Prohjct would install solar generating equipment at the WWTF to reduce power costs at the WWTF</t>
    </r>
  </si>
  <si>
    <t>Project: Baboosic Lake Road Sidewalk from DWH to FEET</t>
  </si>
  <si>
    <t xml:space="preserve">been made: Cost:    Year:     Scope:     None:  X  (Check all that apply). </t>
  </si>
  <si>
    <r>
      <t>Explanation and Need:</t>
    </r>
    <r>
      <rPr>
        <sz val="12"/>
        <rFont val="Times New Roman"/>
        <family val="1"/>
      </rPr>
      <t xml:space="preserve">  Will tie new sidewalks from the FEET Bridge to the Town Center.  Part of agreement with DOT.</t>
    </r>
  </si>
  <si>
    <t xml:space="preserve">   2030-31 on DOT 2037 10 year plan</t>
  </si>
  <si>
    <t>Project: Church Street - Hammerhead Construction, Discontinuance</t>
  </si>
  <si>
    <r>
      <t>Explanation and Need:</t>
    </r>
    <r>
      <rPr>
        <sz val="12"/>
        <rFont val="Times New Roman"/>
        <family val="1"/>
      </rPr>
      <t xml:space="preserve"> Church Street will need to be closed to construct the sidewalk along the west side of DWH. With the closure a turn-around will be constructed at the top of the hill. </t>
    </r>
  </si>
  <si>
    <t>Project:   Paving Sidewalks- Repairs, Curbing, Paving, and Infrastructure Improvements</t>
  </si>
  <si>
    <t>14 - 16</t>
  </si>
  <si>
    <t>17 - 18</t>
  </si>
  <si>
    <t>19 - 20</t>
  </si>
  <si>
    <t>21 - 22</t>
  </si>
  <si>
    <t>23 - 24</t>
  </si>
  <si>
    <t>25 - 27</t>
  </si>
  <si>
    <t>28 - 29</t>
  </si>
  <si>
    <t xml:space="preserve"> 30- 31</t>
  </si>
  <si>
    <t>32 - 33</t>
  </si>
  <si>
    <t>34 - 35</t>
  </si>
  <si>
    <t>36 - 37</t>
  </si>
  <si>
    <t>38 - 39</t>
  </si>
  <si>
    <t>40 - 41</t>
  </si>
  <si>
    <t>42 - 44</t>
  </si>
  <si>
    <t>45 - 46</t>
  </si>
  <si>
    <t>47 - 48</t>
  </si>
  <si>
    <t>51 - 52</t>
  </si>
  <si>
    <t>53 - 54</t>
  </si>
  <si>
    <t xml:space="preserve">59 -60 </t>
  </si>
  <si>
    <t>70 - 71</t>
  </si>
  <si>
    <t>73 - 74</t>
  </si>
  <si>
    <t>75 - 76</t>
  </si>
  <si>
    <t>77 - 78</t>
  </si>
  <si>
    <t>79 - 80</t>
  </si>
  <si>
    <t>82 - 88</t>
  </si>
  <si>
    <t>IV - Deferrable</t>
  </si>
  <si>
    <t>V - Premature</t>
  </si>
  <si>
    <t>I - Urgent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</si>
</sst>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2" formatCode="_(&quot;$&quot;* #,##0_);_(&quot;$&quot;* \(#,##0\);_(&quot;$&quot;* &quot;-&quot;_);_(@_)"/>
    <numFmt numFmtId="41" formatCode="_(* #,##0_);_(* \(#,##0\);_(* &quot;-&quot;_);_(@_)"/>
    <numFmt numFmtId="43" formatCode="_(* #,##0.00_);_(* \(#,##0.00\);_(* &quot;-&quot;??_);_(@_)"/>
    <numFmt numFmtId="164" formatCode="_(* #,##0_);_(* \(#,##0\);_(* &quot;-&quot;??_);_(@_)"/>
    <numFmt numFmtId="165" formatCode="&quot;$&quot;#,##0"/>
  </numFmts>
  <fonts count="11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Times New Roman"/>
      <family val="1"/>
    </font>
    <font>
      <sz val="12"/>
      <name val="Times New Roman"/>
      <family val="1"/>
    </font>
    <font>
      <u/>
      <sz val="12"/>
      <name val="Times New Roman"/>
      <family val="1"/>
    </font>
    <font>
      <sz val="12"/>
      <color indexed="10"/>
      <name val="Times New Roman"/>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sz val="10"/>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10"/>
      <color indexed="10"/>
      <name val="Arial"/>
      <family val="2"/>
    </font>
    <font>
      <sz val="10"/>
      <name val="Courier"/>
      <family val="3"/>
    </font>
    <font>
      <sz val="10"/>
      <name val="Courier"/>
      <family val="3"/>
    </font>
    <font>
      <b/>
      <i/>
      <sz val="10"/>
      <name val="Times New Roman"/>
      <family val="1"/>
    </font>
    <font>
      <b/>
      <sz val="10"/>
      <name val="Times New Roman"/>
      <family val="1"/>
    </font>
    <font>
      <b/>
      <u/>
      <sz val="10"/>
      <name val="Times New Roman"/>
      <family val="1"/>
    </font>
    <font>
      <b/>
      <sz val="10"/>
      <color indexed="12"/>
      <name val="Times New Roman"/>
      <family val="1"/>
    </font>
    <font>
      <b/>
      <sz val="10"/>
      <color indexed="17"/>
      <name val="Times New Roman"/>
      <family val="1"/>
    </font>
    <font>
      <b/>
      <sz val="10"/>
      <color indexed="10"/>
      <name val="Times New Roman"/>
      <family val="1"/>
    </font>
    <font>
      <b/>
      <sz val="10"/>
      <color indexed="61"/>
      <name val="Times New Roman"/>
      <family val="1"/>
    </font>
    <font>
      <b/>
      <sz val="10"/>
      <color indexed="52"/>
      <name val="Times New Roman"/>
      <family val="1"/>
    </font>
    <font>
      <b/>
      <u/>
      <sz val="10"/>
      <color indexed="17"/>
      <name val="Times New Roman"/>
      <family val="1"/>
    </font>
    <font>
      <b/>
      <sz val="10"/>
      <color indexed="19"/>
      <name val="Times New Roman"/>
      <family val="1"/>
    </font>
    <font>
      <b/>
      <sz val="10"/>
      <color indexed="8"/>
      <name val="Times New Roman"/>
      <family val="1"/>
    </font>
    <font>
      <b/>
      <sz val="10"/>
      <color indexed="14"/>
      <name val="Times New Roman"/>
      <family val="1"/>
    </font>
    <font>
      <b/>
      <u val="singleAccounting"/>
      <sz val="10"/>
      <color indexed="17"/>
      <name val="Times New Roman"/>
      <family val="1"/>
    </font>
    <font>
      <b/>
      <sz val="10"/>
      <color rgb="FF0000FF"/>
      <name val="Times New Roman"/>
      <family val="1"/>
    </font>
    <font>
      <b/>
      <i/>
      <sz val="10"/>
      <color rgb="FF0000FF"/>
      <name val="Times New Roman"/>
      <family val="1"/>
    </font>
    <font>
      <b/>
      <sz val="10"/>
      <color rgb="FFFF9900"/>
      <name val="Times New Roman"/>
      <family val="1"/>
    </font>
    <font>
      <b/>
      <sz val="10"/>
      <color rgb="FF008000"/>
      <name val="Times New Roman"/>
      <family val="1"/>
    </font>
    <font>
      <b/>
      <sz val="10"/>
      <color rgb="FFFF00FF"/>
      <name val="Times New Roman"/>
      <family val="1"/>
    </font>
    <font>
      <b/>
      <sz val="10"/>
      <color theme="8"/>
      <name val="Times New Roman"/>
      <family val="1"/>
    </font>
    <font>
      <b/>
      <sz val="10"/>
      <color rgb="FF4DA8C5"/>
      <name val="Times New Roman"/>
      <family val="1"/>
    </font>
    <font>
      <b/>
      <sz val="10"/>
      <color rgb="FF808000"/>
      <name val="Times New Roman"/>
      <family val="1"/>
    </font>
    <font>
      <sz val="11"/>
      <color theme="1"/>
      <name val="Calibri"/>
      <family val="2"/>
      <scheme val="minor"/>
    </font>
    <font>
      <u/>
      <sz val="12"/>
      <name val="Arial"/>
      <family val="2"/>
    </font>
    <font>
      <b/>
      <sz val="12"/>
      <name val="Arial"/>
      <family val="2"/>
    </font>
    <font>
      <sz val="12"/>
      <name val="Arial"/>
      <family val="2"/>
    </font>
    <font>
      <u val="singleAccounting"/>
      <sz val="12"/>
      <name val="Arial"/>
      <family val="2"/>
    </font>
    <font>
      <sz val="48"/>
      <name val="Arial"/>
      <family val="2"/>
    </font>
    <font>
      <b/>
      <sz val="12"/>
      <color rgb="FFFF0000"/>
      <name val="Times New Roman"/>
      <family val="1"/>
    </font>
    <font>
      <b/>
      <sz val="10"/>
      <color rgb="FFFF0000"/>
      <name val="Times New Roman"/>
      <family val="1"/>
    </font>
    <font>
      <b/>
      <u val="singleAccounting"/>
      <sz val="10"/>
      <color rgb="FF008000"/>
      <name val="Times New Roman"/>
      <family val="1"/>
    </font>
    <font>
      <b/>
      <sz val="10"/>
      <color theme="1"/>
      <name val="Times New Roman"/>
      <family val="1"/>
    </font>
    <font>
      <u val="singleAccounting"/>
      <sz val="12"/>
      <name val="Times New Roman"/>
      <family val="1"/>
    </font>
    <font>
      <b/>
      <i/>
      <sz val="12"/>
      <name val="Times New Roman"/>
      <family val="1"/>
    </font>
    <font>
      <b/>
      <i/>
      <u/>
      <sz val="12"/>
      <name val="Times New Roman"/>
      <family val="1"/>
    </font>
    <font>
      <b/>
      <u/>
      <sz val="12"/>
      <name val="Times New Roman"/>
      <family val="1"/>
    </font>
    <font>
      <b/>
      <u val="singleAccounting"/>
      <sz val="12"/>
      <name val="Times New Roman"/>
      <family val="1"/>
    </font>
    <font>
      <b/>
      <sz val="10"/>
      <color indexed="12"/>
      <name val="Arial"/>
      <family val="2"/>
    </font>
    <font>
      <b/>
      <sz val="10"/>
      <color indexed="10"/>
      <name val="Arial"/>
      <family val="2"/>
    </font>
    <font>
      <b/>
      <sz val="10"/>
      <name val="Arial"/>
      <family val="2"/>
    </font>
    <font>
      <b/>
      <sz val="10"/>
      <color indexed="60"/>
      <name val="Arial"/>
      <family val="2"/>
    </font>
    <font>
      <b/>
      <sz val="12"/>
      <color indexed="10"/>
      <name val="Times New Roman"/>
      <family val="1"/>
    </font>
    <font>
      <b/>
      <u/>
      <sz val="12"/>
      <color indexed="10"/>
      <name val="Times New Roman"/>
      <family val="1"/>
    </font>
    <font>
      <b/>
      <u val="singleAccounting"/>
      <sz val="12"/>
      <color indexed="10"/>
      <name val="Times New Roman"/>
      <family val="1"/>
    </font>
    <font>
      <u/>
      <sz val="12"/>
      <color indexed="10"/>
      <name val="Times New Roman"/>
      <family val="1"/>
    </font>
    <font>
      <sz val="12"/>
      <color rgb="FFFF0000"/>
      <name val="Times New Roman"/>
      <family val="1"/>
    </font>
    <font>
      <b/>
      <sz val="10"/>
      <color theme="9"/>
      <name val="Times New Roman"/>
      <family val="1"/>
    </font>
    <font>
      <b/>
      <sz val="10"/>
      <color theme="9" tint="-0.249977111117893"/>
      <name val="Times New Roman"/>
      <family val="1"/>
    </font>
    <font>
      <sz val="12"/>
      <color rgb="FFFF6600"/>
      <name val="Times New Roman"/>
      <family val="1"/>
    </font>
    <font>
      <b/>
      <sz val="10"/>
      <color rgb="FF00B0F0"/>
      <name val="Times New Roman"/>
      <family val="1"/>
    </font>
    <font>
      <b/>
      <sz val="24"/>
      <name val="Arial"/>
      <family val="2"/>
    </font>
    <font>
      <b/>
      <u/>
      <sz val="12"/>
      <name val="Arial"/>
      <family val="2"/>
    </font>
    <font>
      <b/>
      <u val="singleAccounting"/>
      <sz val="10"/>
      <color rgb="FF0000FF"/>
      <name val="Times New Roman"/>
      <family val="1"/>
    </font>
    <font>
      <b/>
      <sz val="10"/>
      <color theme="9" tint="-0.499984740745262"/>
      <name val="Times New Roman"/>
      <family val="1"/>
    </font>
    <font>
      <i/>
      <sz val="12"/>
      <name val="Times New Roman"/>
      <family val="1"/>
    </font>
    <font>
      <i/>
      <u/>
      <sz val="12"/>
      <name val="Times New Roman"/>
      <family val="1"/>
    </font>
    <font>
      <b/>
      <sz val="11"/>
      <color theme="1"/>
      <name val="Calibri"/>
      <family val="2"/>
      <scheme val="minor"/>
    </font>
    <font>
      <b/>
      <sz val="12"/>
      <color indexed="8"/>
      <name val="Times New Roman"/>
      <family val="1"/>
    </font>
    <font>
      <b/>
      <sz val="12"/>
      <color rgb="FFFF9900"/>
      <name val="Times New Roman"/>
      <family val="1"/>
    </font>
    <font>
      <b/>
      <sz val="12"/>
      <color indexed="12"/>
      <name val="Times New Roman"/>
      <family val="1"/>
    </font>
    <font>
      <b/>
      <sz val="12"/>
      <color indexed="52"/>
      <name val="Times New Roman"/>
      <family val="1"/>
    </font>
    <font>
      <b/>
      <sz val="12"/>
      <color indexed="14"/>
      <name val="Times New Roman"/>
      <family val="1"/>
    </font>
    <font>
      <b/>
      <sz val="12"/>
      <color rgb="FFFF00FF"/>
      <name val="Times New Roman"/>
      <family val="1"/>
    </font>
    <font>
      <sz val="12"/>
      <color rgb="FF000000"/>
      <name val="Times New Roman"/>
      <family val="1"/>
    </font>
    <font>
      <b/>
      <sz val="12"/>
      <color rgb="FF000000"/>
      <name val="Times New Roman"/>
      <family val="1"/>
    </font>
    <font>
      <b/>
      <sz val="12"/>
      <color indexed="17"/>
      <name val="Times New Roman"/>
      <family val="1"/>
    </font>
    <font>
      <b/>
      <sz val="12"/>
      <color rgb="FF008000"/>
      <name val="Times New Roman"/>
      <family val="1"/>
    </font>
    <font>
      <u/>
      <sz val="12"/>
      <color indexed="8"/>
      <name val="Times New Roman"/>
      <family val="1"/>
    </font>
    <font>
      <sz val="12"/>
      <color indexed="8"/>
      <name val="Times New Roman"/>
      <family val="1"/>
    </font>
    <font>
      <sz val="12"/>
      <color rgb="FFFF9900"/>
      <name val="Times New Roman"/>
      <family val="1"/>
    </font>
    <font>
      <sz val="12"/>
      <color rgb="FF0000FF"/>
      <name val="Times New Roman"/>
      <family val="1"/>
    </font>
    <font>
      <sz val="12"/>
      <color indexed="12"/>
      <name val="Times New Roman"/>
      <family val="1"/>
    </font>
    <font>
      <sz val="12"/>
      <color indexed="52"/>
      <name val="Times New Roman"/>
      <family val="1"/>
    </font>
    <font>
      <sz val="12"/>
      <color theme="1"/>
      <name val="Times New Roman"/>
      <family val="1"/>
    </font>
    <font>
      <sz val="12"/>
      <color theme="9"/>
      <name val="Times New Roman"/>
      <family val="1"/>
    </font>
    <font>
      <sz val="12"/>
      <color indexed="14"/>
      <name val="Times New Roman"/>
      <family val="1"/>
    </font>
    <font>
      <sz val="12"/>
      <color rgb="FFFF00FF"/>
      <name val="Times New Roman"/>
      <family val="1"/>
    </font>
    <font>
      <u/>
      <sz val="12"/>
      <color rgb="FFFF00FF"/>
      <name val="Times New Roman"/>
      <family val="1"/>
    </font>
    <font>
      <b/>
      <sz val="10"/>
      <color theme="6" tint="-0.499984740745262"/>
      <name val="Times New Roman"/>
      <family val="1"/>
    </font>
    <font>
      <b/>
      <sz val="9"/>
      <color indexed="81"/>
      <name val="Tahoma"/>
      <family val="2"/>
    </font>
    <font>
      <sz val="9"/>
      <color indexed="81"/>
      <name val="Tahoma"/>
      <family val="2"/>
    </font>
    <font>
      <b/>
      <sz val="12"/>
      <color rgb="FF0000FF"/>
      <name val="Times New Roman"/>
      <family val="1"/>
    </font>
    <font>
      <u val="singleAccounting"/>
      <sz val="12"/>
      <color rgb="FF0000FF"/>
      <name val="Times New Roman"/>
      <family val="1"/>
    </font>
    <font>
      <b/>
      <u/>
      <sz val="10"/>
      <color rgb="FFFF0000"/>
      <name val="Times New Roman"/>
      <family val="1"/>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43"/>
        <bgColor indexed="64"/>
      </patternFill>
    </fill>
    <fill>
      <patternFill patternType="solid">
        <fgColor rgb="FFFFFF99"/>
        <bgColor indexed="64"/>
      </patternFill>
    </fill>
    <fill>
      <patternFill patternType="solid">
        <fgColor rgb="FFCCFFCC"/>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FF"/>
        <bgColor indexed="64"/>
      </patternFill>
    </fill>
  </fills>
  <borders count="14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double">
        <color indexed="64"/>
      </bottom>
      <diagonal/>
    </border>
    <border>
      <left style="thin">
        <color indexed="64"/>
      </left>
      <right/>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medium">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bottom style="double">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style="medium">
        <color indexed="64"/>
      </bottom>
      <diagonal/>
    </border>
    <border>
      <left/>
      <right style="thin">
        <color rgb="FF000000"/>
      </right>
      <top style="medium">
        <color indexed="64"/>
      </top>
      <bottom style="thin">
        <color rgb="FF000000"/>
      </bottom>
      <diagonal/>
    </border>
    <border>
      <left/>
      <right style="thin">
        <color rgb="FF000000"/>
      </right>
      <top style="thin">
        <color rgb="FF000000"/>
      </top>
      <bottom style="medium">
        <color indexed="64"/>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style="medium">
        <color indexed="64"/>
      </left>
      <right style="thin">
        <color indexed="64"/>
      </right>
      <top/>
      <bottom style="double">
        <color indexed="64"/>
      </bottom>
      <diagonal/>
    </border>
    <border>
      <left style="medium">
        <color indexed="64"/>
      </left>
      <right style="thin">
        <color indexed="64"/>
      </right>
      <top style="double">
        <color indexed="64"/>
      </top>
      <bottom style="medium">
        <color indexed="64"/>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ck">
        <color indexed="64"/>
      </bottom>
      <diagonal/>
    </border>
    <border>
      <left style="thin">
        <color indexed="64"/>
      </left>
      <right style="medium">
        <color indexed="64"/>
      </right>
      <top style="double">
        <color indexed="64"/>
      </top>
      <bottom style="thick">
        <color indexed="64"/>
      </bottom>
      <diagonal/>
    </border>
    <border>
      <left style="medium">
        <color indexed="64"/>
      </left>
      <right/>
      <top style="double">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style="double">
        <color indexed="64"/>
      </top>
      <bottom style="thin">
        <color indexed="64"/>
      </bottom>
      <diagonal/>
    </border>
    <border>
      <left style="medium">
        <color indexed="64"/>
      </left>
      <right style="medium">
        <color indexed="64"/>
      </right>
      <top/>
      <bottom style="double">
        <color indexed="64"/>
      </bottom>
      <diagonal/>
    </border>
    <border>
      <left/>
      <right/>
      <top/>
      <bottom style="medium">
        <color auto="1"/>
      </bottom>
      <diagonal/>
    </border>
    <border>
      <left style="medium">
        <color auto="1"/>
      </left>
      <right/>
      <top/>
      <bottom style="medium">
        <color auto="1"/>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rgb="FF000000"/>
      </left>
      <right style="thin">
        <color rgb="FF000000"/>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style="thin">
        <color rgb="FF000000"/>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rgb="FF000000"/>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medium">
        <color indexed="64"/>
      </bottom>
      <diagonal/>
    </border>
    <border>
      <left/>
      <right style="hair">
        <color indexed="64"/>
      </right>
      <top style="medium">
        <color indexed="64"/>
      </top>
      <bottom style="hair">
        <color indexed="64"/>
      </bottom>
      <diagonal/>
    </border>
    <border>
      <left/>
      <right style="hair">
        <color indexed="64"/>
      </right>
      <top style="hair">
        <color indexed="64"/>
      </top>
      <bottom style="medium">
        <color indexed="64"/>
      </bottom>
      <diagonal/>
    </border>
    <border>
      <left style="thin">
        <color indexed="64"/>
      </left>
      <right/>
      <top/>
      <bottom style="medium">
        <color indexed="64"/>
      </bottom>
      <diagonal/>
    </border>
  </borders>
  <cellStyleXfs count="61">
    <xf numFmtId="0" fontId="0"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10" fillId="12"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9" borderId="0" applyNumberFormat="0" applyBorder="0" applyAlignment="0" applyProtection="0"/>
    <xf numFmtId="0" fontId="11" fillId="3" borderId="0" applyNumberFormat="0" applyBorder="0" applyAlignment="0" applyProtection="0"/>
    <xf numFmtId="0" fontId="12" fillId="20" borderId="1" applyNumberFormat="0" applyAlignment="0" applyProtection="0"/>
    <xf numFmtId="0" fontId="13" fillId="21" borderId="2" applyNumberFormat="0" applyAlignment="0" applyProtection="0"/>
    <xf numFmtId="0" fontId="15" fillId="0" borderId="0" applyNumberFormat="0" applyFill="0" applyBorder="0" applyAlignment="0" applyProtection="0"/>
    <xf numFmtId="0" fontId="16" fillId="4" borderId="0" applyNumberFormat="0" applyBorder="0" applyAlignment="0" applyProtection="0"/>
    <xf numFmtId="0" fontId="17" fillId="0" borderId="3" applyNumberFormat="0" applyFill="0" applyAlignment="0" applyProtection="0"/>
    <xf numFmtId="0" fontId="18" fillId="0" borderId="4" applyNumberFormat="0" applyFill="0" applyAlignment="0" applyProtection="0"/>
    <xf numFmtId="0" fontId="19" fillId="0" borderId="5" applyNumberFormat="0" applyFill="0" applyAlignment="0" applyProtection="0"/>
    <xf numFmtId="0" fontId="19" fillId="0" borderId="0" applyNumberFormat="0" applyFill="0" applyBorder="0" applyAlignment="0" applyProtection="0"/>
    <xf numFmtId="0" fontId="20" fillId="7" borderId="1" applyNumberFormat="0" applyAlignment="0" applyProtection="0"/>
    <xf numFmtId="0" fontId="21" fillId="0" borderId="6" applyNumberFormat="0" applyFill="0" applyAlignment="0" applyProtection="0"/>
    <xf numFmtId="0" fontId="22" fillId="22" borderId="0" applyNumberFormat="0" applyBorder="0" applyAlignment="0" applyProtection="0"/>
    <xf numFmtId="37" fontId="28" fillId="0" borderId="0"/>
    <xf numFmtId="37" fontId="27" fillId="0" borderId="0"/>
    <xf numFmtId="0" fontId="14" fillId="0" borderId="0"/>
    <xf numFmtId="0" fontId="14" fillId="0" borderId="0"/>
    <xf numFmtId="37" fontId="27" fillId="0" borderId="0"/>
    <xf numFmtId="0" fontId="14" fillId="0" borderId="0"/>
    <xf numFmtId="0" fontId="14" fillId="0" borderId="0"/>
    <xf numFmtId="0" fontId="14" fillId="23" borderId="7" applyNumberFormat="0" applyFont="0" applyAlignment="0" applyProtection="0"/>
    <xf numFmtId="0" fontId="23" fillId="20" borderId="8" applyNumberFormat="0" applyAlignment="0" applyProtection="0"/>
    <xf numFmtId="0" fontId="24" fillId="0" borderId="0" applyNumberFormat="0" applyFill="0" applyBorder="0" applyAlignment="0" applyProtection="0"/>
    <xf numFmtId="0" fontId="25" fillId="0" borderId="9" applyNumberFormat="0" applyFill="0" applyAlignment="0" applyProtection="0"/>
    <xf numFmtId="0" fontId="26" fillId="0" borderId="0" applyNumberFormat="0" applyFill="0" applyBorder="0" applyAlignment="0" applyProtection="0"/>
    <xf numFmtId="0" fontId="50" fillId="0" borderId="0"/>
    <xf numFmtId="0" fontId="4" fillId="0" borderId="0"/>
    <xf numFmtId="0" fontId="4" fillId="0" borderId="0"/>
    <xf numFmtId="0" fontId="3" fillId="0" borderId="0"/>
    <xf numFmtId="0" fontId="2" fillId="0" borderId="0"/>
    <xf numFmtId="37" fontId="27" fillId="0" borderId="0"/>
    <xf numFmtId="0" fontId="1" fillId="0" borderId="0"/>
    <xf numFmtId="0" fontId="1" fillId="0" borderId="0"/>
    <xf numFmtId="0" fontId="1" fillId="0" borderId="0"/>
    <xf numFmtId="43" fontId="14" fillId="0" borderId="0" applyFont="0" applyFill="0" applyBorder="0" applyAlignment="0" applyProtection="0"/>
    <xf numFmtId="0" fontId="1" fillId="0" borderId="0"/>
    <xf numFmtId="0" fontId="1" fillId="0" borderId="0"/>
  </cellStyleXfs>
  <cellXfs count="1435">
    <xf numFmtId="0" fontId="0" fillId="0" borderId="0" xfId="0"/>
    <xf numFmtId="41" fontId="32" fillId="0" borderId="10" xfId="41" applyNumberFormat="1" applyFont="1" applyFill="1" applyBorder="1" applyAlignment="1">
      <alignment horizontal="center"/>
    </xf>
    <xf numFmtId="41" fontId="33" fillId="0" borderId="0" xfId="41" applyNumberFormat="1" applyFont="1" applyFill="1" applyBorder="1" applyAlignment="1" applyProtection="1"/>
    <xf numFmtId="37" fontId="32" fillId="0" borderId="0" xfId="41" applyFont="1" applyFill="1" applyBorder="1"/>
    <xf numFmtId="37" fontId="35" fillId="0" borderId="0" xfId="41" applyFont="1" applyFill="1" applyBorder="1"/>
    <xf numFmtId="41" fontId="32" fillId="0" borderId="0" xfId="41" applyNumberFormat="1" applyFont="1" applyFill="1" applyBorder="1"/>
    <xf numFmtId="37" fontId="5" fillId="0" borderId="0" xfId="41" applyFont="1" applyFill="1" applyBorder="1" applyAlignment="1">
      <alignment horizontal="left"/>
    </xf>
    <xf numFmtId="37" fontId="33" fillId="0" borderId="0" xfId="41" applyFont="1" applyFill="1" applyBorder="1"/>
    <xf numFmtId="37" fontId="38" fillId="0" borderId="17" xfId="41" applyFont="1" applyFill="1" applyBorder="1"/>
    <xf numFmtId="37" fontId="36" fillId="0" borderId="0" xfId="41" applyFont="1" applyFill="1" applyBorder="1"/>
    <xf numFmtId="41" fontId="36" fillId="0" borderId="0" xfId="41" applyNumberFormat="1" applyFont="1" applyFill="1" applyBorder="1"/>
    <xf numFmtId="41" fontId="33" fillId="0" borderId="0" xfId="41" applyNumberFormat="1" applyFont="1" applyFill="1" applyBorder="1"/>
    <xf numFmtId="41" fontId="35" fillId="0" borderId="0" xfId="41" applyNumberFormat="1" applyFont="1" applyFill="1" applyBorder="1"/>
    <xf numFmtId="37" fontId="39" fillId="0" borderId="0" xfId="41" applyFont="1" applyFill="1" applyBorder="1"/>
    <xf numFmtId="41" fontId="39" fillId="0" borderId="0" xfId="41" applyNumberFormat="1" applyFont="1" applyFill="1" applyBorder="1"/>
    <xf numFmtId="37" fontId="40" fillId="0" borderId="0" xfId="41" applyFont="1" applyFill="1" applyBorder="1"/>
    <xf numFmtId="41" fontId="42" fillId="0" borderId="13" xfId="41" applyNumberFormat="1" applyFont="1" applyFill="1" applyBorder="1"/>
    <xf numFmtId="37" fontId="32" fillId="0" borderId="23" xfId="41" applyFont="1" applyFill="1" applyBorder="1" applyAlignment="1"/>
    <xf numFmtId="37" fontId="34" fillId="0" borderId="19" xfId="41" applyFont="1" applyFill="1" applyBorder="1" applyAlignment="1"/>
    <xf numFmtId="37" fontId="42" fillId="0" borderId="19" xfId="41" applyFont="1" applyFill="1" applyBorder="1"/>
    <xf numFmtId="0" fontId="6" fillId="0" borderId="0" xfId="39" applyFont="1"/>
    <xf numFmtId="0" fontId="6" fillId="24" borderId="0" xfId="39" applyFont="1" applyFill="1" applyBorder="1"/>
    <xf numFmtId="3" fontId="6" fillId="24" borderId="0" xfId="39" applyNumberFormat="1" applyFont="1" applyFill="1" applyBorder="1"/>
    <xf numFmtId="0" fontId="6" fillId="0" borderId="0" xfId="39" applyFont="1" applyFill="1"/>
    <xf numFmtId="0" fontId="6" fillId="25" borderId="0" xfId="39" applyFont="1" applyFill="1"/>
    <xf numFmtId="3" fontId="6" fillId="25" borderId="0" xfId="39" applyNumberFormat="1" applyFont="1" applyFill="1" applyBorder="1"/>
    <xf numFmtId="3" fontId="6" fillId="0" borderId="0" xfId="39" applyNumberFormat="1" applyFont="1" applyFill="1" applyAlignment="1">
      <alignment horizontal="left"/>
    </xf>
    <xf numFmtId="0" fontId="8" fillId="25" borderId="0" xfId="39" applyFont="1" applyFill="1"/>
    <xf numFmtId="3" fontId="8" fillId="25" borderId="0" xfId="39" applyNumberFormat="1" applyFont="1" applyFill="1" applyBorder="1"/>
    <xf numFmtId="0" fontId="6" fillId="25" borderId="13" xfId="39" applyFont="1" applyFill="1" applyBorder="1"/>
    <xf numFmtId="3" fontId="6" fillId="25" borderId="13" xfId="39" applyNumberFormat="1" applyFont="1" applyFill="1" applyBorder="1"/>
    <xf numFmtId="0" fontId="5" fillId="0" borderId="0" xfId="39" applyFont="1"/>
    <xf numFmtId="3" fontId="6" fillId="0" borderId="26" xfId="39" applyNumberFormat="1" applyFont="1" applyBorder="1"/>
    <xf numFmtId="0" fontId="6" fillId="0" borderId="17" xfId="39" applyFont="1" applyBorder="1"/>
    <xf numFmtId="3" fontId="7" fillId="0" borderId="27" xfId="39" applyNumberFormat="1" applyFont="1" applyBorder="1"/>
    <xf numFmtId="3" fontId="8" fillId="0" borderId="26" xfId="39" applyNumberFormat="1" applyFont="1" applyBorder="1"/>
    <xf numFmtId="0" fontId="5" fillId="0" borderId="13" xfId="39" applyFont="1" applyBorder="1"/>
    <xf numFmtId="3" fontId="5" fillId="0" borderId="28" xfId="39" applyNumberFormat="1" applyFont="1" applyBorder="1"/>
    <xf numFmtId="3" fontId="6" fillId="25" borderId="26" xfId="39" applyNumberFormat="1" applyFont="1" applyFill="1" applyBorder="1"/>
    <xf numFmtId="3" fontId="6" fillId="0" borderId="27" xfId="39" applyNumberFormat="1" applyFont="1" applyBorder="1"/>
    <xf numFmtId="0" fontId="5" fillId="0" borderId="29" xfId="39" applyFont="1" applyBorder="1"/>
    <xf numFmtId="3" fontId="5" fillId="0" borderId="30" xfId="39" applyNumberFormat="1" applyFont="1" applyBorder="1"/>
    <xf numFmtId="0" fontId="6" fillId="0" borderId="31" xfId="39" applyFont="1" applyBorder="1"/>
    <xf numFmtId="3" fontId="6" fillId="0" borderId="0" xfId="39" applyNumberFormat="1" applyFont="1"/>
    <xf numFmtId="3" fontId="6" fillId="0" borderId="0" xfId="39" applyNumberFormat="1" applyFont="1" applyBorder="1"/>
    <xf numFmtId="0" fontId="6" fillId="0" borderId="0" xfId="42" applyFont="1"/>
    <xf numFmtId="0" fontId="6" fillId="0" borderId="0" xfId="42" applyFont="1" applyFill="1"/>
    <xf numFmtId="0" fontId="5" fillId="0" borderId="0" xfId="42" applyFont="1"/>
    <xf numFmtId="3" fontId="6" fillId="0" borderId="0" xfId="42" applyNumberFormat="1" applyFont="1"/>
    <xf numFmtId="37" fontId="32" fillId="0" borderId="22" xfId="41" applyFont="1" applyFill="1" applyBorder="1"/>
    <xf numFmtId="41" fontId="32" fillId="0" borderId="0" xfId="41" applyNumberFormat="1" applyFont="1" applyFill="1" applyBorder="1" applyAlignment="1">
      <alignment horizontal="center"/>
    </xf>
    <xf numFmtId="3" fontId="35" fillId="0" borderId="0" xfId="41" applyNumberFormat="1" applyFont="1" applyFill="1" applyBorder="1" applyAlignment="1">
      <alignment horizontal="right"/>
    </xf>
    <xf numFmtId="37" fontId="35" fillId="0" borderId="22" xfId="41" applyFont="1" applyFill="1" applyBorder="1"/>
    <xf numFmtId="37" fontId="33" fillId="0" borderId="19" xfId="41" applyFont="1" applyFill="1" applyBorder="1"/>
    <xf numFmtId="41" fontId="41" fillId="0" borderId="13" xfId="41" applyNumberFormat="1" applyFont="1" applyFill="1" applyBorder="1"/>
    <xf numFmtId="0" fontId="6" fillId="0" borderId="0" xfId="39" applyFont="1" applyBorder="1"/>
    <xf numFmtId="37" fontId="48" fillId="0" borderId="0" xfId="41" applyFont="1" applyFill="1" applyBorder="1"/>
    <xf numFmtId="41" fontId="48" fillId="0" borderId="0" xfId="41" applyNumberFormat="1" applyFont="1" applyFill="1" applyBorder="1"/>
    <xf numFmtId="37" fontId="32" fillId="0" borderId="23" xfId="41" applyFont="1" applyFill="1" applyBorder="1"/>
    <xf numFmtId="41" fontId="33" fillId="0" borderId="10" xfId="41" applyNumberFormat="1" applyFont="1" applyFill="1" applyBorder="1"/>
    <xf numFmtId="0" fontId="5" fillId="0" borderId="0" xfId="39" applyFont="1" applyBorder="1"/>
    <xf numFmtId="0" fontId="14" fillId="0" borderId="0" xfId="39"/>
    <xf numFmtId="37" fontId="33" fillId="0" borderId="13" xfId="41" applyFont="1" applyFill="1" applyBorder="1"/>
    <xf numFmtId="0" fontId="6" fillId="25" borderId="48" xfId="39" applyFont="1" applyFill="1" applyBorder="1"/>
    <xf numFmtId="3" fontId="6" fillId="25" borderId="50" xfId="39" applyNumberFormat="1" applyFont="1" applyFill="1" applyBorder="1"/>
    <xf numFmtId="0" fontId="5" fillId="0" borderId="51" xfId="39" applyFont="1" applyBorder="1"/>
    <xf numFmtId="3" fontId="6" fillId="0" borderId="34" xfId="39" applyNumberFormat="1" applyFont="1" applyBorder="1"/>
    <xf numFmtId="0" fontId="5" fillId="0" borderId="19" xfId="39" applyFont="1" applyBorder="1"/>
    <xf numFmtId="3" fontId="5" fillId="0" borderId="54" xfId="39" applyNumberFormat="1" applyFont="1" applyBorder="1"/>
    <xf numFmtId="3" fontId="5" fillId="0" borderId="55" xfId="39" applyNumberFormat="1" applyFont="1" applyBorder="1"/>
    <xf numFmtId="41" fontId="45" fillId="0" borderId="13" xfId="41" applyNumberFormat="1" applyFont="1" applyFill="1" applyBorder="1"/>
    <xf numFmtId="37" fontId="30" fillId="0" borderId="14" xfId="41" applyFont="1" applyFill="1" applyBorder="1" applyAlignment="1">
      <alignment horizontal="center" vertical="center"/>
    </xf>
    <xf numFmtId="41" fontId="44" fillId="0" borderId="0" xfId="41" applyNumberFormat="1" applyFont="1" applyFill="1" applyBorder="1" applyAlignment="1">
      <alignment horizontal="center"/>
    </xf>
    <xf numFmtId="37" fontId="44" fillId="0" borderId="22" xfId="41" applyFont="1" applyFill="1" applyBorder="1" applyAlignment="1"/>
    <xf numFmtId="0" fontId="50" fillId="0" borderId="0" xfId="49"/>
    <xf numFmtId="0" fontId="5" fillId="0" borderId="56" xfId="39" applyFont="1" applyBorder="1"/>
    <xf numFmtId="0" fontId="30" fillId="0" borderId="0" xfId="41" applyNumberFormat="1" applyFont="1" applyFill="1" applyBorder="1" applyAlignment="1">
      <alignment horizontal="center" vertical="center"/>
    </xf>
    <xf numFmtId="41" fontId="37" fillId="0" borderId="0" xfId="41" applyNumberFormat="1" applyFont="1" applyFill="1" applyBorder="1"/>
    <xf numFmtId="41" fontId="37" fillId="0" borderId="0" xfId="41" applyNumberFormat="1" applyFont="1" applyFill="1" applyBorder="1" applyAlignment="1">
      <alignment horizontal="center"/>
    </xf>
    <xf numFmtId="3" fontId="6" fillId="0" borderId="60" xfId="39" applyNumberFormat="1" applyFont="1" applyBorder="1"/>
    <xf numFmtId="0" fontId="6" fillId="0" borderId="51" xfId="39" applyFont="1" applyBorder="1"/>
    <xf numFmtId="0" fontId="6" fillId="24" borderId="22" xfId="42" applyFont="1" applyFill="1" applyBorder="1"/>
    <xf numFmtId="3" fontId="6" fillId="24" borderId="12" xfId="42" applyNumberFormat="1" applyFont="1" applyFill="1" applyBorder="1"/>
    <xf numFmtId="0" fontId="6" fillId="25" borderId="22" xfId="42" applyFont="1" applyFill="1" applyBorder="1"/>
    <xf numFmtId="3" fontId="6" fillId="25" borderId="12" xfId="42" applyNumberFormat="1" applyFont="1" applyFill="1" applyBorder="1"/>
    <xf numFmtId="3" fontId="6" fillId="0" borderId="12" xfId="42" applyNumberFormat="1" applyFont="1" applyFill="1" applyBorder="1" applyAlignment="1">
      <alignment horizontal="left"/>
    </xf>
    <xf numFmtId="0" fontId="8" fillId="25" borderId="22" xfId="42" applyFont="1" applyFill="1" applyBorder="1"/>
    <xf numFmtId="3" fontId="8" fillId="25" borderId="12" xfId="42" applyNumberFormat="1" applyFont="1" applyFill="1" applyBorder="1"/>
    <xf numFmtId="0" fontId="6" fillId="25" borderId="19" xfId="42" applyFont="1" applyFill="1" applyBorder="1"/>
    <xf numFmtId="3" fontId="6" fillId="25" borderId="14" xfId="42" applyNumberFormat="1" applyFont="1" applyFill="1" applyBorder="1"/>
    <xf numFmtId="0" fontId="5" fillId="0" borderId="22" xfId="42" applyFont="1" applyBorder="1"/>
    <xf numFmtId="3" fontId="6" fillId="0" borderId="59" xfId="42" applyNumberFormat="1" applyFont="1" applyBorder="1"/>
    <xf numFmtId="0" fontId="6" fillId="0" borderId="22" xfId="42" applyFont="1" applyBorder="1"/>
    <xf numFmtId="0" fontId="6" fillId="0" borderId="61" xfId="42" applyFont="1" applyBorder="1"/>
    <xf numFmtId="3" fontId="7" fillId="0" borderId="60" xfId="42" applyNumberFormat="1" applyFont="1" applyBorder="1"/>
    <xf numFmtId="3" fontId="8" fillId="0" borderId="59" xfId="42" applyNumberFormat="1" applyFont="1" applyBorder="1"/>
    <xf numFmtId="0" fontId="5" fillId="0" borderId="19" xfId="42" applyFont="1" applyBorder="1"/>
    <xf numFmtId="3" fontId="5" fillId="0" borderId="55" xfId="42" applyNumberFormat="1" applyFont="1" applyBorder="1"/>
    <xf numFmtId="3" fontId="6" fillId="25" borderId="59" xfId="42" applyNumberFormat="1" applyFont="1" applyFill="1" applyBorder="1"/>
    <xf numFmtId="3" fontId="6" fillId="0" borderId="60" xfId="42" applyNumberFormat="1" applyFont="1" applyBorder="1"/>
    <xf numFmtId="0" fontId="5" fillId="0" borderId="62" xfId="42" applyFont="1" applyBorder="1"/>
    <xf numFmtId="3" fontId="5" fillId="0" borderId="54" xfId="42" applyNumberFormat="1" applyFont="1" applyBorder="1"/>
    <xf numFmtId="0" fontId="5" fillId="0" borderId="56" xfId="42" applyFont="1" applyBorder="1"/>
    <xf numFmtId="3" fontId="6" fillId="0" borderId="12" xfId="42" applyNumberFormat="1" applyFont="1" applyBorder="1"/>
    <xf numFmtId="3" fontId="6" fillId="0" borderId="34" xfId="42" applyNumberFormat="1" applyFont="1" applyBorder="1"/>
    <xf numFmtId="0" fontId="6" fillId="24" borderId="37" xfId="39" applyFont="1" applyFill="1" applyBorder="1"/>
    <xf numFmtId="3" fontId="6" fillId="24" borderId="36" xfId="39" applyNumberFormat="1" applyFont="1" applyFill="1" applyBorder="1"/>
    <xf numFmtId="0" fontId="6" fillId="25" borderId="37" xfId="39" applyFont="1" applyFill="1" applyBorder="1"/>
    <xf numFmtId="3" fontId="6" fillId="25" borderId="36" xfId="39" applyNumberFormat="1" applyFont="1" applyFill="1" applyBorder="1"/>
    <xf numFmtId="3" fontId="6" fillId="0" borderId="12" xfId="39" applyNumberFormat="1" applyFont="1" applyFill="1" applyBorder="1" applyAlignment="1">
      <alignment horizontal="left"/>
    </xf>
    <xf numFmtId="0" fontId="8" fillId="25" borderId="38" xfId="39" applyFont="1" applyFill="1" applyBorder="1"/>
    <xf numFmtId="3" fontId="8" fillId="25" borderId="45" xfId="39" applyNumberFormat="1" applyFont="1" applyFill="1" applyBorder="1"/>
    <xf numFmtId="0" fontId="6" fillId="0" borderId="22" xfId="39" applyFont="1" applyFill="1" applyBorder="1" applyAlignment="1"/>
    <xf numFmtId="0" fontId="6" fillId="0" borderId="38" xfId="39" applyFont="1" applyFill="1" applyBorder="1" applyAlignment="1"/>
    <xf numFmtId="0" fontId="6" fillId="0" borderId="45" xfId="39" applyFont="1" applyFill="1" applyBorder="1" applyAlignment="1"/>
    <xf numFmtId="0" fontId="6" fillId="25" borderId="51" xfId="39" applyFont="1" applyFill="1" applyBorder="1"/>
    <xf numFmtId="3" fontId="6" fillId="25" borderId="34" xfId="39" applyNumberFormat="1" applyFont="1" applyFill="1" applyBorder="1"/>
    <xf numFmtId="0" fontId="6" fillId="0" borderId="51" xfId="42" applyFont="1" applyBorder="1"/>
    <xf numFmtId="3" fontId="7" fillId="0" borderId="34" xfId="39" applyNumberFormat="1" applyFont="1" applyBorder="1"/>
    <xf numFmtId="3" fontId="8" fillId="0" borderId="34" xfId="39" applyNumberFormat="1" applyFont="1" applyBorder="1"/>
    <xf numFmtId="3" fontId="5" fillId="0" borderId="34" xfId="39" applyNumberFormat="1" applyFont="1" applyBorder="1"/>
    <xf numFmtId="0" fontId="6" fillId="25" borderId="22" xfId="39" applyFont="1" applyFill="1" applyBorder="1"/>
    <xf numFmtId="3" fontId="6" fillId="25" borderId="59" xfId="39" applyNumberFormat="1" applyFont="1" applyFill="1" applyBorder="1"/>
    <xf numFmtId="0" fontId="8" fillId="25" borderId="22" xfId="39" applyFont="1" applyFill="1" applyBorder="1"/>
    <xf numFmtId="3" fontId="8" fillId="25" borderId="12" xfId="39" applyNumberFormat="1" applyFont="1" applyFill="1" applyBorder="1"/>
    <xf numFmtId="0" fontId="6" fillId="25" borderId="19" xfId="39" applyFont="1" applyFill="1" applyBorder="1"/>
    <xf numFmtId="3" fontId="6" fillId="25" borderId="14" xfId="39" applyNumberFormat="1" applyFont="1" applyFill="1" applyBorder="1"/>
    <xf numFmtId="0" fontId="6" fillId="0" borderId="61" xfId="39" applyFont="1" applyBorder="1"/>
    <xf numFmtId="3" fontId="7" fillId="0" borderId="60" xfId="39" applyNumberFormat="1" applyFont="1" applyBorder="1"/>
    <xf numFmtId="0" fontId="5" fillId="0" borderId="62" xfId="39" applyFont="1" applyBorder="1"/>
    <xf numFmtId="3" fontId="6" fillId="0" borderId="12" xfId="39" applyNumberFormat="1" applyFont="1" applyBorder="1"/>
    <xf numFmtId="0" fontId="6" fillId="24" borderId="15" xfId="39" applyFont="1" applyFill="1" applyBorder="1"/>
    <xf numFmtId="3" fontId="6" fillId="24" borderId="16" xfId="39" applyNumberFormat="1" applyFont="1" applyFill="1" applyBorder="1"/>
    <xf numFmtId="3" fontId="6" fillId="0" borderId="55" xfId="39" applyNumberFormat="1" applyFont="1" applyBorder="1"/>
    <xf numFmtId="0" fontId="6" fillId="0" borderId="19" xfId="39" applyFont="1" applyBorder="1"/>
    <xf numFmtId="3" fontId="7" fillId="0" borderId="55" xfId="39" applyNumberFormat="1" applyFont="1" applyBorder="1"/>
    <xf numFmtId="3" fontId="8" fillId="0" borderId="55" xfId="39" applyNumberFormat="1" applyFont="1" applyBorder="1"/>
    <xf numFmtId="3" fontId="6" fillId="25" borderId="55" xfId="39" applyNumberFormat="1" applyFont="1" applyFill="1" applyBorder="1"/>
    <xf numFmtId="3" fontId="6" fillId="0" borderId="14" xfId="39" applyNumberFormat="1" applyFont="1" applyBorder="1"/>
    <xf numFmtId="0" fontId="56" fillId="0" borderId="19" xfId="39" applyFont="1" applyBorder="1"/>
    <xf numFmtId="3" fontId="56" fillId="0" borderId="55" xfId="39" applyNumberFormat="1" applyFont="1" applyBorder="1"/>
    <xf numFmtId="3" fontId="6" fillId="0" borderId="55" xfId="39" quotePrefix="1" applyNumberFormat="1" applyFont="1" applyBorder="1"/>
    <xf numFmtId="0" fontId="6" fillId="24" borderId="19" xfId="39" applyFont="1" applyFill="1" applyBorder="1"/>
    <xf numFmtId="3" fontId="6" fillId="24" borderId="14" xfId="39" applyNumberFormat="1" applyFont="1" applyFill="1" applyBorder="1"/>
    <xf numFmtId="41" fontId="53" fillId="0" borderId="35" xfId="40" applyNumberFormat="1" applyFont="1" applyBorder="1"/>
    <xf numFmtId="41" fontId="6" fillId="0" borderId="34" xfId="40" applyNumberFormat="1" applyFont="1" applyBorder="1"/>
    <xf numFmtId="0" fontId="8" fillId="25" borderId="19" xfId="39" applyFont="1" applyFill="1" applyBorder="1"/>
    <xf numFmtId="3" fontId="8" fillId="25" borderId="14" xfId="39" applyNumberFormat="1" applyFont="1" applyFill="1" applyBorder="1"/>
    <xf numFmtId="3" fontId="7" fillId="0" borderId="55" xfId="39" quotePrefix="1" applyNumberFormat="1" applyFont="1" applyBorder="1"/>
    <xf numFmtId="41" fontId="42" fillId="0" borderId="10" xfId="41" applyNumberFormat="1" applyFont="1" applyFill="1" applyBorder="1"/>
    <xf numFmtId="41" fontId="42" fillId="0" borderId="57" xfId="41" applyNumberFormat="1" applyFont="1" applyFill="1" applyBorder="1"/>
    <xf numFmtId="41" fontId="46" fillId="0" borderId="17" xfId="41" applyNumberFormat="1" applyFont="1" applyFill="1" applyBorder="1"/>
    <xf numFmtId="41" fontId="52" fillId="0" borderId="25" xfId="40" applyNumberFormat="1" applyFont="1" applyBorder="1"/>
    <xf numFmtId="41" fontId="51" fillId="0" borderId="25" xfId="40" applyNumberFormat="1" applyFont="1" applyBorder="1"/>
    <xf numFmtId="41" fontId="53" fillId="0" borderId="25" xfId="40" applyNumberFormat="1" applyFont="1" applyBorder="1"/>
    <xf numFmtId="41" fontId="54" fillId="0" borderId="25" xfId="40" applyNumberFormat="1" applyFont="1" applyBorder="1"/>
    <xf numFmtId="0" fontId="14" fillId="0" borderId="25" xfId="40" applyBorder="1"/>
    <xf numFmtId="0" fontId="52" fillId="0" borderId="25" xfId="40" applyFont="1" applyBorder="1"/>
    <xf numFmtId="0" fontId="53" fillId="0" borderId="25" xfId="40" applyFont="1" applyBorder="1"/>
    <xf numFmtId="41" fontId="53" fillId="26" borderId="25" xfId="40" applyNumberFormat="1" applyFont="1" applyFill="1" applyBorder="1"/>
    <xf numFmtId="0" fontId="53" fillId="26" borderId="25" xfId="40" applyFont="1" applyFill="1" applyBorder="1"/>
    <xf numFmtId="41" fontId="53" fillId="0" borderId="25" xfId="40" applyNumberFormat="1" applyFont="1" applyBorder="1" applyAlignment="1"/>
    <xf numFmtId="3" fontId="53" fillId="0" borderId="25" xfId="40" applyNumberFormat="1" applyFont="1" applyBorder="1"/>
    <xf numFmtId="3" fontId="53" fillId="0" borderId="25" xfId="40" applyNumberFormat="1" applyFont="1" applyFill="1" applyBorder="1"/>
    <xf numFmtId="37" fontId="6" fillId="0" borderId="0" xfId="38" applyFont="1"/>
    <xf numFmtId="37" fontId="62" fillId="0" borderId="0" xfId="38" applyFont="1" applyAlignment="1">
      <alignment horizontal="center"/>
    </xf>
    <xf numFmtId="41" fontId="63" fillId="0" borderId="0" xfId="38" applyNumberFormat="1" applyFont="1" applyFill="1" applyAlignment="1" applyProtection="1">
      <alignment horizontal="right"/>
    </xf>
    <xf numFmtId="41" fontId="63" fillId="0" borderId="0" xfId="38" applyNumberFormat="1" applyFont="1" applyAlignment="1" applyProtection="1">
      <alignment horizontal="right"/>
    </xf>
    <xf numFmtId="37" fontId="5" fillId="0" borderId="0" xfId="38" applyFont="1"/>
    <xf numFmtId="41" fontId="5" fillId="0" borderId="0" xfId="38" applyNumberFormat="1" applyFont="1" applyFill="1"/>
    <xf numFmtId="41" fontId="5" fillId="0" borderId="0" xfId="38" applyNumberFormat="1" applyFont="1"/>
    <xf numFmtId="37" fontId="5" fillId="0" borderId="0" xfId="38" applyFont="1" applyAlignment="1"/>
    <xf numFmtId="41" fontId="64" fillId="0" borderId="0" xfId="38" applyNumberFormat="1" applyFont="1" applyAlignment="1"/>
    <xf numFmtId="41" fontId="64" fillId="0" borderId="0" xfId="38" applyNumberFormat="1" applyFont="1"/>
    <xf numFmtId="37" fontId="6" fillId="0" borderId="0" xfId="38" applyFont="1" applyFill="1"/>
    <xf numFmtId="37" fontId="63" fillId="0" borderId="0" xfId="38" applyFont="1" applyAlignment="1">
      <alignment horizontal="right"/>
    </xf>
    <xf numFmtId="37" fontId="65" fillId="0" borderId="0" xfId="38" applyFont="1"/>
    <xf numFmtId="37" fontId="5" fillId="0" borderId="0" xfId="38" applyFont="1" applyAlignment="1">
      <alignment horizontal="left"/>
    </xf>
    <xf numFmtId="37" fontId="5" fillId="0" borderId="0" xfId="38" applyFont="1" applyFill="1"/>
    <xf numFmtId="37" fontId="66" fillId="0" borderId="0" xfId="38" applyFont="1"/>
    <xf numFmtId="37" fontId="67" fillId="0" borderId="0" xfId="38" applyFont="1"/>
    <xf numFmtId="41" fontId="64" fillId="0" borderId="0" xfId="38" applyNumberFormat="1" applyFont="1" applyFill="1"/>
    <xf numFmtId="37" fontId="68" fillId="0" borderId="0" xfId="38" applyFont="1"/>
    <xf numFmtId="37" fontId="69" fillId="0" borderId="0" xfId="38" applyFont="1"/>
    <xf numFmtId="41" fontId="6" fillId="0" borderId="0" xfId="38" applyNumberFormat="1" applyFont="1" applyBorder="1"/>
    <xf numFmtId="41" fontId="6" fillId="0" borderId="0" xfId="38" applyNumberFormat="1" applyFont="1" applyFill="1" applyBorder="1"/>
    <xf numFmtId="37" fontId="70" fillId="0" borderId="0" xfId="38" applyFont="1" applyAlignment="1">
      <alignment vertical="center"/>
    </xf>
    <xf numFmtId="41" fontId="63" fillId="0" borderId="0" xfId="38" applyNumberFormat="1" applyFont="1"/>
    <xf numFmtId="41" fontId="71" fillId="0" borderId="0" xfId="38" applyNumberFormat="1" applyFont="1"/>
    <xf numFmtId="41" fontId="71" fillId="0" borderId="0" xfId="38" applyNumberFormat="1" applyFont="1" applyAlignment="1">
      <alignment vertical="center"/>
    </xf>
    <xf numFmtId="41" fontId="64" fillId="0" borderId="0" xfId="38" applyNumberFormat="1" applyFont="1" applyAlignment="1">
      <alignment vertical="center"/>
    </xf>
    <xf numFmtId="41" fontId="64" fillId="0" borderId="0" xfId="38" applyNumberFormat="1" applyFont="1" applyFill="1" applyAlignment="1">
      <alignment vertical="center"/>
    </xf>
    <xf numFmtId="37" fontId="63" fillId="0" borderId="0" xfId="38" applyFont="1" applyAlignment="1">
      <alignment horizontal="center"/>
    </xf>
    <xf numFmtId="41" fontId="6" fillId="0" borderId="0" xfId="38" applyNumberFormat="1" applyFont="1"/>
    <xf numFmtId="37" fontId="63" fillId="0" borderId="0" xfId="38" applyFont="1"/>
    <xf numFmtId="41" fontId="63" fillId="0" borderId="0" xfId="38" applyNumberFormat="1" applyFont="1" applyFill="1"/>
    <xf numFmtId="41" fontId="70" fillId="0" borderId="0" xfId="38" applyNumberFormat="1" applyFont="1"/>
    <xf numFmtId="41" fontId="70" fillId="0" borderId="0" xfId="38" applyNumberFormat="1" applyFont="1" applyFill="1"/>
    <xf numFmtId="37" fontId="7" fillId="0" borderId="0" xfId="38" applyFont="1"/>
    <xf numFmtId="42" fontId="6" fillId="0" borderId="0" xfId="38" applyNumberFormat="1" applyFont="1"/>
    <xf numFmtId="37" fontId="6" fillId="0" borderId="0" xfId="38" applyFont="1" applyAlignment="1">
      <alignment horizontal="left"/>
    </xf>
    <xf numFmtId="41" fontId="6" fillId="0" borderId="0" xfId="38" applyNumberFormat="1" applyFont="1" applyFill="1"/>
    <xf numFmtId="37" fontId="8" fillId="0" borderId="0" xfId="38" applyFont="1"/>
    <xf numFmtId="41" fontId="72" fillId="0" borderId="0" xfId="38" applyNumberFormat="1" applyFont="1"/>
    <xf numFmtId="41" fontId="72" fillId="0" borderId="0" xfId="38" applyNumberFormat="1" applyFont="1" applyFill="1"/>
    <xf numFmtId="37" fontId="5" fillId="0" borderId="0" xfId="38" applyFont="1" applyAlignment="1">
      <alignment vertical="justify"/>
    </xf>
    <xf numFmtId="41" fontId="5" fillId="0" borderId="0" xfId="38" applyNumberFormat="1" applyFont="1" applyAlignment="1">
      <alignment vertical="justify"/>
    </xf>
    <xf numFmtId="41" fontId="5" fillId="0" borderId="0" xfId="38" applyNumberFormat="1" applyFont="1" applyFill="1" applyAlignment="1">
      <alignment vertical="justify"/>
    </xf>
    <xf numFmtId="37" fontId="62" fillId="0" borderId="0" xfId="38" applyFont="1" applyAlignment="1">
      <alignment horizontal="center" vertical="justify"/>
    </xf>
    <xf numFmtId="37" fontId="63" fillId="0" borderId="0" xfId="38" applyFont="1" applyAlignment="1">
      <alignment horizontal="right" vertical="justify"/>
    </xf>
    <xf numFmtId="41" fontId="63" fillId="0" borderId="0" xfId="38" applyNumberFormat="1" applyFont="1" applyAlignment="1" applyProtection="1">
      <alignment horizontal="right" vertical="justify"/>
    </xf>
    <xf numFmtId="41" fontId="63" fillId="0" borderId="0" xfId="38" applyNumberFormat="1" applyFont="1" applyFill="1" applyAlignment="1" applyProtection="1">
      <alignment horizontal="right" vertical="justify"/>
    </xf>
    <xf numFmtId="37" fontId="5" fillId="0" borderId="0" xfId="38" applyFont="1" applyAlignment="1">
      <alignment horizontal="left" vertical="justify"/>
    </xf>
    <xf numFmtId="37" fontId="5" fillId="0" borderId="0" xfId="38" applyFont="1" applyFill="1" applyAlignment="1">
      <alignment vertical="justify"/>
    </xf>
    <xf numFmtId="37" fontId="69" fillId="0" borderId="0" xfId="38" applyFont="1" applyAlignment="1">
      <alignment vertical="justify"/>
    </xf>
    <xf numFmtId="41" fontId="69" fillId="0" borderId="0" xfId="38" applyNumberFormat="1" applyFont="1" applyAlignment="1">
      <alignment vertical="justify"/>
    </xf>
    <xf numFmtId="41" fontId="8" fillId="0" borderId="0" xfId="38" applyNumberFormat="1" applyFont="1" applyBorder="1" applyAlignment="1">
      <alignment vertical="justify"/>
    </xf>
    <xf numFmtId="41" fontId="8" fillId="0" borderId="0" xfId="38" applyNumberFormat="1" applyFont="1" applyFill="1" applyBorder="1" applyAlignment="1">
      <alignment vertical="justify"/>
    </xf>
    <xf numFmtId="37" fontId="70" fillId="0" borderId="0" xfId="38" applyFont="1" applyAlignment="1">
      <alignment vertical="justify"/>
    </xf>
    <xf numFmtId="41" fontId="71" fillId="0" borderId="0" xfId="38" applyNumberFormat="1" applyFont="1" applyFill="1" applyAlignment="1">
      <alignment vertical="center"/>
    </xf>
    <xf numFmtId="37" fontId="63" fillId="0" borderId="0" xfId="38" applyFont="1" applyAlignment="1">
      <alignment horizontal="center" vertical="justify"/>
    </xf>
    <xf numFmtId="37" fontId="6" fillId="0" borderId="0" xfId="38" applyFont="1" applyAlignment="1">
      <alignment vertical="justify"/>
    </xf>
    <xf numFmtId="37" fontId="6" fillId="0" borderId="0" xfId="38" applyFont="1" applyFill="1" applyAlignment="1">
      <alignment vertical="justify"/>
    </xf>
    <xf numFmtId="41" fontId="6" fillId="0" borderId="0" xfId="38" applyNumberFormat="1" applyFont="1" applyAlignment="1">
      <alignment vertical="justify"/>
    </xf>
    <xf numFmtId="37" fontId="63" fillId="0" borderId="0" xfId="38" applyFont="1" applyAlignment="1">
      <alignment vertical="justify"/>
    </xf>
    <xf numFmtId="41" fontId="63" fillId="0" borderId="0" xfId="38" applyNumberFormat="1" applyFont="1" applyAlignment="1">
      <alignment vertical="justify"/>
    </xf>
    <xf numFmtId="41" fontId="63" fillId="0" borderId="0" xfId="38" applyNumberFormat="1" applyFont="1" applyFill="1" applyAlignment="1">
      <alignment vertical="justify"/>
    </xf>
    <xf numFmtId="0" fontId="6" fillId="0" borderId="0" xfId="39" applyFont="1" applyFill="1" applyBorder="1" applyAlignment="1">
      <alignment horizontal="left"/>
    </xf>
    <xf numFmtId="37" fontId="30" fillId="0" borderId="22" xfId="41" applyFont="1" applyFill="1" applyBorder="1" applyAlignment="1">
      <alignment horizontal="center" vertical="center"/>
    </xf>
    <xf numFmtId="0" fontId="6" fillId="0" borderId="22" xfId="39" applyFont="1" applyFill="1" applyBorder="1" applyAlignment="1">
      <alignment horizontal="left"/>
    </xf>
    <xf numFmtId="0" fontId="6" fillId="25" borderId="85" xfId="39" applyFont="1" applyFill="1" applyBorder="1"/>
    <xf numFmtId="3" fontId="6" fillId="25" borderId="75" xfId="39" applyNumberFormat="1" applyFont="1" applyFill="1" applyBorder="1"/>
    <xf numFmtId="3" fontId="6" fillId="0" borderId="45" xfId="39" applyNumberFormat="1" applyFont="1" applyBorder="1"/>
    <xf numFmtId="3" fontId="6" fillId="0" borderId="36" xfId="39" applyNumberFormat="1" applyFont="1" applyBorder="1"/>
    <xf numFmtId="3" fontId="6" fillId="0" borderId="34" xfId="39" applyNumberFormat="1" applyFont="1" applyFill="1" applyBorder="1" applyAlignment="1">
      <alignment horizontal="left"/>
    </xf>
    <xf numFmtId="0" fontId="6" fillId="0" borderId="48" xfId="39" applyFont="1" applyBorder="1"/>
    <xf numFmtId="3" fontId="6" fillId="0" borderId="50" xfId="39" applyNumberFormat="1" applyFont="1" applyBorder="1"/>
    <xf numFmtId="0" fontId="5" fillId="0" borderId="48" xfId="39" applyFont="1" applyBorder="1"/>
    <xf numFmtId="0" fontId="6" fillId="0" borderId="37" xfId="39" applyFont="1" applyBorder="1"/>
    <xf numFmtId="0" fontId="6" fillId="24" borderId="22" xfId="39" applyFont="1" applyFill="1" applyBorder="1"/>
    <xf numFmtId="3" fontId="6" fillId="24" borderId="12" xfId="39" applyNumberFormat="1" applyFont="1" applyFill="1" applyBorder="1"/>
    <xf numFmtId="3" fontId="6" fillId="25" borderId="12" xfId="39" applyNumberFormat="1" applyFont="1" applyFill="1" applyBorder="1"/>
    <xf numFmtId="0" fontId="5" fillId="0" borderId="22" xfId="39" applyFont="1" applyBorder="1"/>
    <xf numFmtId="3" fontId="6" fillId="0" borderId="59" xfId="39" applyNumberFormat="1" applyFont="1" applyBorder="1"/>
    <xf numFmtId="0" fontId="6" fillId="0" borderId="22" xfId="39" applyFont="1" applyBorder="1"/>
    <xf numFmtId="3" fontId="8" fillId="0" borderId="59" xfId="39" applyNumberFormat="1" applyFont="1" applyBorder="1"/>
    <xf numFmtId="41" fontId="6" fillId="0" borderId="56" xfId="43" applyNumberFormat="1" applyFont="1" applyBorder="1"/>
    <xf numFmtId="0" fontId="6" fillId="0" borderId="56" xfId="39" applyFont="1" applyBorder="1"/>
    <xf numFmtId="0" fontId="6" fillId="0" borderId="102" xfId="39" applyFont="1" applyBorder="1"/>
    <xf numFmtId="3" fontId="6" fillId="0" borderId="53" xfId="39" applyNumberFormat="1" applyFont="1" applyBorder="1"/>
    <xf numFmtId="0" fontId="5" fillId="0" borderId="103" xfId="39" applyFont="1" applyBorder="1"/>
    <xf numFmtId="0" fontId="6" fillId="25" borderId="56" xfId="39" applyFont="1" applyFill="1" applyBorder="1"/>
    <xf numFmtId="3" fontId="6" fillId="0" borderId="51" xfId="39" applyNumberFormat="1" applyFont="1" applyFill="1" applyBorder="1" applyAlignment="1">
      <alignment horizontal="left"/>
    </xf>
    <xf numFmtId="0" fontId="6" fillId="26" borderId="37" xfId="39" applyFont="1" applyFill="1" applyBorder="1"/>
    <xf numFmtId="3" fontId="6" fillId="26" borderId="36" xfId="39" applyNumberFormat="1" applyFont="1" applyFill="1" applyBorder="1"/>
    <xf numFmtId="0" fontId="6" fillId="26" borderId="36" xfId="39" applyFont="1" applyFill="1" applyBorder="1"/>
    <xf numFmtId="0" fontId="5" fillId="0" borderId="52" xfId="39" applyFont="1" applyBorder="1"/>
    <xf numFmtId="0" fontId="6" fillId="0" borderId="34" xfId="39" applyFont="1" applyBorder="1"/>
    <xf numFmtId="3" fontId="7" fillId="0" borderId="59" xfId="39" applyNumberFormat="1" applyFont="1" applyBorder="1"/>
    <xf numFmtId="0" fontId="5" fillId="0" borderId="64" xfId="39" applyFont="1" applyBorder="1"/>
    <xf numFmtId="0" fontId="5" fillId="0" borderId="104" xfId="39" applyFont="1" applyBorder="1"/>
    <xf numFmtId="3" fontId="5" fillId="0" borderId="105" xfId="39" applyNumberFormat="1" applyFont="1" applyBorder="1"/>
    <xf numFmtId="0" fontId="5" fillId="0" borderId="106" xfId="39" applyFont="1" applyBorder="1"/>
    <xf numFmtId="3" fontId="5" fillId="0" borderId="107" xfId="39" applyNumberFormat="1" applyFont="1" applyBorder="1"/>
    <xf numFmtId="0" fontId="6" fillId="25" borderId="52" xfId="39" applyFont="1" applyFill="1" applyBorder="1"/>
    <xf numFmtId="3" fontId="6" fillId="25" borderId="53" xfId="39" applyNumberFormat="1" applyFont="1" applyFill="1" applyBorder="1"/>
    <xf numFmtId="3" fontId="6" fillId="0" borderId="70" xfId="39" applyNumberFormat="1" applyFont="1" applyBorder="1"/>
    <xf numFmtId="0" fontId="5" fillId="0" borderId="108" xfId="39" applyFont="1" applyBorder="1"/>
    <xf numFmtId="37" fontId="32" fillId="0" borderId="22" xfId="41" applyFont="1" applyFill="1" applyBorder="1" applyAlignment="1"/>
    <xf numFmtId="41" fontId="42" fillId="0" borderId="0" xfId="41" applyNumberFormat="1" applyFont="1" applyFill="1" applyBorder="1"/>
    <xf numFmtId="41" fontId="42" fillId="0" borderId="12" xfId="41" applyNumberFormat="1" applyFont="1" applyFill="1" applyBorder="1"/>
    <xf numFmtId="41" fontId="30" fillId="0" borderId="13" xfId="41" applyNumberFormat="1" applyFont="1" applyFill="1" applyBorder="1" applyAlignment="1" applyProtection="1"/>
    <xf numFmtId="3" fontId="42" fillId="0" borderId="0" xfId="41" applyNumberFormat="1" applyFont="1" applyFill="1" applyBorder="1" applyAlignment="1">
      <alignment horizontal="right"/>
    </xf>
    <xf numFmtId="37" fontId="30" fillId="0" borderId="14" xfId="41" applyFont="1" applyFill="1" applyBorder="1" applyAlignment="1" applyProtection="1">
      <alignment vertical="center"/>
    </xf>
    <xf numFmtId="37" fontId="30" fillId="0" borderId="20" xfId="41" applyFont="1" applyFill="1" applyBorder="1" applyAlignment="1">
      <alignment vertical="center"/>
    </xf>
    <xf numFmtId="41" fontId="58" fillId="0" borderId="13" xfId="41" applyNumberFormat="1" applyFont="1" applyFill="1" applyBorder="1"/>
    <xf numFmtId="0" fontId="6" fillId="25" borderId="63" xfId="39" applyFont="1" applyFill="1" applyBorder="1"/>
    <xf numFmtId="41" fontId="60" fillId="0" borderId="34" xfId="40" applyNumberFormat="1" applyFont="1" applyBorder="1"/>
    <xf numFmtId="0" fontId="5" fillId="0" borderId="63" xfId="39" applyFont="1" applyBorder="1"/>
    <xf numFmtId="3" fontId="6" fillId="0" borderId="11" xfId="39" applyNumberFormat="1" applyFont="1" applyBorder="1"/>
    <xf numFmtId="3" fontId="6" fillId="0" borderId="39" xfId="39" applyNumberFormat="1" applyFont="1" applyBorder="1"/>
    <xf numFmtId="3" fontId="5" fillId="0" borderId="45" xfId="39" applyNumberFormat="1" applyFont="1" applyBorder="1"/>
    <xf numFmtId="3" fontId="8" fillId="0" borderId="75" xfId="39" applyNumberFormat="1" applyFont="1" applyBorder="1"/>
    <xf numFmtId="3" fontId="5" fillId="0" borderId="12" xfId="39" applyNumberFormat="1" applyFont="1" applyBorder="1"/>
    <xf numFmtId="3" fontId="5" fillId="0" borderId="14" xfId="39" applyNumberFormat="1" applyFont="1" applyBorder="1"/>
    <xf numFmtId="0" fontId="6" fillId="0" borderId="58" xfId="39" applyFont="1" applyBorder="1"/>
    <xf numFmtId="3" fontId="8" fillId="0" borderId="14" xfId="39" applyNumberFormat="1" applyFont="1" applyBorder="1"/>
    <xf numFmtId="3" fontId="8" fillId="0" borderId="46" xfId="39" applyNumberFormat="1" applyFont="1" applyBorder="1"/>
    <xf numFmtId="0" fontId="6" fillId="0" borderId="0" xfId="39" applyFont="1" applyFill="1" applyAlignment="1">
      <alignment horizontal="left"/>
    </xf>
    <xf numFmtId="0" fontId="6" fillId="0" borderId="109" xfId="39" applyFont="1" applyBorder="1"/>
    <xf numFmtId="3" fontId="6" fillId="0" borderId="83" xfId="39" applyNumberFormat="1" applyFont="1" applyBorder="1"/>
    <xf numFmtId="37" fontId="30" fillId="0" borderId="19" xfId="41" applyFont="1" applyFill="1" applyBorder="1" applyAlignment="1">
      <alignment horizontal="center" vertical="center"/>
    </xf>
    <xf numFmtId="37" fontId="30" fillId="0" borderId="14" xfId="41" applyFont="1" applyFill="1" applyBorder="1" applyAlignment="1" applyProtection="1">
      <alignment horizontal="left" vertical="center"/>
    </xf>
    <xf numFmtId="0" fontId="6" fillId="0" borderId="22" xfId="39" applyFont="1" applyFill="1" applyBorder="1" applyAlignment="1">
      <alignment horizontal="left"/>
    </xf>
    <xf numFmtId="41" fontId="42" fillId="0" borderId="0" xfId="41" applyNumberFormat="1" applyFont="1" applyFill="1" applyBorder="1" applyAlignment="1">
      <alignment horizontal="center"/>
    </xf>
    <xf numFmtId="41" fontId="57" fillId="0" borderId="13" xfId="41" applyNumberFormat="1" applyFont="1" applyFill="1" applyBorder="1" applyAlignment="1">
      <alignment horizontal="center"/>
    </xf>
    <xf numFmtId="37" fontId="30" fillId="29" borderId="18" xfId="41" applyFont="1" applyFill="1" applyBorder="1" applyAlignment="1">
      <alignment horizontal="left" vertical="center" wrapText="1"/>
    </xf>
    <xf numFmtId="37" fontId="30" fillId="29" borderId="57" xfId="41" applyFont="1" applyFill="1" applyBorder="1" applyAlignment="1">
      <alignment horizontal="center" vertical="center"/>
    </xf>
    <xf numFmtId="41" fontId="49" fillId="29" borderId="57" xfId="41" applyNumberFormat="1" applyFont="1" applyFill="1" applyBorder="1" applyAlignment="1">
      <alignment horizontal="center" vertical="center"/>
    </xf>
    <xf numFmtId="41" fontId="49" fillId="29" borderId="0" xfId="41" applyNumberFormat="1" applyFont="1" applyFill="1" applyBorder="1" applyAlignment="1">
      <alignment horizontal="center" vertical="center"/>
    </xf>
    <xf numFmtId="41" fontId="49" fillId="29" borderId="10" xfId="41" applyNumberFormat="1" applyFont="1" applyFill="1" applyBorder="1" applyAlignment="1">
      <alignment horizontal="left" vertical="center"/>
    </xf>
    <xf numFmtId="37" fontId="30" fillId="29" borderId="18" xfId="41" applyFont="1" applyFill="1" applyBorder="1" applyAlignment="1">
      <alignment horizontal="left" vertical="center"/>
    </xf>
    <xf numFmtId="41" fontId="49" fillId="29" borderId="57" xfId="41" applyNumberFormat="1" applyFont="1" applyFill="1" applyBorder="1"/>
    <xf numFmtId="3" fontId="8" fillId="0" borderId="83" xfId="39" applyNumberFormat="1" applyFont="1" applyBorder="1"/>
    <xf numFmtId="3" fontId="8" fillId="0" borderId="84" xfId="39" applyNumberFormat="1" applyFont="1" applyBorder="1"/>
    <xf numFmtId="3" fontId="6" fillId="0" borderId="82" xfId="39" applyNumberFormat="1" applyFont="1" applyBorder="1"/>
    <xf numFmtId="0" fontId="5" fillId="0" borderId="87" xfId="39" applyFont="1" applyBorder="1"/>
    <xf numFmtId="3" fontId="5" fillId="0" borderId="72" xfId="39" applyNumberFormat="1" applyFont="1" applyBorder="1"/>
    <xf numFmtId="0" fontId="8" fillId="25" borderId="15" xfId="39" applyFont="1" applyFill="1" applyBorder="1" applyAlignment="1"/>
    <xf numFmtId="0" fontId="8" fillId="25" borderId="12" xfId="39" applyFont="1" applyFill="1" applyBorder="1" applyAlignment="1"/>
    <xf numFmtId="3" fontId="6" fillId="0" borderId="84" xfId="39" applyNumberFormat="1" applyFont="1" applyBorder="1"/>
    <xf numFmtId="0" fontId="5" fillId="0" borderId="111" xfId="39" applyFont="1" applyBorder="1"/>
    <xf numFmtId="0" fontId="5" fillId="0" borderId="51" xfId="42" applyFont="1" applyBorder="1"/>
    <xf numFmtId="3" fontId="6" fillId="0" borderId="34" xfId="39" quotePrefix="1" applyNumberFormat="1" applyFont="1" applyBorder="1"/>
    <xf numFmtId="0" fontId="5" fillId="0" borderId="15" xfId="42" applyFont="1" applyBorder="1"/>
    <xf numFmtId="0" fontId="4" fillId="0" borderId="0" xfId="50"/>
    <xf numFmtId="0" fontId="4" fillId="28" borderId="0" xfId="50" applyFill="1"/>
    <xf numFmtId="41" fontId="51" fillId="29" borderId="25" xfId="40" applyNumberFormat="1" applyFont="1" applyFill="1" applyBorder="1"/>
    <xf numFmtId="0" fontId="4" fillId="0" borderId="0" xfId="50" applyFill="1"/>
    <xf numFmtId="0" fontId="6" fillId="0" borderId="22" xfId="39" applyFont="1" applyFill="1" applyBorder="1" applyAlignment="1">
      <alignment horizontal="left"/>
    </xf>
    <xf numFmtId="0" fontId="6" fillId="0" borderId="51" xfId="39" applyFont="1" applyFill="1" applyBorder="1" applyAlignment="1">
      <alignment horizontal="left"/>
    </xf>
    <xf numFmtId="0" fontId="6" fillId="0" borderId="22" xfId="42" applyFont="1" applyFill="1" applyBorder="1" applyAlignment="1">
      <alignment horizontal="left"/>
    </xf>
    <xf numFmtId="41" fontId="57" fillId="0" borderId="13" xfId="41" applyNumberFormat="1" applyFont="1" applyFill="1" applyBorder="1" applyAlignment="1" applyProtection="1"/>
    <xf numFmtId="0" fontId="73" fillId="25" borderId="85" xfId="39" applyFont="1" applyFill="1" applyBorder="1"/>
    <xf numFmtId="37" fontId="30" fillId="0" borderId="18" xfId="41" applyFont="1" applyFill="1" applyBorder="1" applyAlignment="1">
      <alignment horizontal="left" vertical="center"/>
    </xf>
    <xf numFmtId="37" fontId="57" fillId="0" borderId="0" xfId="41" applyFont="1" applyFill="1" applyBorder="1"/>
    <xf numFmtId="41" fontId="57" fillId="0" borderId="0" xfId="41" applyNumberFormat="1" applyFont="1" applyFill="1" applyBorder="1"/>
    <xf numFmtId="0" fontId="78" fillId="0" borderId="0" xfId="39" applyFont="1" applyAlignment="1">
      <alignment horizontal="center"/>
    </xf>
    <xf numFmtId="37" fontId="31" fillId="0" borderId="18" xfId="41" applyFont="1" applyFill="1" applyBorder="1" applyAlignment="1">
      <alignment horizontal="center" vertical="center" wrapText="1"/>
    </xf>
    <xf numFmtId="37" fontId="30" fillId="0" borderId="23" xfId="41" applyFont="1" applyFill="1" applyBorder="1" applyAlignment="1">
      <alignment horizontal="center" vertical="center"/>
    </xf>
    <xf numFmtId="0" fontId="6" fillId="0" borderId="12" xfId="39" applyFont="1" applyFill="1" applyBorder="1" applyAlignment="1"/>
    <xf numFmtId="0" fontId="6" fillId="0" borderId="22" xfId="39" applyFont="1" applyFill="1" applyBorder="1" applyAlignment="1">
      <alignment horizontal="left"/>
    </xf>
    <xf numFmtId="0" fontId="6" fillId="0" borderId="51" xfId="39" applyFont="1" applyFill="1" applyBorder="1" applyAlignment="1">
      <alignment horizontal="left"/>
    </xf>
    <xf numFmtId="41" fontId="49" fillId="29" borderId="113" xfId="41" applyNumberFormat="1" applyFont="1" applyFill="1" applyBorder="1" applyAlignment="1">
      <alignment horizontal="left" vertical="center"/>
    </xf>
    <xf numFmtId="41" fontId="42" fillId="0" borderId="113" xfId="41" applyNumberFormat="1" applyFont="1" applyFill="1" applyBorder="1"/>
    <xf numFmtId="41" fontId="30" fillId="0" borderId="113" xfId="41" applyNumberFormat="1" applyFont="1" applyFill="1" applyBorder="1" applyAlignment="1">
      <alignment horizontal="center"/>
    </xf>
    <xf numFmtId="0" fontId="5" fillId="0" borderId="114" xfId="39" applyFont="1" applyBorder="1"/>
    <xf numFmtId="3" fontId="6" fillId="0" borderId="42" xfId="39" applyNumberFormat="1" applyFont="1" applyBorder="1"/>
    <xf numFmtId="3" fontId="5" fillId="0" borderId="116" xfId="39" applyNumberFormat="1" applyFont="1" applyBorder="1"/>
    <xf numFmtId="0" fontId="5" fillId="0" borderId="114" xfId="42" applyFont="1" applyBorder="1"/>
    <xf numFmtId="41" fontId="79" fillId="0" borderId="25" xfId="40" applyNumberFormat="1" applyFont="1" applyBorder="1"/>
    <xf numFmtId="37" fontId="30" fillId="0" borderId="19" xfId="41" applyFont="1" applyFill="1" applyBorder="1" applyAlignment="1">
      <alignment vertical="center"/>
    </xf>
    <xf numFmtId="37" fontId="30" fillId="0" borderId="16" xfId="41" applyFont="1" applyFill="1" applyBorder="1" applyAlignment="1" applyProtection="1">
      <alignment horizontal="left" vertical="center"/>
    </xf>
    <xf numFmtId="0" fontId="3" fillId="0" borderId="0" xfId="52"/>
    <xf numFmtId="0" fontId="6" fillId="25" borderId="114" xfId="39" applyFont="1" applyFill="1" applyBorder="1"/>
    <xf numFmtId="3" fontId="6" fillId="25" borderId="115" xfId="39" applyNumberFormat="1" applyFont="1" applyFill="1" applyBorder="1"/>
    <xf numFmtId="41" fontId="30" fillId="0" borderId="115" xfId="41" applyNumberFormat="1" applyFont="1" applyFill="1" applyBorder="1" applyAlignment="1">
      <alignment horizontal="center"/>
    </xf>
    <xf numFmtId="164" fontId="32" fillId="0" borderId="0" xfId="41" applyNumberFormat="1" applyFont="1" applyFill="1" applyBorder="1"/>
    <xf numFmtId="0" fontId="6" fillId="25" borderId="113" xfId="39" applyFont="1" applyFill="1" applyBorder="1"/>
    <xf numFmtId="0" fontId="5" fillId="0" borderId="113" xfId="39" applyFont="1" applyBorder="1"/>
    <xf numFmtId="0" fontId="6" fillId="0" borderId="22" xfId="39" applyFont="1" applyFill="1" applyBorder="1" applyAlignment="1">
      <alignment horizontal="left"/>
    </xf>
    <xf numFmtId="37" fontId="5" fillId="0" borderId="31" xfId="38" applyFont="1" applyBorder="1"/>
    <xf numFmtId="37" fontId="30" fillId="0" borderId="114" xfId="41" applyFont="1" applyFill="1" applyBorder="1"/>
    <xf numFmtId="0" fontId="6" fillId="0" borderId="114" xfId="39" applyFont="1" applyFill="1" applyBorder="1"/>
    <xf numFmtId="3" fontId="6" fillId="0" borderId="115" xfId="39" applyNumberFormat="1" applyFont="1" applyFill="1" applyBorder="1"/>
    <xf numFmtId="3" fontId="6" fillId="0" borderId="115" xfId="39" applyNumberFormat="1" applyFont="1" applyBorder="1"/>
    <xf numFmtId="0" fontId="6" fillId="0" borderId="12" xfId="39" applyFont="1" applyFill="1" applyBorder="1" applyAlignment="1"/>
    <xf numFmtId="0" fontId="6" fillId="0" borderId="22" xfId="39" applyFont="1" applyFill="1" applyBorder="1" applyAlignment="1">
      <alignment horizontal="left"/>
    </xf>
    <xf numFmtId="41" fontId="30" fillId="0" borderId="0" xfId="41" applyNumberFormat="1" applyFont="1" applyFill="1" applyBorder="1" applyAlignment="1">
      <alignment horizontal="center"/>
    </xf>
    <xf numFmtId="0" fontId="30" fillId="0" borderId="16" xfId="41" quotePrefix="1" applyNumberFormat="1" applyFont="1" applyFill="1" applyBorder="1" applyAlignment="1">
      <alignment horizontal="center" vertical="center"/>
    </xf>
    <xf numFmtId="41" fontId="32" fillId="0" borderId="11" xfId="41" applyNumberFormat="1" applyFont="1" applyFill="1" applyBorder="1" applyAlignment="1">
      <alignment horizontal="center"/>
    </xf>
    <xf numFmtId="41" fontId="44" fillId="0" borderId="12" xfId="41" applyNumberFormat="1" applyFont="1" applyFill="1" applyBorder="1" applyAlignment="1">
      <alignment horizontal="center"/>
    </xf>
    <xf numFmtId="41" fontId="33" fillId="0" borderId="12" xfId="41" applyNumberFormat="1" applyFont="1" applyFill="1" applyBorder="1" applyAlignment="1" applyProtection="1"/>
    <xf numFmtId="41" fontId="42" fillId="0" borderId="115" xfId="41" applyNumberFormat="1" applyFont="1" applyFill="1" applyBorder="1"/>
    <xf numFmtId="41" fontId="32" fillId="0" borderId="12" xfId="41" applyNumberFormat="1" applyFont="1" applyFill="1" applyBorder="1" applyAlignment="1">
      <alignment horizontal="center"/>
    </xf>
    <xf numFmtId="3" fontId="32" fillId="0" borderId="11" xfId="41" applyNumberFormat="1" applyFont="1" applyFill="1" applyBorder="1" applyAlignment="1">
      <alignment horizontal="right"/>
    </xf>
    <xf numFmtId="41" fontId="42" fillId="0" borderId="11" xfId="41" applyNumberFormat="1" applyFont="1" applyFill="1" applyBorder="1"/>
    <xf numFmtId="41" fontId="6" fillId="0" borderId="83" xfId="40" applyNumberFormat="1" applyFont="1" applyBorder="1"/>
    <xf numFmtId="37" fontId="57" fillId="0" borderId="19" xfId="41" applyFont="1" applyFill="1" applyBorder="1"/>
    <xf numFmtId="41" fontId="57" fillId="0" borderId="13" xfId="41" applyNumberFormat="1" applyFont="1" applyFill="1" applyBorder="1"/>
    <xf numFmtId="41" fontId="52" fillId="0" borderId="110" xfId="40" applyNumberFormat="1" applyFont="1" applyBorder="1"/>
    <xf numFmtId="41" fontId="30" fillId="0" borderId="12" xfId="41" applyNumberFormat="1" applyFont="1" applyFill="1" applyBorder="1" applyAlignment="1">
      <alignment horizontal="center"/>
    </xf>
    <xf numFmtId="41" fontId="42" fillId="0" borderId="11" xfId="41" applyNumberFormat="1" applyFont="1" applyFill="1" applyBorder="1" applyAlignment="1">
      <alignment horizontal="center"/>
    </xf>
    <xf numFmtId="37" fontId="47" fillId="0" borderId="22" xfId="41" applyFont="1" applyFill="1" applyBorder="1"/>
    <xf numFmtId="0" fontId="6" fillId="0" borderId="0" xfId="39" applyFont="1" applyFill="1" applyAlignment="1">
      <alignment horizontal="left"/>
    </xf>
    <xf numFmtId="0" fontId="6" fillId="0" borderId="22" xfId="39" applyFont="1" applyFill="1" applyBorder="1" applyAlignment="1">
      <alignment horizontal="left"/>
    </xf>
    <xf numFmtId="0" fontId="6" fillId="0" borderId="51" xfId="39" applyFont="1" applyFill="1" applyBorder="1" applyAlignment="1">
      <alignment horizontal="left"/>
    </xf>
    <xf numFmtId="41" fontId="57" fillId="0" borderId="0" xfId="41" applyNumberFormat="1" applyFont="1" applyFill="1" applyBorder="1" applyAlignment="1" applyProtection="1"/>
    <xf numFmtId="37" fontId="57" fillId="0" borderId="22" xfId="41" applyFont="1" applyFill="1" applyBorder="1" applyAlignment="1"/>
    <xf numFmtId="3" fontId="6" fillId="25" borderId="113" xfId="39" applyNumberFormat="1" applyFont="1" applyFill="1" applyBorder="1"/>
    <xf numFmtId="41" fontId="45" fillId="0" borderId="16" xfId="41" applyNumberFormat="1" applyFont="1" applyFill="1" applyBorder="1"/>
    <xf numFmtId="37" fontId="33" fillId="0" borderId="22" xfId="41" applyFont="1" applyFill="1" applyBorder="1" applyAlignment="1"/>
    <xf numFmtId="41" fontId="49" fillId="29" borderId="0" xfId="41" applyNumberFormat="1" applyFont="1" applyFill="1" applyBorder="1"/>
    <xf numFmtId="0" fontId="6" fillId="0" borderId="0" xfId="39" applyFont="1" applyFill="1" applyBorder="1" applyAlignment="1">
      <alignment horizontal="left"/>
    </xf>
    <xf numFmtId="0" fontId="6" fillId="0" borderId="22" xfId="39" applyFont="1" applyFill="1" applyBorder="1" applyAlignment="1">
      <alignment horizontal="left"/>
    </xf>
    <xf numFmtId="0" fontId="6" fillId="0" borderId="22" xfId="42" applyFont="1" applyFill="1" applyBorder="1" applyAlignment="1">
      <alignment horizontal="left"/>
    </xf>
    <xf numFmtId="0" fontId="6" fillId="25" borderId="114" xfId="42" applyFont="1" applyFill="1" applyBorder="1"/>
    <xf numFmtId="3" fontId="6" fillId="25" borderId="115" xfId="42" applyNumberFormat="1" applyFont="1" applyFill="1" applyBorder="1"/>
    <xf numFmtId="0" fontId="6" fillId="0" borderId="0" xfId="42" quotePrefix="1" applyFont="1"/>
    <xf numFmtId="0" fontId="14" fillId="0" borderId="0" xfId="39" quotePrefix="1" applyFont="1"/>
    <xf numFmtId="0" fontId="82" fillId="0" borderId="61" xfId="42" applyFont="1" applyBorder="1"/>
    <xf numFmtId="3" fontId="83" fillId="0" borderId="60" xfId="42" applyNumberFormat="1" applyFont="1" applyBorder="1"/>
    <xf numFmtId="3" fontId="5" fillId="0" borderId="116" xfId="42" applyNumberFormat="1" applyFont="1" applyBorder="1"/>
    <xf numFmtId="3" fontId="82" fillId="0" borderId="59" xfId="42" applyNumberFormat="1" applyFont="1" applyBorder="1"/>
    <xf numFmtId="0" fontId="6" fillId="25" borderId="63" xfId="42" applyFont="1" applyFill="1" applyBorder="1"/>
    <xf numFmtId="3" fontId="82" fillId="0" borderId="34" xfId="42" applyNumberFormat="1" applyFont="1" applyBorder="1"/>
    <xf numFmtId="3" fontId="6" fillId="0" borderId="83" xfId="42" applyNumberFormat="1" applyFont="1" applyBorder="1"/>
    <xf numFmtId="0" fontId="6" fillId="0" borderId="51" xfId="39" applyFont="1" applyBorder="1" applyAlignment="1">
      <alignment wrapText="1"/>
    </xf>
    <xf numFmtId="0" fontId="5" fillId="0" borderId="88" xfId="39" applyFont="1" applyBorder="1"/>
    <xf numFmtId="3" fontId="5" fillId="0" borderId="70" xfId="39" applyNumberFormat="1" applyFont="1" applyBorder="1"/>
    <xf numFmtId="0" fontId="6" fillId="25" borderId="23" xfId="39" applyFont="1" applyFill="1" applyBorder="1"/>
    <xf numFmtId="3" fontId="6" fillId="25" borderId="90" xfId="39" applyNumberFormat="1" applyFont="1" applyFill="1" applyBorder="1"/>
    <xf numFmtId="3" fontId="6" fillId="0" borderId="34" xfId="42" quotePrefix="1" applyNumberFormat="1" applyFont="1" applyBorder="1"/>
    <xf numFmtId="3" fontId="6" fillId="0" borderId="116" xfId="39" applyNumberFormat="1" applyFont="1" applyBorder="1"/>
    <xf numFmtId="0" fontId="6" fillId="0" borderId="114" xfId="39" applyFont="1" applyBorder="1"/>
    <xf numFmtId="3" fontId="7" fillId="0" borderId="116" xfId="39" applyNumberFormat="1" applyFont="1" applyBorder="1"/>
    <xf numFmtId="3" fontId="8" fillId="0" borderId="116" xfId="39" applyNumberFormat="1" applyFont="1" applyBorder="1"/>
    <xf numFmtId="3" fontId="6" fillId="25" borderId="116" xfId="39" applyNumberFormat="1" applyFont="1" applyFill="1" applyBorder="1"/>
    <xf numFmtId="0" fontId="57" fillId="0" borderId="22" xfId="41" quotePrefix="1" applyNumberFormat="1" applyFont="1" applyFill="1" applyBorder="1" applyAlignment="1">
      <alignment horizontal="center" vertical="center"/>
    </xf>
    <xf numFmtId="0" fontId="6" fillId="0" borderId="12" xfId="39" applyFont="1" applyFill="1" applyBorder="1" applyAlignment="1"/>
    <xf numFmtId="0" fontId="6" fillId="0" borderId="22" xfId="39" applyFont="1" applyFill="1" applyBorder="1" applyAlignment="1">
      <alignment horizontal="left"/>
    </xf>
    <xf numFmtId="41" fontId="5" fillId="0" borderId="0" xfId="41" applyNumberFormat="1" applyFont="1" applyFill="1" applyAlignment="1"/>
    <xf numFmtId="41" fontId="5" fillId="0" borderId="0" xfId="41" applyNumberFormat="1" applyFont="1" applyFill="1"/>
    <xf numFmtId="0" fontId="5" fillId="0" borderId="115" xfId="41" applyNumberFormat="1" applyFont="1" applyFill="1" applyBorder="1" applyAlignment="1" applyProtection="1">
      <alignment horizontal="center"/>
    </xf>
    <xf numFmtId="0" fontId="6" fillId="0" borderId="0" xfId="0" applyFont="1"/>
    <xf numFmtId="0" fontId="6" fillId="0" borderId="0" xfId="0" applyFont="1" applyFill="1"/>
    <xf numFmtId="0" fontId="5" fillId="0" borderId="114" xfId="41" applyNumberFormat="1" applyFont="1" applyFill="1" applyBorder="1" applyAlignment="1" applyProtection="1">
      <alignment horizontal="left"/>
    </xf>
    <xf numFmtId="41" fontId="5" fillId="0" borderId="20" xfId="41" applyNumberFormat="1" applyFont="1" applyFill="1" applyBorder="1" applyAlignment="1" applyProtection="1">
      <alignment horizontal="left"/>
    </xf>
    <xf numFmtId="41" fontId="5" fillId="0" borderId="115" xfId="41" applyNumberFormat="1" applyFont="1" applyFill="1" applyBorder="1" applyAlignment="1">
      <alignment horizontal="center"/>
    </xf>
    <xf numFmtId="41" fontId="5" fillId="0" borderId="115" xfId="41" applyNumberFormat="1" applyFont="1" applyFill="1" applyBorder="1"/>
    <xf numFmtId="0" fontId="87" fillId="0" borderId="113" xfId="41" applyNumberFormat="1" applyFont="1" applyFill="1" applyBorder="1" applyAlignment="1" applyProtection="1"/>
    <xf numFmtId="0" fontId="5" fillId="0" borderId="64" xfId="41" applyNumberFormat="1" applyFont="1" applyFill="1" applyBorder="1" applyAlignment="1" applyProtection="1"/>
    <xf numFmtId="41" fontId="87" fillId="0" borderId="28" xfId="41" applyNumberFormat="1" applyFont="1" applyFill="1" applyBorder="1" applyAlignment="1" applyProtection="1"/>
    <xf numFmtId="0" fontId="6" fillId="0" borderId="22" xfId="0" applyFont="1" applyBorder="1"/>
    <xf numFmtId="0" fontId="6" fillId="0" borderId="0" xfId="0" applyFont="1" applyBorder="1"/>
    <xf numFmtId="0" fontId="6" fillId="0" borderId="0" xfId="0" applyFont="1" applyBorder="1" applyAlignment="1">
      <alignment horizontal="center"/>
    </xf>
    <xf numFmtId="41" fontId="5" fillId="0" borderId="74" xfId="41" applyNumberFormat="1" applyFont="1" applyFill="1" applyBorder="1" applyAlignment="1" applyProtection="1">
      <alignment horizontal="left"/>
    </xf>
    <xf numFmtId="41" fontId="89" fillId="0" borderId="87" xfId="41" applyNumberFormat="1" applyFont="1" applyFill="1" applyBorder="1" applyAlignment="1"/>
    <xf numFmtId="0" fontId="6" fillId="0" borderId="12" xfId="0" applyFont="1" applyBorder="1"/>
    <xf numFmtId="0" fontId="6" fillId="0" borderId="99" xfId="0" applyFont="1" applyFill="1" applyBorder="1" applyAlignment="1">
      <alignment horizontal="left" vertical="top" wrapText="1"/>
    </xf>
    <xf numFmtId="0" fontId="6" fillId="0" borderId="99" xfId="0" applyFont="1" applyFill="1" applyBorder="1" applyAlignment="1">
      <alignment horizontal="center" vertical="top" wrapText="1"/>
    </xf>
    <xf numFmtId="41" fontId="91" fillId="0" borderId="97" xfId="0" applyNumberFormat="1" applyFont="1" applyFill="1" applyBorder="1" applyAlignment="1">
      <alignment horizontal="right" vertical="top" shrinkToFit="1"/>
    </xf>
    <xf numFmtId="41" fontId="91" fillId="0" borderId="95" xfId="0" applyNumberFormat="1" applyFont="1" applyFill="1" applyBorder="1" applyAlignment="1">
      <alignment horizontal="right" vertical="top" shrinkToFit="1"/>
    </xf>
    <xf numFmtId="41" fontId="91" fillId="0" borderId="68" xfId="0" applyNumberFormat="1" applyFont="1" applyFill="1" applyBorder="1" applyAlignment="1">
      <alignment horizontal="right" vertical="top" shrinkToFit="1"/>
    </xf>
    <xf numFmtId="0" fontId="6" fillId="0" borderId="100" xfId="0" applyFont="1" applyFill="1" applyBorder="1" applyAlignment="1">
      <alignment horizontal="left" vertical="top" wrapText="1"/>
    </xf>
    <xf numFmtId="0" fontId="6" fillId="0" borderId="100" xfId="0" applyFont="1" applyFill="1" applyBorder="1" applyAlignment="1">
      <alignment horizontal="center" vertical="top" wrapText="1"/>
    </xf>
    <xf numFmtId="41" fontId="91" fillId="0" borderId="93" xfId="0" applyNumberFormat="1" applyFont="1" applyFill="1" applyBorder="1" applyAlignment="1">
      <alignment horizontal="right" vertical="top" shrinkToFit="1"/>
    </xf>
    <xf numFmtId="41" fontId="91" fillId="0" borderId="92" xfId="0" applyNumberFormat="1" applyFont="1" applyFill="1" applyBorder="1" applyAlignment="1">
      <alignment horizontal="right" vertical="top" shrinkToFit="1"/>
    </xf>
    <xf numFmtId="41" fontId="91" fillId="0" borderId="25" xfId="0" applyNumberFormat="1" applyFont="1" applyFill="1" applyBorder="1" applyAlignment="1">
      <alignment horizontal="right" vertical="top" shrinkToFit="1"/>
    </xf>
    <xf numFmtId="41" fontId="6" fillId="0" borderId="25" xfId="41" applyNumberFormat="1" applyFont="1" applyFill="1" applyBorder="1" applyAlignment="1"/>
    <xf numFmtId="41" fontId="6" fillId="0" borderId="34" xfId="41" applyNumberFormat="1" applyFont="1" applyFill="1" applyBorder="1" applyAlignment="1"/>
    <xf numFmtId="41" fontId="6" fillId="0" borderId="36" xfId="41" applyNumberFormat="1" applyFont="1" applyFill="1" applyBorder="1" applyAlignment="1"/>
    <xf numFmtId="0" fontId="6" fillId="0" borderId="101" xfId="0" applyFont="1" applyFill="1" applyBorder="1" applyAlignment="1">
      <alignment horizontal="left" vertical="top" wrapText="1"/>
    </xf>
    <xf numFmtId="0" fontId="6" fillId="0" borderId="101" xfId="0" applyFont="1" applyFill="1" applyBorder="1" applyAlignment="1">
      <alignment horizontal="center" vertical="top" wrapText="1"/>
    </xf>
    <xf numFmtId="41" fontId="91" fillId="0" borderId="77" xfId="0" applyNumberFormat="1" applyFont="1" applyFill="1" applyBorder="1" applyAlignment="1">
      <alignment horizontal="right" vertical="top" shrinkToFit="1"/>
    </xf>
    <xf numFmtId="0" fontId="5" fillId="0" borderId="0" xfId="41" applyNumberFormat="1" applyFont="1" applyFill="1" applyAlignment="1"/>
    <xf numFmtId="37" fontId="87" fillId="0" borderId="0" xfId="41" applyFont="1" applyFill="1" applyBorder="1" applyAlignment="1"/>
    <xf numFmtId="41" fontId="87" fillId="0" borderId="0" xfId="41" applyNumberFormat="1" applyFont="1" applyFill="1" applyAlignment="1"/>
    <xf numFmtId="37" fontId="86" fillId="0" borderId="0" xfId="41" applyFont="1" applyFill="1" applyBorder="1" applyAlignment="1"/>
    <xf numFmtId="41" fontId="88" fillId="0" borderId="0" xfId="41" applyNumberFormat="1" applyFont="1" applyFill="1" applyAlignment="1"/>
    <xf numFmtId="37" fontId="93" fillId="0" borderId="0" xfId="41" applyFont="1" applyFill="1" applyBorder="1"/>
    <xf numFmtId="37" fontId="88" fillId="0" borderId="0" xfId="41" applyFont="1" applyFill="1" applyAlignment="1"/>
    <xf numFmtId="41" fontId="94" fillId="0" borderId="0" xfId="41" applyNumberFormat="1" applyFont="1" applyFill="1" applyAlignment="1"/>
    <xf numFmtId="37" fontId="90" fillId="0" borderId="0" xfId="41" applyFont="1" applyFill="1" applyBorder="1" applyAlignment="1"/>
    <xf numFmtId="41" fontId="89" fillId="0" borderId="0" xfId="41" applyNumberFormat="1" applyFont="1" applyFill="1" applyAlignment="1"/>
    <xf numFmtId="37" fontId="56" fillId="0" borderId="0" xfId="41" applyFont="1" applyFill="1" applyBorder="1"/>
    <xf numFmtId="37" fontId="89" fillId="0" borderId="0" xfId="41" applyFont="1" applyFill="1" applyAlignment="1"/>
    <xf numFmtId="41" fontId="56" fillId="0" borderId="0" xfId="41" applyNumberFormat="1" applyFont="1" applyFill="1" applyAlignment="1"/>
    <xf numFmtId="37" fontId="85" fillId="0" borderId="0" xfId="41" applyFont="1" applyFill="1" applyBorder="1" applyAlignment="1"/>
    <xf numFmtId="41" fontId="63" fillId="0" borderId="0" xfId="41" applyNumberFormat="1" applyFont="1" applyFill="1" applyAlignment="1"/>
    <xf numFmtId="0" fontId="6" fillId="0" borderId="0" xfId="0" applyFont="1" applyAlignment="1">
      <alignment horizontal="center"/>
    </xf>
    <xf numFmtId="41" fontId="6" fillId="0" borderId="0" xfId="41" applyNumberFormat="1" applyFont="1" applyFill="1" applyAlignment="1"/>
    <xf numFmtId="41" fontId="6" fillId="0" borderId="0" xfId="41" applyNumberFormat="1" applyFont="1" applyFill="1"/>
    <xf numFmtId="41" fontId="6" fillId="0" borderId="22" xfId="41" applyNumberFormat="1" applyFont="1" applyFill="1" applyBorder="1"/>
    <xf numFmtId="41" fontId="6" fillId="0" borderId="0" xfId="41" applyNumberFormat="1" applyFont="1" applyFill="1" applyBorder="1"/>
    <xf numFmtId="0" fontId="6" fillId="0" borderId="0" xfId="41" applyNumberFormat="1" applyFont="1" applyFill="1" applyBorder="1" applyAlignment="1">
      <alignment horizontal="center"/>
    </xf>
    <xf numFmtId="0" fontId="6" fillId="0" borderId="0" xfId="41" applyNumberFormat="1" applyFont="1" applyFill="1" applyBorder="1" applyAlignment="1">
      <alignment horizontal="left"/>
    </xf>
    <xf numFmtId="0" fontId="6" fillId="0" borderId="0" xfId="41" applyNumberFormat="1" applyFont="1" applyFill="1" applyBorder="1" applyAlignment="1"/>
    <xf numFmtId="41" fontId="6" fillId="0" borderId="0" xfId="41" applyNumberFormat="1" applyFont="1" applyFill="1" applyBorder="1" applyAlignment="1"/>
    <xf numFmtId="41" fontId="6" fillId="0" borderId="12" xfId="41" applyNumberFormat="1" applyFont="1" applyFill="1" applyBorder="1" applyAlignment="1"/>
    <xf numFmtId="37" fontId="6" fillId="0" borderId="48" xfId="41" applyFont="1" applyFill="1" applyBorder="1" applyAlignment="1">
      <alignment horizontal="center"/>
    </xf>
    <xf numFmtId="37" fontId="6" fillId="0" borderId="68" xfId="41" applyFont="1" applyFill="1" applyBorder="1" applyAlignment="1">
      <alignment horizontal="center"/>
    </xf>
    <xf numFmtId="37" fontId="6" fillId="0" borderId="50" xfId="41" applyFont="1" applyFill="1" applyBorder="1" applyAlignment="1">
      <alignment horizontal="center"/>
    </xf>
    <xf numFmtId="37" fontId="6" fillId="0" borderId="66" xfId="41" applyFont="1" applyFill="1" applyBorder="1" applyAlignment="1">
      <alignment horizontal="center"/>
    </xf>
    <xf numFmtId="37" fontId="6" fillId="0" borderId="120" xfId="41" quotePrefix="1" applyFont="1" applyFill="1" applyBorder="1" applyAlignment="1">
      <alignment horizontal="center"/>
    </xf>
    <xf numFmtId="37" fontId="6" fillId="0" borderId="75" xfId="41" quotePrefix="1" applyFont="1" applyFill="1" applyBorder="1" applyAlignment="1">
      <alignment horizontal="center"/>
    </xf>
    <xf numFmtId="37" fontId="6" fillId="0" borderId="46" xfId="41" quotePrefix="1" applyFont="1" applyFill="1" applyBorder="1" applyAlignment="1">
      <alignment horizontal="center"/>
    </xf>
    <xf numFmtId="41" fontId="6" fillId="0" borderId="65" xfId="41" applyNumberFormat="1" applyFont="1" applyFill="1" applyBorder="1" applyAlignment="1" applyProtection="1">
      <alignment horizontal="center"/>
    </xf>
    <xf numFmtId="41" fontId="6" fillId="0" borderId="39" xfId="41" applyNumberFormat="1" applyFont="1" applyFill="1" applyBorder="1" applyAlignment="1" applyProtection="1">
      <alignment horizontal="left"/>
    </xf>
    <xf numFmtId="0" fontId="96" fillId="0" borderId="39" xfId="41" applyNumberFormat="1" applyFont="1" applyFill="1" applyBorder="1" applyAlignment="1">
      <alignment horizontal="center" vertical="center" wrapText="1"/>
    </xf>
    <xf numFmtId="0" fontId="95" fillId="0" borderId="39" xfId="41" applyNumberFormat="1" applyFont="1" applyFill="1" applyBorder="1" applyAlignment="1">
      <alignment horizontal="center" vertical="center" wrapText="1"/>
    </xf>
    <xf numFmtId="0" fontId="6" fillId="0" borderId="39" xfId="0" applyFont="1" applyBorder="1"/>
    <xf numFmtId="0" fontId="6" fillId="0" borderId="36" xfId="0" applyFont="1" applyBorder="1" applyAlignment="1">
      <alignment horizontal="center"/>
    </xf>
    <xf numFmtId="0" fontId="97" fillId="0" borderId="36" xfId="0" applyFont="1" applyBorder="1"/>
    <xf numFmtId="0" fontId="97" fillId="0" borderId="73" xfId="0" applyFont="1" applyBorder="1"/>
    <xf numFmtId="41" fontId="97" fillId="0" borderId="36" xfId="0" applyNumberFormat="1" applyFont="1" applyBorder="1"/>
    <xf numFmtId="41" fontId="97" fillId="0" borderId="48" xfId="0" applyNumberFormat="1" applyFont="1" applyBorder="1"/>
    <xf numFmtId="41" fontId="97" fillId="0" borderId="68" xfId="0" applyNumberFormat="1" applyFont="1" applyBorder="1"/>
    <xf numFmtId="41" fontId="98" fillId="0" borderId="68" xfId="0" applyNumberFormat="1" applyFont="1" applyFill="1" applyBorder="1" applyAlignment="1"/>
    <xf numFmtId="41" fontId="97" fillId="0" borderId="35" xfId="0" applyNumberFormat="1" applyFont="1" applyBorder="1"/>
    <xf numFmtId="41" fontId="98" fillId="0" borderId="34" xfId="0" applyNumberFormat="1" applyFont="1" applyFill="1" applyBorder="1" applyAlignment="1"/>
    <xf numFmtId="41" fontId="6" fillId="0" borderId="20" xfId="41" applyNumberFormat="1" applyFont="1" applyFill="1" applyBorder="1" applyProtection="1"/>
    <xf numFmtId="41" fontId="6" fillId="0" borderId="115" xfId="41" applyNumberFormat="1" applyFont="1" applyFill="1" applyBorder="1" applyAlignment="1" applyProtection="1">
      <alignment horizontal="left"/>
    </xf>
    <xf numFmtId="0" fontId="6" fillId="0" borderId="115" xfId="41" applyNumberFormat="1" applyFont="1" applyFill="1" applyBorder="1" applyAlignment="1" applyProtection="1">
      <alignment horizontal="center"/>
    </xf>
    <xf numFmtId="0" fontId="6" fillId="0" borderId="118" xfId="41" applyNumberFormat="1" applyFont="1" applyFill="1" applyBorder="1" applyAlignment="1" applyProtection="1">
      <alignment horizontal="left"/>
    </xf>
    <xf numFmtId="0" fontId="6" fillId="0" borderId="116" xfId="41" applyNumberFormat="1" applyFont="1" applyFill="1" applyBorder="1" applyAlignment="1" applyProtection="1">
      <alignment horizontal="center"/>
    </xf>
    <xf numFmtId="0" fontId="99" fillId="0" borderId="114" xfId="41" applyNumberFormat="1" applyFont="1" applyFill="1" applyBorder="1" applyAlignment="1" applyProtection="1"/>
    <xf numFmtId="0" fontId="99" fillId="0" borderId="64" xfId="41" applyNumberFormat="1" applyFont="1" applyFill="1" applyBorder="1" applyAlignment="1" applyProtection="1"/>
    <xf numFmtId="41" fontId="99" fillId="0" borderId="116" xfId="41" applyNumberFormat="1" applyFont="1" applyFill="1" applyBorder="1" applyAlignment="1" applyProtection="1"/>
    <xf numFmtId="41" fontId="6" fillId="0" borderId="32" xfId="41" applyNumberFormat="1" applyFont="1" applyFill="1" applyBorder="1" applyAlignment="1"/>
    <xf numFmtId="41" fontId="6" fillId="0" borderId="120" xfId="41" applyNumberFormat="1" applyFont="1" applyFill="1" applyBorder="1" applyAlignment="1"/>
    <xf numFmtId="41" fontId="98" fillId="0" borderId="14" xfId="41" applyNumberFormat="1" applyFont="1" applyFill="1" applyBorder="1" applyAlignment="1"/>
    <xf numFmtId="41" fontId="6" fillId="0" borderId="65" xfId="41" applyNumberFormat="1" applyFont="1" applyFill="1" applyBorder="1" applyProtection="1"/>
    <xf numFmtId="0" fontId="6" fillId="0" borderId="39" xfId="41" applyNumberFormat="1" applyFont="1" applyFill="1" applyBorder="1" applyAlignment="1">
      <alignment horizontal="center"/>
    </xf>
    <xf numFmtId="41" fontId="6" fillId="0" borderId="39" xfId="41" quotePrefix="1" applyNumberFormat="1" applyFont="1" applyFill="1" applyBorder="1" applyAlignment="1">
      <alignment horizontal="center"/>
    </xf>
    <xf numFmtId="0" fontId="6" fillId="0" borderId="66" xfId="41" applyNumberFormat="1" applyFont="1" applyFill="1" applyBorder="1" applyAlignment="1">
      <alignment horizontal="left"/>
    </xf>
    <xf numFmtId="0" fontId="6" fillId="0" borderId="50" xfId="41" applyNumberFormat="1" applyFont="1" applyFill="1" applyBorder="1" applyAlignment="1" applyProtection="1">
      <alignment horizontal="center"/>
    </xf>
    <xf numFmtId="0" fontId="100" fillId="0" borderId="40" xfId="41" applyNumberFormat="1" applyFont="1" applyFill="1" applyBorder="1" applyAlignment="1" applyProtection="1"/>
    <xf numFmtId="0" fontId="100" fillId="0" borderId="48" xfId="41" quotePrefix="1" applyNumberFormat="1" applyFont="1" applyFill="1" applyBorder="1" applyAlignment="1"/>
    <xf numFmtId="41" fontId="100" fillId="0" borderId="79" xfId="41" applyNumberFormat="1" applyFont="1" applyFill="1" applyBorder="1" applyAlignment="1">
      <alignment wrapText="1"/>
    </xf>
    <xf numFmtId="41" fontId="100" fillId="0" borderId="68" xfId="41" applyNumberFormat="1" applyFont="1" applyFill="1" applyBorder="1" applyAlignment="1"/>
    <xf numFmtId="41" fontId="100" fillId="0" borderId="45" xfId="41" applyNumberFormat="1" applyFont="1" applyFill="1" applyBorder="1" applyAlignment="1"/>
    <xf numFmtId="41" fontId="100" fillId="0" borderId="53" xfId="41" applyNumberFormat="1" applyFont="1" applyFill="1" applyBorder="1" applyAlignment="1"/>
    <xf numFmtId="41" fontId="6" fillId="0" borderId="36" xfId="41" applyNumberFormat="1" applyFont="1" applyFill="1" applyBorder="1" applyAlignment="1" applyProtection="1">
      <alignment horizontal="left"/>
    </xf>
    <xf numFmtId="0" fontId="6" fillId="0" borderId="36" xfId="41" applyNumberFormat="1" applyFont="1" applyFill="1" applyBorder="1" applyAlignment="1">
      <alignment horizontal="center"/>
    </xf>
    <xf numFmtId="41" fontId="6" fillId="0" borderId="36" xfId="41" applyNumberFormat="1" applyFont="1" applyFill="1" applyBorder="1" applyAlignment="1">
      <alignment horizontal="center"/>
    </xf>
    <xf numFmtId="0" fontId="6" fillId="0" borderId="35" xfId="41" applyNumberFormat="1" applyFont="1" applyFill="1" applyBorder="1" applyAlignment="1">
      <alignment horizontal="left"/>
    </xf>
    <xf numFmtId="0" fontId="6" fillId="0" borderId="34" xfId="41" applyNumberFormat="1" applyFont="1" applyFill="1" applyBorder="1" applyAlignment="1" applyProtection="1">
      <alignment horizontal="center"/>
    </xf>
    <xf numFmtId="0" fontId="100" fillId="0" borderId="37" xfId="41" applyNumberFormat="1" applyFont="1" applyFill="1" applyBorder="1" applyAlignment="1" applyProtection="1"/>
    <xf numFmtId="0" fontId="100" fillId="0" borderId="51" xfId="41" quotePrefix="1" applyNumberFormat="1" applyFont="1" applyFill="1" applyBorder="1" applyAlignment="1"/>
    <xf numFmtId="41" fontId="100" fillId="0" borderId="47" xfId="41" applyNumberFormat="1" applyFont="1" applyFill="1" applyBorder="1" applyAlignment="1">
      <alignment wrapText="1"/>
    </xf>
    <xf numFmtId="41" fontId="100" fillId="0" borderId="25" xfId="41" applyNumberFormat="1" applyFont="1" applyFill="1" applyBorder="1" applyAlignment="1"/>
    <xf numFmtId="41" fontId="100" fillId="0" borderId="34" xfId="41" applyNumberFormat="1" applyFont="1" applyFill="1" applyBorder="1" applyAlignment="1"/>
    <xf numFmtId="41" fontId="100" fillId="0" borderId="36" xfId="41" applyNumberFormat="1" applyFont="1" applyFill="1" applyBorder="1" applyAlignment="1"/>
    <xf numFmtId="0" fontId="6" fillId="0" borderId="75" xfId="41" applyNumberFormat="1" applyFont="1" applyFill="1" applyBorder="1" applyAlignment="1">
      <alignment horizontal="left"/>
    </xf>
    <xf numFmtId="0" fontId="6" fillId="0" borderId="75" xfId="41" applyNumberFormat="1" applyFont="1" applyFill="1" applyBorder="1" applyAlignment="1">
      <alignment horizontal="center"/>
    </xf>
    <xf numFmtId="41" fontId="6" fillId="0" borderId="75" xfId="41" applyNumberFormat="1" applyFont="1" applyFill="1" applyBorder="1" applyAlignment="1">
      <alignment horizontal="center"/>
    </xf>
    <xf numFmtId="0" fontId="6" fillId="0" borderId="76" xfId="41" applyNumberFormat="1" applyFont="1" applyFill="1" applyBorder="1" applyAlignment="1">
      <alignment horizontal="left"/>
    </xf>
    <xf numFmtId="0" fontId="6" fillId="0" borderId="46" xfId="41" applyNumberFormat="1" applyFont="1" applyFill="1" applyBorder="1" applyAlignment="1" applyProtection="1">
      <alignment horizontal="center"/>
    </xf>
    <xf numFmtId="0" fontId="100" fillId="0" borderId="85" xfId="41" applyNumberFormat="1" applyFont="1" applyFill="1" applyBorder="1" applyAlignment="1" applyProtection="1"/>
    <xf numFmtId="0" fontId="100" fillId="0" borderId="58" xfId="41" quotePrefix="1" applyNumberFormat="1" applyFont="1" applyFill="1" applyBorder="1" applyAlignment="1"/>
    <xf numFmtId="41" fontId="100" fillId="0" borderId="86" xfId="41" applyNumberFormat="1" applyFont="1" applyFill="1" applyBorder="1" applyAlignment="1">
      <alignment wrapText="1"/>
    </xf>
    <xf numFmtId="41" fontId="100" fillId="0" borderId="120" xfId="41" applyNumberFormat="1" applyFont="1" applyFill="1" applyBorder="1" applyAlignment="1"/>
    <xf numFmtId="41" fontId="100" fillId="0" borderId="75" xfId="41" applyNumberFormat="1" applyFont="1" applyFill="1" applyBorder="1" applyAlignment="1"/>
    <xf numFmtId="41" fontId="100" fillId="0" borderId="46" xfId="41" applyNumberFormat="1" applyFont="1" applyFill="1" applyBorder="1" applyAlignment="1"/>
    <xf numFmtId="41" fontId="6" fillId="0" borderId="45" xfId="41" applyNumberFormat="1" applyFont="1" applyFill="1" applyBorder="1" applyAlignment="1" applyProtection="1">
      <alignment horizontal="left"/>
    </xf>
    <xf numFmtId="0" fontId="6" fillId="0" borderId="45" xfId="41" applyNumberFormat="1" applyFont="1" applyFill="1" applyBorder="1" applyAlignment="1" applyProtection="1">
      <alignment horizontal="center"/>
    </xf>
    <xf numFmtId="0" fontId="6" fillId="0" borderId="44" xfId="41" applyNumberFormat="1" applyFont="1" applyFill="1" applyBorder="1" applyAlignment="1">
      <alignment horizontal="left"/>
    </xf>
    <xf numFmtId="0" fontId="6" fillId="0" borderId="53" xfId="41" applyNumberFormat="1" applyFont="1" applyFill="1" applyBorder="1" applyAlignment="1" applyProtection="1">
      <alignment horizontal="center"/>
    </xf>
    <xf numFmtId="0" fontId="98" fillId="0" borderId="80" xfId="41" applyNumberFormat="1" applyFont="1" applyFill="1" applyBorder="1" applyAlignment="1" applyProtection="1"/>
    <xf numFmtId="41" fontId="98" fillId="0" borderId="52" xfId="41" applyNumberFormat="1" applyFont="1" applyFill="1" applyBorder="1" applyAlignment="1">
      <alignment horizontal="right"/>
    </xf>
    <xf numFmtId="41" fontId="98" fillId="0" borderId="49" xfId="41" applyNumberFormat="1" applyFont="1" applyFill="1" applyBorder="1" applyAlignment="1">
      <alignment horizontal="right"/>
    </xf>
    <xf numFmtId="41" fontId="98" fillId="0" borderId="50" xfId="0" applyNumberFormat="1" applyFont="1" applyFill="1" applyBorder="1" applyAlignment="1"/>
    <xf numFmtId="41" fontId="98" fillId="0" borderId="39" xfId="0" applyNumberFormat="1" applyFont="1" applyFill="1" applyBorder="1" applyAlignment="1"/>
    <xf numFmtId="0" fontId="6" fillId="0" borderId="36" xfId="41" applyNumberFormat="1" applyFont="1" applyFill="1" applyBorder="1" applyAlignment="1" applyProtection="1">
      <alignment horizontal="center"/>
    </xf>
    <xf numFmtId="0" fontId="98" fillId="0" borderId="81" xfId="41" applyNumberFormat="1" applyFont="1" applyFill="1" applyBorder="1" applyAlignment="1" applyProtection="1"/>
    <xf numFmtId="41" fontId="98" fillId="0" borderId="51" xfId="41" applyNumberFormat="1" applyFont="1" applyFill="1" applyBorder="1" applyAlignment="1">
      <alignment horizontal="right"/>
    </xf>
    <xf numFmtId="41" fontId="98" fillId="0" borderId="47" xfId="41" applyNumberFormat="1" applyFont="1" applyFill="1" applyBorder="1" applyAlignment="1">
      <alignment horizontal="right"/>
    </xf>
    <xf numFmtId="41" fontId="98" fillId="0" borderId="25" xfId="0" applyNumberFormat="1" applyFont="1" applyFill="1" applyBorder="1" applyAlignment="1"/>
    <xf numFmtId="41" fontId="98" fillId="0" borderId="36" xfId="0" applyNumberFormat="1" applyFont="1" applyFill="1" applyBorder="1" applyAlignment="1"/>
    <xf numFmtId="41" fontId="6" fillId="0" borderId="35" xfId="0" applyNumberFormat="1" applyFont="1" applyFill="1" applyBorder="1" applyAlignment="1">
      <alignment horizontal="left"/>
    </xf>
    <xf numFmtId="41" fontId="6" fillId="0" borderId="34" xfId="0" applyNumberFormat="1" applyFont="1" applyFill="1" applyBorder="1" applyAlignment="1">
      <alignment horizontal="center"/>
    </xf>
    <xf numFmtId="0" fontId="98" fillId="0" borderId="51" xfId="0" applyNumberFormat="1" applyFont="1" applyFill="1" applyBorder="1" applyAlignment="1">
      <alignment horizontal="center"/>
    </xf>
    <xf numFmtId="41" fontId="98" fillId="0" borderId="47" xfId="0" applyNumberFormat="1" applyFont="1" applyFill="1" applyBorder="1"/>
    <xf numFmtId="41" fontId="6" fillId="0" borderId="42" xfId="41" applyNumberFormat="1" applyFont="1" applyFill="1" applyBorder="1" applyAlignment="1" applyProtection="1">
      <alignment horizontal="left"/>
    </xf>
    <xf numFmtId="0" fontId="6" fillId="0" borderId="42" xfId="41" applyNumberFormat="1" applyFont="1" applyFill="1" applyBorder="1" applyAlignment="1" applyProtection="1">
      <alignment horizontal="center"/>
    </xf>
    <xf numFmtId="0" fontId="6" fillId="0" borderId="41" xfId="41" applyNumberFormat="1" applyFont="1" applyFill="1" applyBorder="1" applyAlignment="1">
      <alignment horizontal="left"/>
    </xf>
    <xf numFmtId="0" fontId="6" fillId="0" borderId="70" xfId="41" applyNumberFormat="1" applyFont="1" applyFill="1" applyBorder="1" applyAlignment="1" applyProtection="1">
      <alignment horizontal="center"/>
    </xf>
    <xf numFmtId="0" fontId="98" fillId="0" borderId="71" xfId="41" applyNumberFormat="1" applyFont="1" applyFill="1" applyBorder="1" applyAlignment="1" applyProtection="1"/>
    <xf numFmtId="41" fontId="98" fillId="0" borderId="88" xfId="41" applyNumberFormat="1" applyFont="1" applyFill="1" applyBorder="1" applyAlignment="1">
      <alignment horizontal="right"/>
    </xf>
    <xf numFmtId="41" fontId="98" fillId="0" borderId="91" xfId="41" applyNumberFormat="1" applyFont="1" applyFill="1" applyBorder="1" applyAlignment="1">
      <alignment horizontal="right"/>
    </xf>
    <xf numFmtId="41" fontId="98" fillId="0" borderId="120" xfId="0" applyNumberFormat="1" applyFont="1" applyFill="1" applyBorder="1" applyAlignment="1"/>
    <xf numFmtId="41" fontId="98" fillId="0" borderId="75" xfId="0" applyNumberFormat="1" applyFont="1" applyFill="1" applyBorder="1" applyAlignment="1"/>
    <xf numFmtId="41" fontId="98" fillId="0" borderId="46" xfId="0" applyNumberFormat="1" applyFont="1" applyFill="1" applyBorder="1" applyAlignment="1"/>
    <xf numFmtId="41" fontId="6" fillId="0" borderId="24" xfId="41" applyNumberFormat="1" applyFont="1" applyFill="1" applyBorder="1" applyAlignment="1" applyProtection="1">
      <alignment horizontal="left"/>
    </xf>
    <xf numFmtId="0" fontId="6" fillId="0" borderId="11" xfId="41" applyNumberFormat="1" applyFont="1" applyFill="1" applyBorder="1" applyAlignment="1" applyProtection="1">
      <alignment horizontal="center"/>
    </xf>
    <xf numFmtId="41" fontId="6" fillId="0" borderId="11" xfId="41" applyNumberFormat="1" applyFont="1" applyFill="1" applyBorder="1" applyAlignment="1">
      <alignment horizontal="center"/>
    </xf>
    <xf numFmtId="0" fontId="6" fillId="0" borderId="10" xfId="41" applyNumberFormat="1" applyFont="1" applyFill="1" applyBorder="1" applyAlignment="1" applyProtection="1">
      <alignment horizontal="left"/>
    </xf>
    <xf numFmtId="0" fontId="6" fillId="0" borderId="24" xfId="41" applyNumberFormat="1" applyFont="1" applyFill="1" applyBorder="1" applyAlignment="1" applyProtection="1">
      <alignment horizontal="center"/>
    </xf>
    <xf numFmtId="0" fontId="99" fillId="0" borderId="10" xfId="41" applyNumberFormat="1" applyFont="1" applyFill="1" applyBorder="1" applyAlignment="1" applyProtection="1"/>
    <xf numFmtId="0" fontId="100" fillId="0" borderId="63" xfId="41" applyNumberFormat="1" applyFont="1" applyFill="1" applyBorder="1" applyAlignment="1" applyProtection="1"/>
    <xf numFmtId="41" fontId="100" fillId="0" borderId="121" xfId="41" applyNumberFormat="1" applyFont="1" applyFill="1" applyBorder="1" applyAlignment="1" applyProtection="1"/>
    <xf numFmtId="41" fontId="98" fillId="0" borderId="123" xfId="41" applyNumberFormat="1" applyFont="1" applyFill="1" applyBorder="1" applyAlignment="1"/>
    <xf numFmtId="41" fontId="98" fillId="0" borderId="72" xfId="41" applyNumberFormat="1" applyFont="1" applyFill="1" applyBorder="1" applyAlignment="1"/>
    <xf numFmtId="41" fontId="98" fillId="0" borderId="16" xfId="41" applyNumberFormat="1" applyFont="1" applyFill="1" applyBorder="1" applyAlignment="1"/>
    <xf numFmtId="41" fontId="6" fillId="0" borderId="39" xfId="41" applyNumberFormat="1" applyFont="1" applyFill="1" applyBorder="1" applyAlignment="1">
      <alignment horizontal="center"/>
    </xf>
    <xf numFmtId="0" fontId="6" fillId="0" borderId="39" xfId="41" applyNumberFormat="1" applyFont="1" applyFill="1" applyBorder="1" applyAlignment="1" applyProtection="1">
      <alignment horizontal="left"/>
    </xf>
    <xf numFmtId="0" fontId="98" fillId="0" borderId="48" xfId="41" applyNumberFormat="1" applyFont="1" applyFill="1" applyBorder="1" applyAlignment="1" applyProtection="1"/>
    <xf numFmtId="41" fontId="98" fillId="0" borderId="79" xfId="41" applyNumberFormat="1" applyFont="1" applyFill="1" applyBorder="1" applyAlignment="1" applyProtection="1"/>
    <xf numFmtId="41" fontId="98" fillId="0" borderId="33" xfId="41" applyNumberFormat="1" applyFont="1" applyFill="1" applyBorder="1" applyAlignment="1"/>
    <xf numFmtId="41" fontId="73" fillId="0" borderId="33" xfId="41" applyNumberFormat="1" applyFont="1" applyFill="1" applyBorder="1" applyAlignment="1"/>
    <xf numFmtId="41" fontId="98" fillId="0" borderId="33" xfId="0" applyNumberFormat="1" applyFont="1" applyFill="1" applyBorder="1" applyAlignment="1"/>
    <xf numFmtId="41" fontId="98" fillId="0" borderId="53" xfId="0" applyNumberFormat="1" applyFont="1" applyFill="1" applyBorder="1" applyAlignment="1"/>
    <xf numFmtId="41" fontId="98" fillId="0" borderId="45" xfId="0" applyNumberFormat="1" applyFont="1" applyFill="1" applyBorder="1" applyAlignment="1"/>
    <xf numFmtId="0" fontId="6" fillId="0" borderId="36" xfId="41" applyNumberFormat="1" applyFont="1" applyFill="1" applyBorder="1" applyAlignment="1" applyProtection="1">
      <alignment horizontal="left"/>
    </xf>
    <xf numFmtId="0" fontId="99" fillId="0" borderId="36" xfId="41" applyNumberFormat="1" applyFont="1" applyFill="1" applyBorder="1" applyAlignment="1" applyProtection="1"/>
    <xf numFmtId="0" fontId="98" fillId="0" borderId="44" xfId="41" applyNumberFormat="1" applyFont="1" applyFill="1" applyBorder="1" applyAlignment="1" applyProtection="1"/>
    <xf numFmtId="41" fontId="98" fillId="0" borderId="49" xfId="41" applyNumberFormat="1" applyFont="1" applyFill="1" applyBorder="1" applyAlignment="1" applyProtection="1"/>
    <xf numFmtId="41" fontId="98" fillId="0" borderId="25" xfId="41" applyNumberFormat="1" applyFont="1" applyFill="1" applyBorder="1" applyAlignment="1"/>
    <xf numFmtId="0" fontId="98" fillId="0" borderId="35" xfId="41" applyNumberFormat="1" applyFont="1" applyFill="1" applyBorder="1" applyAlignment="1" applyProtection="1"/>
    <xf numFmtId="41" fontId="98" fillId="0" borderId="47" xfId="41" applyNumberFormat="1" applyFont="1" applyFill="1" applyBorder="1" applyAlignment="1" applyProtection="1"/>
    <xf numFmtId="0" fontId="101" fillId="0" borderId="25" xfId="0" applyFont="1" applyBorder="1"/>
    <xf numFmtId="0" fontId="100" fillId="0" borderId="35" xfId="41" applyNumberFormat="1" applyFont="1" applyFill="1" applyBorder="1" applyAlignment="1" applyProtection="1"/>
    <xf numFmtId="41" fontId="100" fillId="0" borderId="47" xfId="41" applyNumberFormat="1" applyFont="1" applyFill="1" applyBorder="1" applyAlignment="1" applyProtection="1"/>
    <xf numFmtId="41" fontId="6" fillId="0" borderId="25" xfId="41" applyNumberFormat="1" applyFont="1" applyFill="1" applyBorder="1"/>
    <xf numFmtId="0" fontId="6" fillId="0" borderId="25" xfId="0" applyFont="1" applyBorder="1"/>
    <xf numFmtId="0" fontId="97" fillId="0" borderId="35" xfId="41" applyNumberFormat="1" applyFont="1" applyFill="1" applyBorder="1" applyAlignment="1" applyProtection="1"/>
    <xf numFmtId="0" fontId="97" fillId="0" borderId="36" xfId="41" applyNumberFormat="1" applyFont="1" applyFill="1" applyBorder="1" applyAlignment="1" applyProtection="1"/>
    <xf numFmtId="41" fontId="6" fillId="0" borderId="75" xfId="41" applyNumberFormat="1" applyFont="1" applyFill="1" applyBorder="1" applyAlignment="1" applyProtection="1">
      <alignment horizontal="left"/>
    </xf>
    <xf numFmtId="0" fontId="6" fillId="0" borderId="75" xfId="41" applyNumberFormat="1" applyFont="1" applyFill="1" applyBorder="1" applyAlignment="1" applyProtection="1">
      <alignment horizontal="center"/>
    </xf>
    <xf numFmtId="0" fontId="101" fillId="0" borderId="77" xfId="0" applyFont="1" applyBorder="1"/>
    <xf numFmtId="0" fontId="97" fillId="0" borderId="75" xfId="41" applyNumberFormat="1" applyFont="1" applyFill="1" applyBorder="1" applyAlignment="1" applyProtection="1"/>
    <xf numFmtId="0" fontId="97" fillId="0" borderId="76" xfId="41" applyNumberFormat="1" applyFont="1" applyFill="1" applyBorder="1" applyAlignment="1" applyProtection="1"/>
    <xf numFmtId="41" fontId="97" fillId="0" borderId="86" xfId="41" applyNumberFormat="1" applyFont="1" applyFill="1" applyBorder="1" applyAlignment="1" applyProtection="1"/>
    <xf numFmtId="41" fontId="97" fillId="0" borderId="77" xfId="41" applyNumberFormat="1" applyFont="1" applyFill="1" applyBorder="1" applyAlignment="1"/>
    <xf numFmtId="41" fontId="97" fillId="0" borderId="46" xfId="41" applyNumberFormat="1" applyFont="1" applyFill="1" applyBorder="1" applyAlignment="1"/>
    <xf numFmtId="41" fontId="97" fillId="0" borderId="75" xfId="41" applyNumberFormat="1" applyFont="1" applyFill="1" applyBorder="1" applyAlignment="1"/>
    <xf numFmtId="0" fontId="6" fillId="0" borderId="65" xfId="0" applyFont="1" applyFill="1" applyBorder="1"/>
    <xf numFmtId="0" fontId="6" fillId="0" borderId="39" xfId="0" applyFont="1" applyFill="1" applyBorder="1" applyAlignment="1">
      <alignment horizontal="center"/>
    </xf>
    <xf numFmtId="0" fontId="98" fillId="0" borderId="65" xfId="0" applyFont="1" applyFill="1" applyBorder="1"/>
    <xf numFmtId="41" fontId="98" fillId="0" borderId="67" xfId="0" applyNumberFormat="1" applyFont="1" applyFill="1" applyBorder="1"/>
    <xf numFmtId="41" fontId="98" fillId="0" borderId="53" xfId="0" applyNumberFormat="1" applyFont="1" applyFill="1" applyBorder="1"/>
    <xf numFmtId="41" fontId="98" fillId="0" borderId="50" xfId="0" applyNumberFormat="1" applyFont="1" applyFill="1" applyBorder="1"/>
    <xf numFmtId="0" fontId="6" fillId="0" borderId="78" xfId="0" applyFont="1" applyFill="1" applyBorder="1"/>
    <xf numFmtId="0" fontId="6" fillId="0" borderId="45" xfId="0" applyFont="1" applyFill="1" applyBorder="1"/>
    <xf numFmtId="0" fontId="6" fillId="0" borderId="45" xfId="0" applyFont="1" applyFill="1" applyBorder="1" applyAlignment="1">
      <alignment horizontal="center"/>
    </xf>
    <xf numFmtId="0" fontId="6" fillId="0" borderId="12" xfId="41" applyNumberFormat="1" applyFont="1" applyFill="1" applyBorder="1" applyAlignment="1" applyProtection="1">
      <alignment horizontal="center"/>
    </xf>
    <xf numFmtId="0" fontId="98" fillId="0" borderId="45" xfId="0" applyFont="1" applyFill="1" applyBorder="1"/>
    <xf numFmtId="0" fontId="98" fillId="0" borderId="73" xfId="0" applyFont="1" applyFill="1" applyBorder="1"/>
    <xf numFmtId="41" fontId="98" fillId="0" borderId="80" xfId="0" applyNumberFormat="1" applyFont="1" applyFill="1" applyBorder="1"/>
    <xf numFmtId="41" fontId="98" fillId="0" borderId="25" xfId="0" applyNumberFormat="1" applyFont="1" applyFill="1" applyBorder="1"/>
    <xf numFmtId="41" fontId="98" fillId="0" borderId="34" xfId="0" applyNumberFormat="1" applyFont="1" applyFill="1" applyBorder="1"/>
    <xf numFmtId="41" fontId="98" fillId="0" borderId="44" xfId="0" applyNumberFormat="1" applyFont="1" applyFill="1" applyBorder="1"/>
    <xf numFmtId="0" fontId="6" fillId="0" borderId="73" xfId="0" applyFont="1" applyFill="1" applyBorder="1"/>
    <xf numFmtId="0" fontId="6" fillId="0" borderId="36" xfId="0" applyFont="1" applyFill="1" applyBorder="1"/>
    <xf numFmtId="0" fontId="6" fillId="0" borderId="36" xfId="0" applyFont="1" applyFill="1" applyBorder="1" applyAlignment="1">
      <alignment horizontal="center"/>
    </xf>
    <xf numFmtId="0" fontId="98" fillId="0" borderId="36" xfId="0" applyFont="1" applyFill="1" applyBorder="1"/>
    <xf numFmtId="41" fontId="98" fillId="0" borderId="81" xfId="0" applyNumberFormat="1" applyFont="1" applyFill="1" applyBorder="1"/>
    <xf numFmtId="41" fontId="98" fillId="0" borderId="35" xfId="0" applyNumberFormat="1" applyFont="1" applyFill="1" applyBorder="1"/>
    <xf numFmtId="41" fontId="98" fillId="0" borderId="36" xfId="0" applyNumberFormat="1" applyFont="1" applyFill="1" applyBorder="1"/>
    <xf numFmtId="0" fontId="97" fillId="0" borderId="36" xfId="0" applyFont="1" applyFill="1" applyBorder="1"/>
    <xf numFmtId="0" fontId="97" fillId="0" borderId="73" xfId="0" applyFont="1" applyFill="1" applyBorder="1"/>
    <xf numFmtId="41" fontId="97" fillId="0" borderId="81" xfId="0" applyNumberFormat="1" applyFont="1" applyFill="1" applyBorder="1"/>
    <xf numFmtId="41" fontId="97" fillId="0" borderId="25" xfId="0" applyNumberFormat="1" applyFont="1" applyFill="1" applyBorder="1"/>
    <xf numFmtId="41" fontId="97" fillId="0" borderId="34" xfId="0" applyNumberFormat="1" applyFont="1" applyFill="1" applyBorder="1"/>
    <xf numFmtId="41" fontId="97" fillId="0" borderId="35" xfId="0" applyNumberFormat="1" applyFont="1" applyFill="1" applyBorder="1"/>
    <xf numFmtId="0" fontId="6" fillId="0" borderId="75" xfId="0" applyFont="1" applyFill="1" applyBorder="1"/>
    <xf numFmtId="0" fontId="6" fillId="0" borderId="75" xfId="0" applyFont="1" applyFill="1" applyBorder="1" applyAlignment="1">
      <alignment horizontal="center"/>
    </xf>
    <xf numFmtId="0" fontId="97" fillId="0" borderId="75" xfId="0" applyFont="1" applyFill="1" applyBorder="1"/>
    <xf numFmtId="0" fontId="97" fillId="0" borderId="74" xfId="0" applyFont="1" applyFill="1" applyBorder="1"/>
    <xf numFmtId="41" fontId="97" fillId="0" borderId="76" xfId="0" applyNumberFormat="1" applyFont="1" applyFill="1" applyBorder="1"/>
    <xf numFmtId="41" fontId="97" fillId="0" borderId="46" xfId="0" applyNumberFormat="1" applyFont="1" applyFill="1" applyBorder="1"/>
    <xf numFmtId="41" fontId="97" fillId="0" borderId="74" xfId="0" applyNumberFormat="1" applyFont="1" applyFill="1" applyBorder="1"/>
    <xf numFmtId="0" fontId="6" fillId="0" borderId="39" xfId="0" applyFont="1" applyBorder="1" applyAlignment="1">
      <alignment horizontal="center"/>
    </xf>
    <xf numFmtId="0" fontId="97" fillId="0" borderId="39" xfId="0" applyFont="1" applyBorder="1"/>
    <xf numFmtId="41" fontId="97" fillId="0" borderId="34" xfId="0" applyNumberFormat="1" applyFont="1" applyBorder="1"/>
    <xf numFmtId="41" fontId="97" fillId="0" borderId="53" xfId="0" applyNumberFormat="1" applyFont="1" applyBorder="1"/>
    <xf numFmtId="0" fontId="6" fillId="0" borderId="36" xfId="0" applyFont="1" applyBorder="1"/>
    <xf numFmtId="41" fontId="97" fillId="0" borderId="81" xfId="0" applyNumberFormat="1" applyFont="1" applyBorder="1"/>
    <xf numFmtId="0" fontId="98" fillId="0" borderId="36" xfId="0" applyFont="1" applyBorder="1"/>
    <xf numFmtId="41" fontId="97" fillId="0" borderId="70" xfId="0" applyNumberFormat="1" applyFont="1" applyFill="1" applyBorder="1"/>
    <xf numFmtId="41" fontId="97" fillId="0" borderId="70" xfId="0" applyNumberFormat="1" applyFont="1" applyBorder="1"/>
    <xf numFmtId="0" fontId="6" fillId="0" borderId="75" xfId="0" applyFont="1" applyBorder="1"/>
    <xf numFmtId="0" fontId="6" fillId="0" borderId="75" xfId="0" applyFont="1" applyBorder="1" applyAlignment="1">
      <alignment horizontal="center"/>
    </xf>
    <xf numFmtId="0" fontId="97" fillId="0" borderId="75" xfId="0" applyFont="1" applyBorder="1"/>
    <xf numFmtId="41" fontId="97" fillId="0" borderId="77" xfId="0" applyNumberFormat="1" applyFont="1" applyFill="1" applyBorder="1"/>
    <xf numFmtId="41" fontId="98" fillId="0" borderId="77" xfId="0" applyNumberFormat="1" applyFont="1" applyFill="1" applyBorder="1"/>
    <xf numFmtId="41" fontId="98" fillId="0" borderId="46" xfId="0" applyNumberFormat="1" applyFont="1" applyFill="1" applyBorder="1"/>
    <xf numFmtId="41" fontId="97" fillId="0" borderId="46" xfId="0" applyNumberFormat="1" applyFont="1" applyBorder="1"/>
    <xf numFmtId="0" fontId="6" fillId="0" borderId="53" xfId="0" applyFont="1" applyBorder="1"/>
    <xf numFmtId="0" fontId="6" fillId="0" borderId="45" xfId="0" applyFont="1" applyBorder="1"/>
    <xf numFmtId="0" fontId="6" fillId="0" borderId="45" xfId="0" applyFont="1" applyBorder="1" applyAlignment="1">
      <alignment horizontal="center"/>
    </xf>
    <xf numFmtId="0" fontId="97" fillId="0" borderId="45" xfId="0" applyFont="1" applyBorder="1"/>
    <xf numFmtId="0" fontId="97" fillId="0" borderId="78" xfId="0" applyFont="1" applyBorder="1"/>
    <xf numFmtId="41" fontId="97" fillId="0" borderId="80" xfId="0" applyNumberFormat="1" applyFont="1" applyBorder="1"/>
    <xf numFmtId="41" fontId="97" fillId="0" borderId="33" xfId="0" applyNumberFormat="1" applyFont="1" applyFill="1" applyBorder="1"/>
    <xf numFmtId="41" fontId="97" fillId="0" borderId="53" xfId="0" applyNumberFormat="1" applyFont="1" applyFill="1" applyBorder="1"/>
    <xf numFmtId="0" fontId="6" fillId="0" borderId="34" xfId="0" applyFont="1" applyBorder="1"/>
    <xf numFmtId="0" fontId="6" fillId="0" borderId="50" xfId="0" applyFont="1" applyFill="1" applyBorder="1"/>
    <xf numFmtId="0" fontId="6" fillId="0" borderId="66" xfId="0" applyFont="1" applyFill="1" applyBorder="1"/>
    <xf numFmtId="0" fontId="6" fillId="0" borderId="50" xfId="0" applyFont="1" applyFill="1" applyBorder="1" applyAlignment="1">
      <alignment horizontal="center"/>
    </xf>
    <xf numFmtId="0" fontId="98" fillId="0" borderId="67" xfId="0" applyFont="1" applyFill="1" applyBorder="1"/>
    <xf numFmtId="0" fontId="6" fillId="0" borderId="34" xfId="0" applyFont="1" applyFill="1" applyBorder="1"/>
    <xf numFmtId="0" fontId="6" fillId="0" borderId="35" xfId="0" applyFont="1" applyFill="1" applyBorder="1"/>
    <xf numFmtId="0" fontId="6" fillId="0" borderId="34" xfId="0" applyFont="1" applyFill="1" applyBorder="1" applyAlignment="1">
      <alignment horizontal="center"/>
    </xf>
    <xf numFmtId="0" fontId="98" fillId="0" borderId="81" xfId="0" applyFont="1" applyFill="1" applyBorder="1"/>
    <xf numFmtId="0" fontId="6" fillId="0" borderId="46" xfId="0" applyFont="1" applyFill="1" applyBorder="1"/>
    <xf numFmtId="0" fontId="6" fillId="0" borderId="74" xfId="0" applyFont="1" applyFill="1" applyBorder="1"/>
    <xf numFmtId="0" fontId="6" fillId="0" borderId="76" xfId="0" applyFont="1" applyFill="1" applyBorder="1"/>
    <xf numFmtId="0" fontId="6" fillId="0" borderId="46" xfId="0" applyFont="1" applyFill="1" applyBorder="1" applyAlignment="1">
      <alignment horizontal="center"/>
    </xf>
    <xf numFmtId="0" fontId="98" fillId="0" borderId="89" xfId="0" applyFont="1" applyFill="1" applyBorder="1"/>
    <xf numFmtId="0" fontId="98" fillId="0" borderId="74" xfId="0" applyFont="1" applyFill="1" applyBorder="1"/>
    <xf numFmtId="41" fontId="98" fillId="0" borderId="89" xfId="0" applyNumberFormat="1" applyFont="1" applyFill="1" applyBorder="1"/>
    <xf numFmtId="0" fontId="6" fillId="0" borderId="117" xfId="0" applyFont="1" applyFill="1" applyBorder="1"/>
    <xf numFmtId="0" fontId="6" fillId="0" borderId="117" xfId="0" applyFont="1" applyFill="1" applyBorder="1" applyAlignment="1">
      <alignment horizontal="center"/>
    </xf>
    <xf numFmtId="0" fontId="97" fillId="0" borderId="115" xfId="0" applyFont="1" applyFill="1" applyBorder="1"/>
    <xf numFmtId="0" fontId="102" fillId="0" borderId="64" xfId="0" applyFont="1" applyFill="1" applyBorder="1"/>
    <xf numFmtId="41" fontId="98" fillId="0" borderId="116" xfId="0" applyNumberFormat="1" applyFont="1" applyFill="1" applyBorder="1" applyAlignment="1"/>
    <xf numFmtId="41" fontId="6" fillId="0" borderId="85" xfId="41" applyNumberFormat="1" applyFont="1" applyFill="1" applyBorder="1" applyProtection="1"/>
    <xf numFmtId="0" fontId="6" fillId="0" borderId="74" xfId="41" applyNumberFormat="1" applyFont="1" applyFill="1" applyBorder="1" applyAlignment="1" applyProtection="1">
      <alignment horizontal="center"/>
    </xf>
    <xf numFmtId="0" fontId="103" fillId="0" borderId="75" xfId="41" applyNumberFormat="1" applyFont="1" applyFill="1" applyBorder="1" applyAlignment="1" applyProtection="1"/>
    <xf numFmtId="0" fontId="103" fillId="0" borderId="76" xfId="41" applyNumberFormat="1" applyFont="1" applyFill="1" applyBorder="1" applyAlignment="1"/>
    <xf numFmtId="41" fontId="103" fillId="0" borderId="86" xfId="41" applyNumberFormat="1" applyFont="1" applyFill="1" applyBorder="1" applyAlignment="1"/>
    <xf numFmtId="41" fontId="6" fillId="0" borderId="68" xfId="41" applyNumberFormat="1" applyFont="1" applyFill="1" applyBorder="1" applyAlignment="1"/>
    <xf numFmtId="41" fontId="6" fillId="0" borderId="50" xfId="41" applyNumberFormat="1" applyFont="1" applyFill="1" applyBorder="1" applyAlignment="1"/>
    <xf numFmtId="41" fontId="6" fillId="0" borderId="39" xfId="41" applyNumberFormat="1" applyFont="1" applyFill="1" applyBorder="1" applyAlignment="1"/>
    <xf numFmtId="41" fontId="6" fillId="0" borderId="78" xfId="41" applyNumberFormat="1" applyFont="1" applyFill="1" applyBorder="1" applyProtection="1"/>
    <xf numFmtId="41" fontId="91" fillId="0" borderId="98" xfId="0" applyNumberFormat="1" applyFont="1" applyFill="1" applyBorder="1" applyAlignment="1">
      <alignment horizontal="right" vertical="top" shrinkToFit="1"/>
    </xf>
    <xf numFmtId="41" fontId="91" fillId="0" borderId="96" xfId="0" applyNumberFormat="1" applyFont="1" applyFill="1" applyBorder="1" applyAlignment="1">
      <alignment horizontal="right" vertical="top" shrinkToFit="1"/>
    </xf>
    <xf numFmtId="41" fontId="91" fillId="0" borderId="101" xfId="0" applyNumberFormat="1" applyFont="1" applyFill="1" applyBorder="1" applyAlignment="1">
      <alignment horizontal="right" vertical="top" shrinkToFit="1"/>
    </xf>
    <xf numFmtId="41" fontId="91" fillId="0" borderId="94" xfId="0" applyNumberFormat="1" applyFont="1" applyFill="1" applyBorder="1" applyAlignment="1">
      <alignment horizontal="right" vertical="top" shrinkToFit="1"/>
    </xf>
    <xf numFmtId="0" fontId="6" fillId="0" borderId="0" xfId="41" applyNumberFormat="1" applyFont="1" applyFill="1" applyAlignment="1">
      <alignment horizontal="center"/>
    </xf>
    <xf numFmtId="0" fontId="6" fillId="0" borderId="0" xfId="41" applyNumberFormat="1" applyFont="1" applyFill="1" applyAlignment="1">
      <alignment horizontal="left"/>
    </xf>
    <xf numFmtId="0" fontId="6" fillId="0" borderId="0" xfId="41" applyNumberFormat="1" applyFont="1" applyFill="1" applyAlignment="1"/>
    <xf numFmtId="0" fontId="98" fillId="0" borderId="0" xfId="0" applyFont="1"/>
    <xf numFmtId="41" fontId="98" fillId="0" borderId="0" xfId="0" applyNumberFormat="1" applyFont="1"/>
    <xf numFmtId="0" fontId="5" fillId="0" borderId="124" xfId="0" applyFont="1" applyFill="1" applyBorder="1" applyAlignment="1">
      <alignment horizontal="left" vertical="center" wrapText="1"/>
    </xf>
    <xf numFmtId="0" fontId="5" fillId="0" borderId="119" xfId="0" applyFont="1" applyFill="1" applyBorder="1" applyAlignment="1">
      <alignment horizontal="center" vertical="center" wrapText="1"/>
    </xf>
    <xf numFmtId="0" fontId="5" fillId="0" borderId="119" xfId="0" applyFont="1" applyFill="1" applyBorder="1" applyAlignment="1">
      <alignment horizontal="left" vertical="center" wrapText="1"/>
    </xf>
    <xf numFmtId="3" fontId="92" fillId="0" borderId="119" xfId="0" applyNumberFormat="1" applyFont="1" applyFill="1" applyBorder="1" applyAlignment="1">
      <alignment horizontal="right" vertical="top" shrinkToFit="1"/>
    </xf>
    <xf numFmtId="41" fontId="92" fillId="0" borderId="119" xfId="0" applyNumberFormat="1" applyFont="1" applyFill="1" applyBorder="1" applyAlignment="1">
      <alignment horizontal="right" vertical="top" shrinkToFit="1"/>
    </xf>
    <xf numFmtId="41" fontId="92" fillId="0" borderId="122" xfId="0" applyNumberFormat="1" applyFont="1" applyFill="1" applyBorder="1" applyAlignment="1">
      <alignment horizontal="right" vertical="top" shrinkToFit="1"/>
    </xf>
    <xf numFmtId="41" fontId="92" fillId="0" borderId="117" xfId="0" applyNumberFormat="1" applyFont="1" applyFill="1" applyBorder="1" applyAlignment="1">
      <alignment horizontal="right" vertical="top" shrinkToFit="1"/>
    </xf>
    <xf numFmtId="41" fontId="92" fillId="0" borderId="76" xfId="0" applyNumberFormat="1" applyFont="1" applyFill="1" applyBorder="1" applyAlignment="1">
      <alignment horizontal="right" vertical="top" shrinkToFit="1"/>
    </xf>
    <xf numFmtId="41" fontId="92" fillId="0" borderId="46" xfId="0" applyNumberFormat="1" applyFont="1" applyFill="1" applyBorder="1" applyAlignment="1">
      <alignment horizontal="right" vertical="top" shrinkToFit="1"/>
    </xf>
    <xf numFmtId="41" fontId="97" fillId="0" borderId="120" xfId="0" applyNumberFormat="1" applyFont="1" applyFill="1" applyBorder="1"/>
    <xf numFmtId="41" fontId="5" fillId="0" borderId="87" xfId="41" applyNumberFormat="1" applyFont="1" applyFill="1" applyBorder="1" applyAlignment="1" applyProtection="1"/>
    <xf numFmtId="41" fontId="5" fillId="0" borderId="123" xfId="41" applyNumberFormat="1" applyFont="1" applyFill="1" applyBorder="1" applyAlignment="1" applyProtection="1"/>
    <xf numFmtId="41" fontId="5" fillId="0" borderId="72" xfId="41" applyNumberFormat="1" applyFont="1" applyFill="1" applyBorder="1" applyAlignment="1" applyProtection="1"/>
    <xf numFmtId="41" fontId="5" fillId="0" borderId="125" xfId="41" applyNumberFormat="1" applyFont="1" applyFill="1" applyBorder="1" applyAlignment="1" applyProtection="1"/>
    <xf numFmtId="0" fontId="6" fillId="0" borderId="25" xfId="39" applyFont="1" applyBorder="1"/>
    <xf numFmtId="3" fontId="6" fillId="0" borderId="46" xfId="39" applyNumberFormat="1" applyFont="1" applyBorder="1"/>
    <xf numFmtId="3" fontId="6" fillId="25" borderId="11" xfId="39" applyNumberFormat="1" applyFont="1" applyFill="1" applyBorder="1"/>
    <xf numFmtId="41" fontId="52" fillId="0" borderId="33" xfId="40" applyNumberFormat="1" applyFont="1" applyBorder="1"/>
    <xf numFmtId="41" fontId="79" fillId="0" borderId="33" xfId="40" applyNumberFormat="1" applyFont="1" applyBorder="1"/>
    <xf numFmtId="41" fontId="52" fillId="0" borderId="48" xfId="40" applyNumberFormat="1" applyFont="1" applyBorder="1"/>
    <xf numFmtId="0" fontId="14" fillId="0" borderId="50" xfId="40" applyBorder="1"/>
    <xf numFmtId="41" fontId="53" fillId="0" borderId="34" xfId="40" applyNumberFormat="1" applyFont="1" applyBorder="1"/>
    <xf numFmtId="41" fontId="51" fillId="0" borderId="34" xfId="40" applyNumberFormat="1" applyFont="1" applyBorder="1"/>
    <xf numFmtId="41" fontId="51" fillId="0" borderId="46" xfId="40" applyNumberFormat="1" applyFont="1" applyBorder="1"/>
    <xf numFmtId="41" fontId="53" fillId="29" borderId="25" xfId="40" applyNumberFormat="1" applyFont="1" applyFill="1" applyBorder="1"/>
    <xf numFmtId="165" fontId="0" fillId="0" borderId="25" xfId="0" applyNumberFormat="1" applyBorder="1"/>
    <xf numFmtId="0" fontId="84" fillId="0" borderId="25" xfId="0" applyFont="1" applyFill="1" applyBorder="1" applyAlignment="1">
      <alignment horizontal="right"/>
    </xf>
    <xf numFmtId="165" fontId="0" fillId="31" borderId="25" xfId="0" applyNumberFormat="1" applyFill="1" applyBorder="1"/>
    <xf numFmtId="0" fontId="0" fillId="31" borderId="25" xfId="0" applyFill="1" applyBorder="1"/>
    <xf numFmtId="0" fontId="84" fillId="0" borderId="25" xfId="0" applyFont="1" applyBorder="1" applyAlignment="1">
      <alignment horizontal="right"/>
    </xf>
    <xf numFmtId="3" fontId="5" fillId="0" borderId="115" xfId="39" applyNumberFormat="1" applyFont="1" applyBorder="1"/>
    <xf numFmtId="0" fontId="30" fillId="29" borderId="15" xfId="41" quotePrefix="1" applyNumberFormat="1" applyFont="1" applyFill="1" applyBorder="1" applyAlignment="1">
      <alignment horizontal="center" vertical="center"/>
    </xf>
    <xf numFmtId="41" fontId="63" fillId="32" borderId="0" xfId="38" applyNumberFormat="1" applyFont="1" applyFill="1" applyAlignment="1" applyProtection="1">
      <alignment horizontal="right"/>
    </xf>
    <xf numFmtId="41" fontId="5" fillId="32" borderId="0" xfId="38" applyNumberFormat="1" applyFont="1" applyFill="1"/>
    <xf numFmtId="41" fontId="64" fillId="32" borderId="0" xfId="38" applyNumberFormat="1" applyFont="1" applyFill="1"/>
    <xf numFmtId="37" fontId="6" fillId="32" borderId="0" xfId="38" applyFont="1" applyFill="1"/>
    <xf numFmtId="41" fontId="64" fillId="32" borderId="0" xfId="38" applyNumberFormat="1" applyFont="1" applyFill="1" applyAlignment="1">
      <alignment vertical="center"/>
    </xf>
    <xf numFmtId="37" fontId="5" fillId="32" borderId="0" xfId="38" applyFont="1" applyFill="1"/>
    <xf numFmtId="41" fontId="6" fillId="32" borderId="0" xfId="38" applyNumberFormat="1" applyFont="1" applyFill="1"/>
    <xf numFmtId="41" fontId="63" fillId="32" borderId="0" xfId="38" applyNumberFormat="1" applyFont="1" applyFill="1"/>
    <xf numFmtId="41" fontId="70" fillId="32" borderId="0" xfId="38" applyNumberFormat="1" applyFont="1" applyFill="1"/>
    <xf numFmtId="37" fontId="30" fillId="0" borderId="25" xfId="41" applyFont="1" applyFill="1" applyBorder="1" applyAlignment="1">
      <alignment horizontal="center"/>
    </xf>
    <xf numFmtId="0" fontId="30" fillId="0" borderId="12" xfId="41" quotePrefix="1" applyNumberFormat="1" applyFont="1" applyFill="1" applyBorder="1" applyAlignment="1">
      <alignment horizontal="center" vertical="center"/>
    </xf>
    <xf numFmtId="0" fontId="5" fillId="0" borderId="35" xfId="39" applyFont="1" applyBorder="1"/>
    <xf numFmtId="3" fontId="6" fillId="0" borderId="25" xfId="39" applyNumberFormat="1" applyFont="1" applyBorder="1"/>
    <xf numFmtId="3" fontId="6" fillId="0" borderId="25" xfId="39" quotePrefix="1" applyNumberFormat="1" applyFont="1" applyBorder="1"/>
    <xf numFmtId="0" fontId="5" fillId="0" borderId="25" xfId="42" applyFont="1" applyBorder="1"/>
    <xf numFmtId="3" fontId="5" fillId="0" borderId="25" xfId="39" applyNumberFormat="1" applyFont="1" applyBorder="1"/>
    <xf numFmtId="0" fontId="30" fillId="0" borderId="115" xfId="41" quotePrefix="1" applyNumberFormat="1" applyFont="1" applyFill="1" applyBorder="1" applyAlignment="1">
      <alignment horizontal="center" vertical="center"/>
    </xf>
    <xf numFmtId="3" fontId="32" fillId="0" borderId="57" xfId="41" applyNumberFormat="1" applyFont="1" applyFill="1" applyBorder="1" applyAlignment="1">
      <alignment horizontal="right"/>
    </xf>
    <xf numFmtId="41" fontId="32" fillId="0" borderId="57" xfId="41" applyNumberFormat="1" applyFont="1" applyFill="1" applyBorder="1" applyAlignment="1">
      <alignment horizontal="center"/>
    </xf>
    <xf numFmtId="3" fontId="32" fillId="0" borderId="10" xfId="41" applyNumberFormat="1" applyFont="1" applyFill="1" applyBorder="1" applyAlignment="1">
      <alignment horizontal="right"/>
    </xf>
    <xf numFmtId="41" fontId="45" fillId="0" borderId="57" xfId="41" applyNumberFormat="1" applyFont="1" applyFill="1" applyBorder="1"/>
    <xf numFmtId="41" fontId="30" fillId="0" borderId="10" xfId="41" applyNumberFormat="1" applyFont="1" applyFill="1" applyBorder="1" applyAlignment="1">
      <alignment horizontal="center"/>
    </xf>
    <xf numFmtId="41" fontId="42" fillId="0" borderId="10" xfId="41" applyNumberFormat="1" applyFont="1" applyFill="1" applyBorder="1" applyAlignment="1">
      <alignment horizontal="right" vertical="center"/>
    </xf>
    <xf numFmtId="41" fontId="47" fillId="0" borderId="0" xfId="41" applyNumberFormat="1" applyFont="1" applyFill="1" applyBorder="1"/>
    <xf numFmtId="0" fontId="42" fillId="0" borderId="23" xfId="41" applyNumberFormat="1" applyFont="1" applyFill="1" applyBorder="1"/>
    <xf numFmtId="3" fontId="75" fillId="0" borderId="10" xfId="41" applyNumberFormat="1" applyFont="1" applyFill="1" applyBorder="1" applyAlignment="1">
      <alignment horizontal="right"/>
    </xf>
    <xf numFmtId="41" fontId="32" fillId="0" borderId="10" xfId="41" applyNumberFormat="1" applyFont="1" applyFill="1" applyBorder="1" applyAlignment="1">
      <alignment horizontal="right"/>
    </xf>
    <xf numFmtId="37" fontId="59" fillId="0" borderId="18" xfId="41" applyFont="1" applyFill="1" applyBorder="1" applyAlignment="1">
      <alignment horizontal="left" vertical="center" wrapText="1"/>
    </xf>
    <xf numFmtId="37" fontId="30" fillId="0" borderId="18" xfId="41" applyFont="1" applyFill="1" applyBorder="1" applyAlignment="1">
      <alignment horizontal="left" vertical="center" wrapText="1"/>
    </xf>
    <xf numFmtId="37" fontId="30" fillId="0" borderId="33" xfId="41" applyFont="1" applyFill="1" applyBorder="1" applyAlignment="1">
      <alignment horizontal="center"/>
    </xf>
    <xf numFmtId="37" fontId="30" fillId="0" borderId="18" xfId="41" applyFont="1" applyFill="1" applyBorder="1" applyAlignment="1">
      <alignment horizontal="center"/>
    </xf>
    <xf numFmtId="41" fontId="32" fillId="0" borderId="16" xfId="41" applyNumberFormat="1" applyFont="1" applyFill="1" applyBorder="1" applyAlignment="1">
      <alignment horizontal="center"/>
    </xf>
    <xf numFmtId="41" fontId="6" fillId="28" borderId="65" xfId="41" applyNumberFormat="1" applyFont="1" applyFill="1" applyBorder="1" applyProtection="1"/>
    <xf numFmtId="0" fontId="6" fillId="28" borderId="46" xfId="0" applyFont="1" applyFill="1" applyBorder="1"/>
    <xf numFmtId="0" fontId="6" fillId="28" borderId="74" xfId="0" applyFont="1" applyFill="1" applyBorder="1"/>
    <xf numFmtId="0" fontId="6" fillId="28" borderId="75" xfId="0" applyFont="1" applyFill="1" applyBorder="1" applyAlignment="1">
      <alignment horizontal="center"/>
    </xf>
    <xf numFmtId="0" fontId="6" fillId="28" borderId="76" xfId="0" applyFont="1" applyFill="1" applyBorder="1"/>
    <xf numFmtId="0" fontId="6" fillId="28" borderId="46" xfId="0" applyFont="1" applyFill="1" applyBorder="1" applyAlignment="1">
      <alignment horizontal="center"/>
    </xf>
    <xf numFmtId="0" fontId="98" fillId="28" borderId="81" xfId="0" applyFont="1" applyFill="1" applyBorder="1"/>
    <xf numFmtId="0" fontId="98" fillId="28" borderId="74" xfId="0" applyFont="1" applyFill="1" applyBorder="1"/>
    <xf numFmtId="41" fontId="98" fillId="28" borderId="89" xfId="0" applyNumberFormat="1" applyFont="1" applyFill="1" applyBorder="1"/>
    <xf numFmtId="37" fontId="30" fillId="0" borderId="0" xfId="41" applyFont="1" applyFill="1" applyBorder="1"/>
    <xf numFmtId="37" fontId="30" fillId="0" borderId="0" xfId="41" applyFont="1" applyFill="1" applyBorder="1" applyAlignment="1">
      <alignment horizontal="left"/>
    </xf>
    <xf numFmtId="37" fontId="31" fillId="0" borderId="0" xfId="41" applyFont="1" applyFill="1" applyBorder="1" applyAlignment="1" applyProtection="1">
      <alignment horizontal="center" vertical="center"/>
    </xf>
    <xf numFmtId="37" fontId="31" fillId="0" borderId="0" xfId="41" applyFont="1" applyFill="1" applyBorder="1" applyAlignment="1">
      <alignment horizontal="center"/>
    </xf>
    <xf numFmtId="37" fontId="30" fillId="0" borderId="0" xfId="41" applyFont="1" applyFill="1" applyBorder="1" applyAlignment="1">
      <alignment horizontal="center" vertical="center"/>
    </xf>
    <xf numFmtId="41" fontId="30" fillId="0" borderId="0" xfId="41" applyNumberFormat="1" applyFont="1" applyFill="1" applyBorder="1"/>
    <xf numFmtId="37" fontId="5" fillId="0" borderId="0" xfId="41" applyFont="1" applyFill="1" applyBorder="1" applyAlignment="1" applyProtection="1">
      <alignment horizontal="left"/>
    </xf>
    <xf numFmtId="37" fontId="30" fillId="0" borderId="0" xfId="41" applyFont="1" applyFill="1" applyBorder="1" applyAlignment="1">
      <alignment vertical="center"/>
    </xf>
    <xf numFmtId="37" fontId="31" fillId="0" borderId="11" xfId="41" applyFont="1" applyFill="1" applyBorder="1" applyAlignment="1">
      <alignment horizontal="center" vertical="center" wrapText="1"/>
    </xf>
    <xf numFmtId="37" fontId="31" fillId="0" borderId="24" xfId="41" applyFont="1" applyFill="1" applyBorder="1" applyAlignment="1">
      <alignment horizontal="center" vertical="center"/>
    </xf>
    <xf numFmtId="37" fontId="30" fillId="29" borderId="18" xfId="41" applyFont="1" applyFill="1" applyBorder="1" applyAlignment="1">
      <alignment horizontal="center" vertical="center"/>
    </xf>
    <xf numFmtId="37" fontId="30" fillId="29" borderId="57" xfId="54" applyFont="1" applyFill="1" applyBorder="1" applyAlignment="1" applyProtection="1">
      <alignment horizontal="left" vertical="center"/>
    </xf>
    <xf numFmtId="41" fontId="46" fillId="29" borderId="18" xfId="41" applyNumberFormat="1" applyFont="1" applyFill="1" applyBorder="1" applyAlignment="1">
      <alignment horizontal="left" vertical="center"/>
    </xf>
    <xf numFmtId="41" fontId="49" fillId="29" borderId="0" xfId="41" quotePrefix="1" applyNumberFormat="1" applyFont="1" applyFill="1" applyBorder="1"/>
    <xf numFmtId="37" fontId="30" fillId="0" borderId="18" xfId="41" applyFont="1" applyFill="1" applyBorder="1" applyAlignment="1">
      <alignment horizontal="center" vertical="center"/>
    </xf>
    <xf numFmtId="37" fontId="31" fillId="0" borderId="0" xfId="41" applyFont="1" applyFill="1" applyBorder="1" applyAlignment="1">
      <alignment horizontal="center" wrapText="1"/>
    </xf>
    <xf numFmtId="41" fontId="46" fillId="0" borderId="0" xfId="41" applyNumberFormat="1" applyFont="1" applyFill="1" applyBorder="1" applyProtection="1"/>
    <xf numFmtId="41" fontId="89" fillId="0" borderId="87" xfId="41" applyNumberFormat="1" applyFont="1" applyFill="1" applyBorder="1" applyAlignment="1"/>
    <xf numFmtId="41" fontId="6" fillId="0" borderId="25" xfId="41" applyNumberFormat="1" applyFont="1" applyFill="1" applyBorder="1" applyAlignment="1"/>
    <xf numFmtId="41" fontId="6" fillId="0" borderId="34" xfId="41" applyNumberFormat="1" applyFont="1" applyFill="1" applyBorder="1" applyAlignment="1"/>
    <xf numFmtId="41" fontId="6" fillId="0" borderId="36" xfId="41" applyNumberFormat="1" applyFont="1" applyFill="1" applyBorder="1" applyAlignment="1"/>
    <xf numFmtId="0" fontId="6" fillId="0" borderId="36" xfId="41" applyNumberFormat="1" applyFont="1" applyFill="1" applyBorder="1" applyAlignment="1">
      <alignment horizontal="center"/>
    </xf>
    <xf numFmtId="0" fontId="6" fillId="0" borderId="36" xfId="41" applyNumberFormat="1" applyFont="1" applyFill="1" applyBorder="1" applyAlignment="1" applyProtection="1">
      <alignment horizontal="center"/>
    </xf>
    <xf numFmtId="0" fontId="6" fillId="0" borderId="39" xfId="41" applyNumberFormat="1" applyFont="1" applyFill="1" applyBorder="1" applyAlignment="1" applyProtection="1">
      <alignment horizontal="center"/>
    </xf>
    <xf numFmtId="41" fontId="6" fillId="0" borderId="40" xfId="41" applyNumberFormat="1" applyFont="1" applyFill="1" applyBorder="1" applyProtection="1"/>
    <xf numFmtId="41" fontId="6" fillId="0" borderId="65" xfId="41" applyNumberFormat="1" applyFont="1" applyFill="1" applyBorder="1" applyAlignment="1" applyProtection="1">
      <alignment horizontal="left"/>
    </xf>
    <xf numFmtId="0" fontId="6" fillId="0" borderId="65" xfId="41" applyNumberFormat="1" applyFont="1" applyFill="1" applyBorder="1" applyAlignment="1" applyProtection="1">
      <alignment horizontal="center"/>
    </xf>
    <xf numFmtId="49" fontId="6" fillId="0" borderId="39" xfId="41" applyNumberFormat="1" applyFont="1" applyFill="1" applyBorder="1" applyAlignment="1">
      <alignment horizontal="center"/>
    </xf>
    <xf numFmtId="0" fontId="6" fillId="0" borderId="39" xfId="41" applyNumberFormat="1" applyFont="1" applyFill="1" applyBorder="1" applyAlignment="1">
      <alignment horizontal="left"/>
    </xf>
    <xf numFmtId="0" fontId="103" fillId="0" borderId="36" xfId="41" applyNumberFormat="1" applyFont="1" applyFill="1" applyBorder="1" applyAlignment="1"/>
    <xf numFmtId="41" fontId="103" fillId="0" borderId="48" xfId="41" applyNumberFormat="1" applyFont="1" applyFill="1" applyBorder="1" applyAlignment="1"/>
    <xf numFmtId="41" fontId="103" fillId="0" borderId="68" xfId="41" applyNumberFormat="1" applyFont="1" applyFill="1" applyBorder="1" applyAlignment="1"/>
    <xf numFmtId="41" fontId="104" fillId="0" borderId="68" xfId="41" applyNumberFormat="1" applyFont="1" applyFill="1" applyBorder="1" applyAlignment="1"/>
    <xf numFmtId="41" fontId="104" fillId="0" borderId="50" xfId="41" applyNumberFormat="1" applyFont="1" applyFill="1" applyBorder="1" applyAlignment="1"/>
    <xf numFmtId="41" fontId="104" fillId="0" borderId="39" xfId="41" applyNumberFormat="1" applyFont="1" applyFill="1" applyBorder="1" applyAlignment="1"/>
    <xf numFmtId="41" fontId="6" fillId="0" borderId="37" xfId="41" applyNumberFormat="1" applyFont="1" applyFill="1" applyBorder="1" applyProtection="1"/>
    <xf numFmtId="41" fontId="6" fillId="0" borderId="73" xfId="41" applyNumberFormat="1" applyFont="1" applyFill="1" applyBorder="1" applyAlignment="1" applyProtection="1">
      <alignment horizontal="left"/>
    </xf>
    <xf numFmtId="0" fontId="6" fillId="0" borderId="73" xfId="41" applyNumberFormat="1" applyFont="1" applyFill="1" applyBorder="1" applyAlignment="1" applyProtection="1">
      <alignment horizontal="center"/>
    </xf>
    <xf numFmtId="49" fontId="6" fillId="0" borderId="36" xfId="41" applyNumberFormat="1" applyFont="1" applyFill="1" applyBorder="1" applyAlignment="1">
      <alignment horizontal="center"/>
    </xf>
    <xf numFmtId="0" fontId="6" fillId="0" borderId="36" xfId="41" applyNumberFormat="1" applyFont="1" applyFill="1" applyBorder="1" applyAlignment="1">
      <alignment horizontal="left"/>
    </xf>
    <xf numFmtId="0" fontId="103" fillId="0" borderId="36" xfId="41" applyNumberFormat="1" applyFont="1" applyFill="1" applyBorder="1" applyAlignment="1" applyProtection="1"/>
    <xf numFmtId="41" fontId="103" fillId="0" borderId="51" xfId="41" applyNumberFormat="1" applyFont="1" applyFill="1" applyBorder="1" applyAlignment="1"/>
    <xf numFmtId="41" fontId="103" fillId="0" borderId="25" xfId="41" applyNumberFormat="1" applyFont="1" applyFill="1" applyBorder="1" applyAlignment="1"/>
    <xf numFmtId="41" fontId="104" fillId="0" borderId="25" xfId="41" applyNumberFormat="1" applyFont="1" applyFill="1" applyBorder="1" applyAlignment="1"/>
    <xf numFmtId="41" fontId="104" fillId="0" borderId="36" xfId="41" applyNumberFormat="1" applyFont="1" applyFill="1" applyBorder="1" applyAlignment="1"/>
    <xf numFmtId="41" fontId="104" fillId="0" borderId="34" xfId="41" applyNumberFormat="1" applyFont="1" applyFill="1" applyBorder="1" applyAlignment="1"/>
    <xf numFmtId="41" fontId="104" fillId="0" borderId="25" xfId="41" quotePrefix="1" applyNumberFormat="1" applyFont="1" applyFill="1" applyBorder="1" applyAlignment="1"/>
    <xf numFmtId="37" fontId="96" fillId="0" borderId="36" xfId="41" applyFont="1" applyFill="1" applyBorder="1" applyAlignment="1">
      <alignment horizontal="left" wrapText="1"/>
    </xf>
    <xf numFmtId="41" fontId="103" fillId="0" borderId="51" xfId="41" applyNumberFormat="1" applyFont="1" applyFill="1" applyBorder="1" applyAlignment="1">
      <alignment wrapText="1"/>
    </xf>
    <xf numFmtId="0" fontId="96" fillId="0" borderId="73" xfId="41" applyNumberFormat="1" applyFont="1" applyFill="1" applyBorder="1" applyAlignment="1">
      <alignment horizontal="center" wrapText="1"/>
    </xf>
    <xf numFmtId="41" fontId="6" fillId="0" borderId="73" xfId="41" applyNumberFormat="1" applyFont="1" applyFill="1" applyBorder="1"/>
    <xf numFmtId="0" fontId="6" fillId="0" borderId="73" xfId="41" applyNumberFormat="1" applyFont="1" applyFill="1" applyBorder="1" applyAlignment="1">
      <alignment horizontal="center" wrapText="1"/>
    </xf>
    <xf numFmtId="0" fontId="104" fillId="0" borderId="36" xfId="41" applyNumberFormat="1" applyFont="1" applyFill="1" applyBorder="1" applyAlignment="1"/>
    <xf numFmtId="41" fontId="104" fillId="0" borderId="51" xfId="41" applyNumberFormat="1" applyFont="1" applyFill="1" applyBorder="1" applyAlignment="1"/>
    <xf numFmtId="37" fontId="96" fillId="0" borderId="36" xfId="41" applyFont="1" applyFill="1" applyBorder="1" applyAlignment="1">
      <alignment horizontal="left"/>
    </xf>
    <xf numFmtId="41" fontId="7" fillId="0" borderId="25" xfId="41" applyNumberFormat="1" applyFont="1" applyFill="1" applyBorder="1" applyAlignment="1"/>
    <xf numFmtId="41" fontId="7" fillId="0" borderId="34" xfId="41" applyNumberFormat="1" applyFont="1" applyFill="1" applyBorder="1" applyAlignment="1"/>
    <xf numFmtId="41" fontId="7" fillId="0" borderId="36" xfId="41" applyNumberFormat="1" applyFont="1" applyFill="1" applyBorder="1" applyAlignment="1"/>
    <xf numFmtId="41" fontId="105" fillId="0" borderId="25" xfId="41" applyNumberFormat="1" applyFont="1" applyFill="1" applyBorder="1" applyAlignment="1"/>
    <xf numFmtId="41" fontId="105" fillId="0" borderId="36" xfId="41" applyNumberFormat="1" applyFont="1" applyFill="1" applyBorder="1" applyAlignment="1"/>
    <xf numFmtId="41" fontId="103" fillId="0" borderId="25" xfId="41" quotePrefix="1" applyNumberFormat="1" applyFont="1" applyFill="1" applyBorder="1" applyAlignment="1"/>
    <xf numFmtId="0" fontId="6" fillId="0" borderId="36" xfId="41" applyNumberFormat="1" applyFont="1" applyFill="1" applyBorder="1" applyAlignment="1">
      <alignment horizontal="left" wrapText="1"/>
    </xf>
    <xf numFmtId="0" fontId="6" fillId="0" borderId="73" xfId="41" applyNumberFormat="1" applyFont="1" applyFill="1" applyBorder="1" applyAlignment="1">
      <alignment horizontal="center"/>
    </xf>
    <xf numFmtId="0" fontId="6" fillId="0" borderId="69" xfId="41" applyNumberFormat="1" applyFont="1" applyFill="1" applyBorder="1" applyAlignment="1">
      <alignment horizontal="center"/>
    </xf>
    <xf numFmtId="0" fontId="6" fillId="0" borderId="42" xfId="41" applyNumberFormat="1" applyFont="1" applyFill="1" applyBorder="1" applyAlignment="1">
      <alignment horizontal="center"/>
    </xf>
    <xf numFmtId="37" fontId="6" fillId="0" borderId="36" xfId="41" applyFont="1" applyFill="1" applyBorder="1" applyAlignment="1">
      <alignment wrapText="1"/>
    </xf>
    <xf numFmtId="37" fontId="6" fillId="0" borderId="36" xfId="41" applyFont="1" applyFill="1" applyBorder="1" applyAlignment="1">
      <alignment horizontal="center"/>
    </xf>
    <xf numFmtId="0" fontId="104" fillId="0" borderId="25" xfId="41" applyNumberFormat="1" applyFont="1" applyFill="1" applyBorder="1" applyAlignment="1"/>
    <xf numFmtId="37" fontId="6" fillId="0" borderId="73" xfId="41" applyFont="1" applyFill="1" applyBorder="1"/>
    <xf numFmtId="37" fontId="6" fillId="0" borderId="73" xfId="41" applyFont="1" applyFill="1" applyBorder="1" applyAlignment="1">
      <alignment horizontal="center"/>
    </xf>
    <xf numFmtId="41" fontId="60" fillId="0" borderId="25" xfId="41" applyNumberFormat="1" applyFont="1" applyFill="1" applyBorder="1" applyAlignment="1"/>
    <xf numFmtId="0" fontId="6" fillId="0" borderId="112" xfId="41" applyNumberFormat="1" applyFont="1" applyFill="1" applyBorder="1" applyAlignment="1">
      <alignment horizontal="center"/>
    </xf>
    <xf numFmtId="0" fontId="6" fillId="0" borderId="84" xfId="41" applyNumberFormat="1" applyFont="1" applyFill="1" applyBorder="1" applyAlignment="1">
      <alignment horizontal="center"/>
    </xf>
    <xf numFmtId="37" fontId="6" fillId="0" borderId="112" xfId="41" applyFont="1" applyFill="1" applyBorder="1" applyAlignment="1">
      <alignment wrapText="1"/>
    </xf>
    <xf numFmtId="37" fontId="6" fillId="0" borderId="112" xfId="41" applyFont="1" applyFill="1" applyBorder="1" applyAlignment="1">
      <alignment horizontal="center"/>
    </xf>
    <xf numFmtId="41" fontId="104" fillId="0" borderId="58" xfId="41" applyNumberFormat="1" applyFont="1" applyFill="1" applyBorder="1"/>
    <xf numFmtId="41" fontId="103" fillId="0" borderId="77" xfId="41" applyNumberFormat="1" applyFont="1" applyFill="1" applyBorder="1" applyAlignment="1"/>
    <xf numFmtId="41" fontId="6" fillId="0" borderId="77" xfId="41" applyNumberFormat="1" applyFont="1" applyFill="1" applyBorder="1" applyAlignment="1"/>
    <xf numFmtId="41" fontId="6" fillId="0" borderId="84" xfId="41" applyNumberFormat="1" applyFont="1" applyFill="1" applyBorder="1" applyAlignment="1"/>
    <xf numFmtId="0" fontId="30" fillId="29" borderId="22" xfId="41" quotePrefix="1" applyNumberFormat="1" applyFont="1" applyFill="1" applyBorder="1" applyAlignment="1">
      <alignment horizontal="center" vertical="center"/>
    </xf>
    <xf numFmtId="0" fontId="103" fillId="0" borderId="67" xfId="41" applyNumberFormat="1" applyFont="1" applyFill="1" applyBorder="1" applyAlignment="1">
      <alignment horizontal="center"/>
    </xf>
    <xf numFmtId="0" fontId="103" fillId="0" borderId="81" xfId="41" applyNumberFormat="1" applyFont="1" applyFill="1" applyBorder="1" applyAlignment="1">
      <alignment horizontal="center"/>
    </xf>
    <xf numFmtId="0" fontId="104" fillId="0" borderId="81" xfId="41" applyNumberFormat="1" applyFont="1" applyFill="1" applyBorder="1" applyAlignment="1">
      <alignment horizontal="center"/>
    </xf>
    <xf numFmtId="0" fontId="103" fillId="0" borderId="81" xfId="41" applyNumberFormat="1" applyFont="1" applyFill="1" applyBorder="1" applyAlignment="1">
      <alignment horizontal="center" wrapText="1"/>
    </xf>
    <xf numFmtId="0" fontId="103" fillId="0" borderId="81" xfId="41" quotePrefix="1" applyNumberFormat="1" applyFont="1" applyFill="1" applyBorder="1" applyAlignment="1">
      <alignment horizontal="center"/>
    </xf>
    <xf numFmtId="0" fontId="104" fillId="0" borderId="81" xfId="41" applyNumberFormat="1" applyFont="1" applyFill="1" applyBorder="1" applyAlignment="1">
      <alignment horizontal="center" wrapText="1"/>
    </xf>
    <xf numFmtId="3" fontId="104" fillId="0" borderId="25" xfId="41" applyNumberFormat="1" applyFont="1" applyFill="1" applyBorder="1" applyAlignment="1"/>
    <xf numFmtId="37" fontId="6" fillId="28" borderId="36" xfId="41" applyFont="1" applyFill="1" applyBorder="1" applyAlignment="1">
      <alignment wrapText="1"/>
    </xf>
    <xf numFmtId="37" fontId="96" fillId="28" borderId="36" xfId="41" applyFont="1" applyFill="1" applyBorder="1" applyAlignment="1">
      <alignment horizontal="left" wrapText="1"/>
    </xf>
    <xf numFmtId="37" fontId="30" fillId="28" borderId="18" xfId="41" applyFont="1" applyFill="1" applyBorder="1" applyAlignment="1">
      <alignment horizontal="left" vertical="center"/>
    </xf>
    <xf numFmtId="41" fontId="46" fillId="0" borderId="18" xfId="41" applyNumberFormat="1" applyFont="1" applyFill="1" applyBorder="1" applyAlignment="1">
      <alignment horizontal="left" vertical="center"/>
    </xf>
    <xf numFmtId="41" fontId="46" fillId="0" borderId="57" xfId="41" applyNumberFormat="1" applyFont="1" applyFill="1" applyBorder="1" applyAlignment="1">
      <alignment horizontal="left" vertical="center"/>
    </xf>
    <xf numFmtId="37" fontId="30" fillId="28" borderId="21" xfId="41" quotePrefix="1" applyFont="1" applyFill="1" applyBorder="1" applyAlignment="1">
      <alignment horizontal="left" vertical="top" wrapText="1"/>
    </xf>
    <xf numFmtId="41" fontId="46" fillId="0" borderId="24" xfId="41" applyNumberFormat="1" applyFont="1" applyFill="1" applyBorder="1" applyAlignment="1">
      <alignment horizontal="left" vertical="center"/>
    </xf>
    <xf numFmtId="37" fontId="30" fillId="28" borderId="18" xfId="41" applyFont="1" applyFill="1" applyBorder="1" applyAlignment="1">
      <alignment wrapText="1"/>
    </xf>
    <xf numFmtId="41" fontId="46" fillId="0" borderId="18" xfId="41" applyNumberFormat="1" applyFont="1" applyFill="1" applyBorder="1" applyAlignment="1"/>
    <xf numFmtId="41" fontId="46" fillId="0" borderId="18" xfId="41" quotePrefix="1" applyNumberFormat="1" applyFont="1" applyFill="1" applyBorder="1" applyAlignment="1"/>
    <xf numFmtId="37" fontId="30" fillId="28" borderId="18" xfId="41" applyFont="1" applyFill="1" applyBorder="1" applyAlignment="1"/>
    <xf numFmtId="37" fontId="30" fillId="28" borderId="24" xfId="41" applyFont="1" applyFill="1" applyBorder="1" applyAlignment="1">
      <alignment wrapText="1"/>
    </xf>
    <xf numFmtId="37" fontId="30" fillId="28" borderId="126" xfId="41" applyFont="1" applyFill="1" applyBorder="1" applyAlignment="1">
      <alignment wrapText="1"/>
    </xf>
    <xf numFmtId="37" fontId="30" fillId="28" borderId="127" xfId="41" applyFont="1" applyFill="1" applyBorder="1" applyAlignment="1">
      <alignment wrapText="1"/>
    </xf>
    <xf numFmtId="37" fontId="30" fillId="28" borderId="128" xfId="41" applyFont="1" applyFill="1" applyBorder="1" applyAlignment="1">
      <alignment wrapText="1"/>
    </xf>
    <xf numFmtId="37" fontId="30" fillId="28" borderId="18" xfId="41" applyFont="1" applyFill="1" applyBorder="1" applyAlignment="1">
      <alignment horizontal="left"/>
    </xf>
    <xf numFmtId="41" fontId="46" fillId="0" borderId="18" xfId="41" applyNumberFormat="1" applyFont="1" applyFill="1" applyBorder="1" applyProtection="1"/>
    <xf numFmtId="37" fontId="30" fillId="28" borderId="18" xfId="41" applyFont="1" applyFill="1" applyBorder="1" applyAlignment="1">
      <alignment horizontal="left" vertical="top" wrapText="1"/>
    </xf>
    <xf numFmtId="49" fontId="6" fillId="0" borderId="42" xfId="41" applyNumberFormat="1" applyFont="1" applyFill="1" applyBorder="1" applyAlignment="1">
      <alignment horizontal="center"/>
    </xf>
    <xf numFmtId="0" fontId="6" fillId="28" borderId="36" xfId="41" applyNumberFormat="1" applyFont="1" applyFill="1" applyBorder="1" applyAlignment="1">
      <alignment horizontal="left"/>
    </xf>
    <xf numFmtId="0" fontId="102" fillId="0" borderId="36" xfId="0" applyFont="1" applyFill="1" applyBorder="1"/>
    <xf numFmtId="0" fontId="102" fillId="0" borderId="73" xfId="0" applyFont="1" applyFill="1" applyBorder="1"/>
    <xf numFmtId="41" fontId="102" fillId="0" borderId="81" xfId="0" applyNumberFormat="1" applyFont="1" applyFill="1" applyBorder="1"/>
    <xf numFmtId="41" fontId="102" fillId="0" borderId="25" xfId="0" applyNumberFormat="1" applyFont="1" applyFill="1" applyBorder="1"/>
    <xf numFmtId="0" fontId="56" fillId="0" borderId="36" xfId="41" applyNumberFormat="1" applyFont="1" applyFill="1" applyBorder="1" applyAlignment="1" applyProtection="1">
      <alignment horizontal="center"/>
    </xf>
    <xf numFmtId="37" fontId="30" fillId="29" borderId="20" xfId="41" applyFont="1" applyFill="1" applyBorder="1" applyAlignment="1">
      <alignment horizontal="center" vertical="center"/>
    </xf>
    <xf numFmtId="0" fontId="30" fillId="29" borderId="23" xfId="41" quotePrefix="1" applyNumberFormat="1" applyFont="1" applyFill="1" applyBorder="1" applyAlignment="1">
      <alignment horizontal="center" vertical="center"/>
    </xf>
    <xf numFmtId="37" fontId="30" fillId="0" borderId="20" xfId="41" applyFont="1" applyFill="1" applyBorder="1" applyAlignment="1">
      <alignment horizontal="left" vertical="center" wrapText="1"/>
    </xf>
    <xf numFmtId="37" fontId="30" fillId="0" borderId="24" xfId="41" applyFont="1" applyFill="1" applyBorder="1" applyAlignment="1" applyProtection="1">
      <alignment horizontal="left" vertical="center" wrapText="1"/>
    </xf>
    <xf numFmtId="37" fontId="29" fillId="0" borderId="0" xfId="41" applyFont="1" applyFill="1" applyBorder="1" applyAlignment="1">
      <alignment horizontal="center"/>
    </xf>
    <xf numFmtId="37" fontId="30" fillId="0" borderId="0" xfId="41" applyFont="1" applyFill="1" applyBorder="1" applyAlignment="1">
      <alignment horizontal="center"/>
    </xf>
    <xf numFmtId="37" fontId="30" fillId="0" borderId="0" xfId="41" applyFont="1" applyFill="1" applyBorder="1" applyAlignment="1" applyProtection="1">
      <alignment horizontal="left"/>
    </xf>
    <xf numFmtId="37" fontId="30" fillId="0" borderId="24" xfId="41" applyFont="1" applyFill="1" applyBorder="1" applyAlignment="1">
      <alignment horizontal="left" vertical="center"/>
    </xf>
    <xf numFmtId="37" fontId="30" fillId="0" borderId="20" xfId="41" applyFont="1" applyFill="1" applyBorder="1" applyAlignment="1">
      <alignment horizontal="left" vertical="center"/>
    </xf>
    <xf numFmtId="0" fontId="57" fillId="0" borderId="21" xfId="41" quotePrefix="1" applyNumberFormat="1" applyFont="1" applyFill="1" applyBorder="1" applyAlignment="1">
      <alignment horizontal="center" vertical="center"/>
    </xf>
    <xf numFmtId="0" fontId="30" fillId="0" borderId="11" xfId="41" quotePrefix="1" applyNumberFormat="1" applyFont="1" applyFill="1" applyBorder="1" applyAlignment="1">
      <alignment horizontal="center" vertical="center"/>
    </xf>
    <xf numFmtId="0" fontId="30" fillId="0" borderId="14" xfId="41" quotePrefix="1" applyNumberFormat="1" applyFont="1" applyFill="1" applyBorder="1" applyAlignment="1">
      <alignment horizontal="center" vertical="center"/>
    </xf>
    <xf numFmtId="0" fontId="30" fillId="0" borderId="21" xfId="41" quotePrefix="1" applyNumberFormat="1" applyFont="1" applyFill="1" applyBorder="1" applyAlignment="1">
      <alignment horizontal="center" vertical="center"/>
    </xf>
    <xf numFmtId="37" fontId="30" fillId="0" borderId="21" xfId="41" applyFont="1" applyFill="1" applyBorder="1" applyAlignment="1" applyProtection="1">
      <alignment horizontal="left" vertical="center"/>
    </xf>
    <xf numFmtId="37" fontId="5" fillId="30" borderId="0" xfId="38" applyFont="1" applyFill="1" applyBorder="1" applyAlignment="1"/>
    <xf numFmtId="41" fontId="30" fillId="0" borderId="14" xfId="41" applyNumberFormat="1" applyFont="1" applyFill="1" applyBorder="1" applyAlignment="1" applyProtection="1"/>
    <xf numFmtId="41" fontId="42" fillId="0" borderId="14" xfId="41" applyNumberFormat="1" applyFont="1" applyFill="1" applyBorder="1"/>
    <xf numFmtId="41" fontId="77" fillId="0" borderId="0" xfId="41" applyNumberFormat="1" applyFont="1" applyFill="1" applyBorder="1"/>
    <xf numFmtId="37" fontId="47" fillId="0" borderId="19" xfId="41" applyFont="1" applyFill="1" applyBorder="1"/>
    <xf numFmtId="41" fontId="77" fillId="0" borderId="13" xfId="41" applyNumberFormat="1" applyFont="1" applyFill="1" applyBorder="1"/>
    <xf numFmtId="41" fontId="32" fillId="0" borderId="13" xfId="41" applyNumberFormat="1" applyFont="1" applyFill="1" applyBorder="1" applyAlignment="1">
      <alignment horizontal="center"/>
    </xf>
    <xf numFmtId="41" fontId="30" fillId="0" borderId="13" xfId="41" applyNumberFormat="1" applyFont="1" applyFill="1" applyBorder="1" applyAlignment="1">
      <alignment horizontal="center"/>
    </xf>
    <xf numFmtId="41" fontId="30" fillId="0" borderId="14" xfId="41" applyNumberFormat="1" applyFont="1" applyFill="1" applyBorder="1" applyAlignment="1">
      <alignment horizontal="center"/>
    </xf>
    <xf numFmtId="37" fontId="30" fillId="0" borderId="19" xfId="41" applyFont="1" applyFill="1" applyBorder="1"/>
    <xf numFmtId="0" fontId="30" fillId="0" borderId="14" xfId="41" applyNumberFormat="1" applyFont="1" applyFill="1" applyBorder="1" applyAlignment="1">
      <alignment horizontal="center" vertical="center"/>
    </xf>
    <xf numFmtId="0" fontId="57" fillId="0" borderId="13" xfId="41" applyNumberFormat="1" applyFont="1" applyFill="1" applyBorder="1" applyAlignment="1">
      <alignment horizontal="center" vertical="center"/>
    </xf>
    <xf numFmtId="41" fontId="30" fillId="0" borderId="13" xfId="41" applyNumberFormat="1" applyFont="1" applyFill="1" applyBorder="1" applyAlignment="1">
      <alignment horizontal="right" vertical="center"/>
    </xf>
    <xf numFmtId="37" fontId="30" fillId="0" borderId="14" xfId="41" applyFont="1" applyFill="1" applyBorder="1" applyAlignment="1" applyProtection="1">
      <alignment horizontal="left" vertical="center" wrapText="1"/>
    </xf>
    <xf numFmtId="37" fontId="32" fillId="0" borderId="19" xfId="41" applyFont="1" applyFill="1" applyBorder="1"/>
    <xf numFmtId="3" fontId="32" fillId="0" borderId="13" xfId="41" applyNumberFormat="1" applyFont="1" applyFill="1" applyBorder="1" applyAlignment="1">
      <alignment horizontal="right"/>
    </xf>
    <xf numFmtId="3" fontId="32" fillId="0" borderId="14" xfId="41" applyNumberFormat="1" applyFont="1" applyFill="1" applyBorder="1" applyAlignment="1">
      <alignment horizontal="right"/>
    </xf>
    <xf numFmtId="0" fontId="57" fillId="0" borderId="13" xfId="39" applyFont="1" applyFill="1" applyBorder="1" applyAlignment="1">
      <alignment horizontal="center" vertical="top" wrapText="1"/>
    </xf>
    <xf numFmtId="3" fontId="75" fillId="0" borderId="13" xfId="41" applyNumberFormat="1" applyFont="1" applyFill="1" applyBorder="1" applyAlignment="1">
      <alignment horizontal="right"/>
    </xf>
    <xf numFmtId="0" fontId="42" fillId="0" borderId="19" xfId="41" applyNumberFormat="1" applyFont="1" applyFill="1" applyBorder="1"/>
    <xf numFmtId="41" fontId="45" fillId="0" borderId="13" xfId="41" applyNumberFormat="1" applyFont="1" applyFill="1" applyBorder="1" applyAlignment="1">
      <alignment horizontal="right"/>
    </xf>
    <xf numFmtId="41" fontId="42" fillId="0" borderId="13" xfId="41" applyNumberFormat="1" applyFont="1" applyFill="1" applyBorder="1" applyAlignment="1">
      <alignment horizontal="right"/>
    </xf>
    <xf numFmtId="41" fontId="106" fillId="0" borderId="13" xfId="41" applyNumberFormat="1" applyFont="1" applyFill="1" applyBorder="1" applyAlignment="1">
      <alignment horizontal="right"/>
    </xf>
    <xf numFmtId="3" fontId="106" fillId="0" borderId="14" xfId="41" applyNumberFormat="1" applyFont="1" applyFill="1" applyBorder="1" applyAlignment="1">
      <alignment horizontal="right"/>
    </xf>
    <xf numFmtId="0" fontId="57" fillId="0" borderId="0" xfId="39" applyFont="1" applyFill="1" applyBorder="1" applyAlignment="1">
      <alignment horizontal="center" vertical="top" wrapText="1"/>
    </xf>
    <xf numFmtId="0" fontId="44" fillId="0" borderId="19" xfId="41" applyNumberFormat="1" applyFont="1" applyFill="1" applyBorder="1"/>
    <xf numFmtId="3" fontId="36" fillId="0" borderId="13" xfId="41" applyNumberFormat="1" applyFont="1" applyFill="1" applyBorder="1" applyAlignment="1">
      <alignment horizontal="right"/>
    </xf>
    <xf numFmtId="37" fontId="30" fillId="0" borderId="14" xfId="41" applyFont="1" applyFill="1" applyBorder="1" applyAlignment="1">
      <alignment horizontal="left" vertical="center"/>
    </xf>
    <xf numFmtId="41" fontId="43" fillId="0" borderId="13" xfId="41" applyNumberFormat="1" applyFont="1" applyFill="1" applyBorder="1"/>
    <xf numFmtId="41" fontId="42" fillId="0" borderId="13" xfId="41" applyNumberFormat="1" applyFont="1" applyFill="1" applyBorder="1" applyAlignment="1">
      <alignment horizontal="center"/>
    </xf>
    <xf numFmtId="41" fontId="32" fillId="0" borderId="14" xfId="41" applyNumberFormat="1" applyFont="1" applyFill="1" applyBorder="1" applyAlignment="1">
      <alignment horizontal="center"/>
    </xf>
    <xf numFmtId="0" fontId="57" fillId="0" borderId="10" xfId="39" applyFont="1" applyFill="1" applyBorder="1" applyAlignment="1">
      <alignment horizontal="center" vertical="top" wrapText="1"/>
    </xf>
    <xf numFmtId="41" fontId="33" fillId="0" borderId="13" xfId="41" applyNumberFormat="1" applyFont="1" applyFill="1" applyBorder="1"/>
    <xf numFmtId="41" fontId="77" fillId="0" borderId="14" xfId="41" applyNumberFormat="1" applyFont="1" applyFill="1" applyBorder="1"/>
    <xf numFmtId="41" fontId="33" fillId="0" borderId="14" xfId="41" applyNumberFormat="1" applyFont="1" applyFill="1" applyBorder="1"/>
    <xf numFmtId="37" fontId="30" fillId="0" borderId="14" xfId="41" applyFont="1" applyFill="1" applyBorder="1" applyAlignment="1">
      <alignment horizontal="left" vertical="center" wrapText="1"/>
    </xf>
    <xf numFmtId="41" fontId="45" fillId="0" borderId="13" xfId="41" applyNumberFormat="1" applyFont="1" applyFill="1" applyBorder="1" applyAlignment="1">
      <alignment horizontal="center"/>
    </xf>
    <xf numFmtId="0" fontId="30" fillId="0" borderId="24" xfId="39" applyFont="1" applyFill="1" applyBorder="1" applyAlignment="1">
      <alignment horizontal="center" vertical="center"/>
    </xf>
    <xf numFmtId="0" fontId="30" fillId="0" borderId="14" xfId="39" applyFont="1" applyFill="1" applyBorder="1" applyAlignment="1">
      <alignment horizontal="left" vertical="center" wrapText="1"/>
    </xf>
    <xf numFmtId="0" fontId="14" fillId="0" borderId="19" xfId="39" applyFill="1" applyBorder="1" applyAlignment="1">
      <alignment horizontal="center" vertical="center"/>
    </xf>
    <xf numFmtId="41" fontId="74" fillId="0" borderId="13" xfId="41" applyNumberFormat="1" applyFont="1" applyFill="1" applyBorder="1"/>
    <xf numFmtId="0" fontId="57" fillId="0" borderId="19" xfId="41" quotePrefix="1" applyNumberFormat="1" applyFont="1" applyFill="1" applyBorder="1" applyAlignment="1">
      <alignment horizontal="center" vertical="center"/>
    </xf>
    <xf numFmtId="37" fontId="30" fillId="0" borderId="14" xfId="54" applyFont="1" applyFill="1" applyBorder="1" applyAlignment="1" applyProtection="1">
      <alignment vertical="center"/>
    </xf>
    <xf numFmtId="41" fontId="58" fillId="0" borderId="14" xfId="41" applyNumberFormat="1" applyFont="1" applyFill="1" applyBorder="1"/>
    <xf numFmtId="0" fontId="30" fillId="0" borderId="14" xfId="41" quotePrefix="1" applyNumberFormat="1" applyFont="1" applyFill="1" applyBorder="1" applyAlignment="1">
      <alignment vertical="center"/>
    </xf>
    <xf numFmtId="0" fontId="57" fillId="0" borderId="19" xfId="41" applyNumberFormat="1" applyFont="1" applyFill="1" applyBorder="1" applyAlignment="1">
      <alignment vertical="center"/>
    </xf>
    <xf numFmtId="0" fontId="14" fillId="0" borderId="0" xfId="39" applyFill="1" applyBorder="1" applyAlignment="1">
      <alignment horizontal="left" wrapText="1"/>
    </xf>
    <xf numFmtId="37" fontId="30" fillId="29" borderId="10" xfId="54" applyFont="1" applyFill="1" applyBorder="1" applyAlignment="1" applyProtection="1">
      <alignment horizontal="left" vertical="center"/>
    </xf>
    <xf numFmtId="37" fontId="30" fillId="29" borderId="24" xfId="41" quotePrefix="1" applyFont="1" applyFill="1" applyBorder="1" applyAlignment="1">
      <alignment horizontal="left" vertical="center"/>
    </xf>
    <xf numFmtId="37" fontId="30" fillId="29" borderId="10" xfId="41" applyFont="1" applyFill="1" applyBorder="1" applyAlignment="1">
      <alignment horizontal="center" vertical="center"/>
    </xf>
    <xf numFmtId="37" fontId="30" fillId="29" borderId="129" xfId="41" applyFont="1" applyFill="1" applyBorder="1" applyAlignment="1">
      <alignment horizontal="center" vertical="center"/>
    </xf>
    <xf numFmtId="37" fontId="30" fillId="29" borderId="130" xfId="54" applyFont="1" applyFill="1" applyBorder="1" applyAlignment="1" applyProtection="1">
      <alignment horizontal="left" vertical="center"/>
    </xf>
    <xf numFmtId="37" fontId="30" fillId="29" borderId="130" xfId="41" quotePrefix="1" applyFont="1" applyFill="1" applyBorder="1" applyAlignment="1">
      <alignment horizontal="left" vertical="center"/>
    </xf>
    <xf numFmtId="37" fontId="30" fillId="29" borderId="130" xfId="41" applyFont="1" applyFill="1" applyBorder="1" applyAlignment="1">
      <alignment horizontal="center" vertical="center"/>
    </xf>
    <xf numFmtId="0" fontId="30" fillId="29" borderId="130" xfId="41" quotePrefix="1" applyNumberFormat="1" applyFont="1" applyFill="1" applyBorder="1" applyAlignment="1">
      <alignment horizontal="center" vertical="center"/>
    </xf>
    <xf numFmtId="37" fontId="30" fillId="29" borderId="132" xfId="41" applyFont="1" applyFill="1" applyBorder="1" applyAlignment="1">
      <alignment horizontal="center" vertical="center"/>
    </xf>
    <xf numFmtId="37" fontId="30" fillId="29" borderId="133" xfId="54" applyFont="1" applyFill="1" applyBorder="1" applyAlignment="1" applyProtection="1">
      <alignment horizontal="left" vertical="center"/>
    </xf>
    <xf numFmtId="37" fontId="30" fillId="29" borderId="133" xfId="41" quotePrefix="1" applyFont="1" applyFill="1" applyBorder="1" applyAlignment="1">
      <alignment horizontal="left" vertical="center"/>
    </xf>
    <xf numFmtId="37" fontId="30" fillId="29" borderId="133" xfId="41" applyFont="1" applyFill="1" applyBorder="1" applyAlignment="1">
      <alignment horizontal="center" vertical="center"/>
    </xf>
    <xf numFmtId="0" fontId="30" fillId="29" borderId="133" xfId="41" quotePrefix="1" applyNumberFormat="1" applyFont="1" applyFill="1" applyBorder="1" applyAlignment="1">
      <alignment horizontal="center" vertical="center"/>
    </xf>
    <xf numFmtId="0" fontId="30" fillId="0" borderId="0" xfId="39" applyFont="1" applyFill="1" applyBorder="1" applyAlignment="1">
      <alignment horizontal="center" vertical="top" wrapText="1"/>
    </xf>
    <xf numFmtId="37" fontId="30" fillId="0" borderId="22" xfId="41" applyFont="1" applyFill="1" applyBorder="1"/>
    <xf numFmtId="37" fontId="42" fillId="0" borderId="23" xfId="41" applyFont="1" applyFill="1" applyBorder="1"/>
    <xf numFmtId="41" fontId="80" fillId="0" borderId="13" xfId="41" applyNumberFormat="1" applyFont="1" applyFill="1" applyBorder="1"/>
    <xf numFmtId="37" fontId="30" fillId="0" borderId="11" xfId="41" applyFont="1" applyFill="1" applyBorder="1" applyAlignment="1">
      <alignment horizontal="center" vertical="center"/>
    </xf>
    <xf numFmtId="37" fontId="44" fillId="0" borderId="10" xfId="41" applyFont="1" applyFill="1" applyBorder="1"/>
    <xf numFmtId="41" fontId="44" fillId="0" borderId="10" xfId="41" applyNumberFormat="1" applyFont="1" applyFill="1" applyBorder="1"/>
    <xf numFmtId="41" fontId="44" fillId="0" borderId="11" xfId="41" applyNumberFormat="1" applyFont="1" applyFill="1" applyBorder="1"/>
    <xf numFmtId="37" fontId="33" fillId="0" borderId="10" xfId="41" applyFont="1" applyFill="1" applyBorder="1"/>
    <xf numFmtId="41" fontId="45" fillId="0" borderId="10" xfId="41" applyNumberFormat="1" applyFont="1" applyFill="1" applyBorder="1"/>
    <xf numFmtId="41" fontId="45" fillId="0" borderId="11" xfId="41" applyNumberFormat="1" applyFont="1" applyFill="1" applyBorder="1"/>
    <xf numFmtId="37" fontId="42" fillId="0" borderId="22" xfId="41" applyFont="1" applyFill="1" applyBorder="1"/>
    <xf numFmtId="37" fontId="42" fillId="0" borderId="13" xfId="41" applyFont="1" applyFill="1" applyBorder="1"/>
    <xf numFmtId="37" fontId="45" fillId="0" borderId="19" xfId="41" applyFont="1" applyFill="1" applyBorder="1"/>
    <xf numFmtId="41" fontId="30" fillId="0" borderId="13" xfId="41" applyNumberFormat="1" applyFont="1" applyFill="1" applyBorder="1"/>
    <xf numFmtId="37" fontId="32" fillId="0" borderId="15" xfId="41" applyFont="1" applyFill="1" applyBorder="1"/>
    <xf numFmtId="37" fontId="44" fillId="0" borderId="15" xfId="41" applyFont="1" applyFill="1" applyBorder="1" applyAlignment="1"/>
    <xf numFmtId="41" fontId="44" fillId="0" borderId="57" xfId="41" applyNumberFormat="1" applyFont="1" applyFill="1" applyBorder="1" applyAlignment="1">
      <alignment horizontal="center"/>
    </xf>
    <xf numFmtId="41" fontId="44" fillId="0" borderId="16" xfId="41" applyNumberFormat="1" applyFont="1" applyFill="1" applyBorder="1" applyAlignment="1">
      <alignment horizontal="center"/>
    </xf>
    <xf numFmtId="41" fontId="109" fillId="0" borderId="25" xfId="41" applyNumberFormat="1" applyFont="1" applyFill="1" applyBorder="1"/>
    <xf numFmtId="37" fontId="44" fillId="33" borderId="22" xfId="41" applyFont="1" applyFill="1" applyBorder="1" applyAlignment="1"/>
    <xf numFmtId="41" fontId="44" fillId="0" borderId="0" xfId="41" applyNumberFormat="1" applyFont="1" applyFill="1" applyBorder="1"/>
    <xf numFmtId="37" fontId="30" fillId="29" borderId="24" xfId="41" applyFont="1" applyFill="1" applyBorder="1" applyAlignment="1">
      <alignment vertical="center"/>
    </xf>
    <xf numFmtId="37" fontId="30" fillId="29" borderId="10" xfId="54" applyFont="1" applyFill="1" applyBorder="1" applyAlignment="1" applyProtection="1">
      <alignment vertical="center"/>
    </xf>
    <xf numFmtId="37" fontId="30" fillId="29" borderId="0" xfId="41" quotePrefix="1" applyFont="1" applyFill="1" applyBorder="1" applyAlignment="1">
      <alignment vertical="center"/>
    </xf>
    <xf numFmtId="41" fontId="97" fillId="0" borderId="45" xfId="0" applyNumberFormat="1" applyFont="1" applyFill="1" applyBorder="1"/>
    <xf numFmtId="41" fontId="109" fillId="0" borderId="25" xfId="0" applyNumberFormat="1" applyFont="1" applyFill="1" applyBorder="1" applyAlignment="1"/>
    <xf numFmtId="41" fontId="98" fillId="0" borderId="115" xfId="41" applyNumberFormat="1" applyFont="1" applyFill="1" applyBorder="1" applyAlignment="1"/>
    <xf numFmtId="41" fontId="98" fillId="0" borderId="45" xfId="0" applyNumberFormat="1" applyFont="1" applyFill="1" applyBorder="1"/>
    <xf numFmtId="41" fontId="97" fillId="0" borderId="36" xfId="0" applyNumberFormat="1" applyFont="1" applyFill="1" applyBorder="1"/>
    <xf numFmtId="41" fontId="97" fillId="0" borderId="75" xfId="0" applyNumberFormat="1" applyFont="1" applyFill="1" applyBorder="1"/>
    <xf numFmtId="41" fontId="97" fillId="0" borderId="42" xfId="0" applyNumberFormat="1" applyFont="1" applyFill="1" applyBorder="1"/>
    <xf numFmtId="41" fontId="98" fillId="0" borderId="39" xfId="0" applyNumberFormat="1" applyFont="1" applyFill="1" applyBorder="1"/>
    <xf numFmtId="41" fontId="98" fillId="0" borderId="75" xfId="0" applyNumberFormat="1" applyFont="1" applyFill="1" applyBorder="1"/>
    <xf numFmtId="41" fontId="98" fillId="0" borderId="115" xfId="0" applyNumberFormat="1" applyFont="1" applyFill="1" applyBorder="1" applyAlignment="1"/>
    <xf numFmtId="41" fontId="97" fillId="0" borderId="50" xfId="0" applyNumberFormat="1" applyFont="1" applyBorder="1"/>
    <xf numFmtId="41" fontId="6" fillId="0" borderId="116" xfId="41" applyNumberFormat="1" applyFont="1" applyFill="1" applyBorder="1" applyAlignment="1"/>
    <xf numFmtId="37" fontId="6" fillId="0" borderId="77" xfId="41" quotePrefix="1" applyFont="1" applyFill="1" applyBorder="1" applyAlignment="1">
      <alignment horizontal="center"/>
    </xf>
    <xf numFmtId="37" fontId="6" fillId="0" borderId="86" xfId="41" quotePrefix="1" applyFont="1" applyFill="1" applyBorder="1" applyAlignment="1">
      <alignment horizontal="center"/>
    </xf>
    <xf numFmtId="41" fontId="98" fillId="0" borderId="41" xfId="41" applyNumberFormat="1" applyFont="1" applyFill="1" applyBorder="1" applyAlignment="1"/>
    <xf numFmtId="41" fontId="99" fillId="0" borderId="77" xfId="41" applyNumberFormat="1" applyFont="1" applyFill="1" applyBorder="1" applyAlignment="1" applyProtection="1"/>
    <xf numFmtId="41" fontId="6" fillId="0" borderId="120" xfId="41" applyNumberFormat="1" applyFont="1" applyFill="1" applyBorder="1"/>
    <xf numFmtId="41" fontId="104" fillId="0" borderId="77" xfId="41" applyNumberFormat="1" applyFont="1" applyFill="1" applyBorder="1" applyAlignment="1"/>
    <xf numFmtId="0" fontId="73" fillId="0" borderId="40" xfId="41" applyNumberFormat="1" applyFont="1" applyFill="1" applyBorder="1" applyAlignment="1" applyProtection="1"/>
    <xf numFmtId="41" fontId="98" fillId="0" borderId="46" xfId="0" applyNumberFormat="1" applyFont="1" applyBorder="1"/>
    <xf numFmtId="0" fontId="6" fillId="0" borderId="0" xfId="39" applyFont="1" applyFill="1" applyAlignment="1">
      <alignment horizontal="left"/>
    </xf>
    <xf numFmtId="37" fontId="30" fillId="0" borderId="0" xfId="41" applyFont="1" applyFill="1" applyBorder="1" applyAlignment="1">
      <alignment horizontal="center"/>
    </xf>
    <xf numFmtId="37" fontId="30" fillId="0" borderId="21" xfId="41" applyFont="1" applyFill="1" applyBorder="1" applyAlignment="1" applyProtection="1">
      <alignment horizontal="center" vertical="center"/>
    </xf>
    <xf numFmtId="37" fontId="30" fillId="0" borderId="24" xfId="41" applyFont="1" applyFill="1" applyBorder="1" applyAlignment="1">
      <alignment horizontal="center" vertical="center"/>
    </xf>
    <xf numFmtId="37" fontId="30" fillId="0" borderId="20" xfId="41" applyFont="1" applyFill="1" applyBorder="1" applyAlignment="1">
      <alignment horizontal="center" vertical="center"/>
    </xf>
    <xf numFmtId="37" fontId="30" fillId="0" borderId="24" xfId="41" applyFont="1" applyFill="1" applyBorder="1" applyAlignment="1">
      <alignment horizontal="center"/>
    </xf>
    <xf numFmtId="37" fontId="30" fillId="0" borderId="21" xfId="41" applyFont="1" applyFill="1" applyBorder="1" applyAlignment="1">
      <alignment horizontal="center"/>
    </xf>
    <xf numFmtId="37" fontId="30" fillId="0" borderId="20" xfId="41" applyFont="1" applyFill="1" applyBorder="1" applyAlignment="1">
      <alignment horizontal="center"/>
    </xf>
    <xf numFmtId="37" fontId="30" fillId="29" borderId="24" xfId="41" applyFont="1" applyFill="1" applyBorder="1" applyAlignment="1">
      <alignment horizontal="center" vertical="center"/>
    </xf>
    <xf numFmtId="37" fontId="30" fillId="29" borderId="20" xfId="41" applyFont="1" applyFill="1" applyBorder="1" applyAlignment="1">
      <alignment horizontal="center" vertical="center"/>
    </xf>
    <xf numFmtId="37" fontId="30" fillId="0" borderId="20" xfId="41" applyFont="1" applyFill="1" applyBorder="1" applyAlignment="1">
      <alignment horizontal="center" vertical="center" wrapText="1"/>
    </xf>
    <xf numFmtId="0" fontId="6" fillId="0" borderId="0" xfId="39" applyFont="1" applyFill="1" applyAlignment="1">
      <alignment horizontal="left"/>
    </xf>
    <xf numFmtId="41" fontId="46" fillId="29" borderId="15" xfId="41" applyNumberFormat="1" applyFont="1" applyFill="1" applyBorder="1" applyAlignment="1">
      <alignment horizontal="left" vertical="center"/>
    </xf>
    <xf numFmtId="41" fontId="49" fillId="29" borderId="22" xfId="41" applyNumberFormat="1" applyFont="1" applyFill="1" applyBorder="1"/>
    <xf numFmtId="41" fontId="46" fillId="29" borderId="22" xfId="41" applyNumberFormat="1" applyFont="1" applyFill="1" applyBorder="1" applyAlignment="1">
      <alignment horizontal="left" vertical="center"/>
    </xf>
    <xf numFmtId="41" fontId="46" fillId="29" borderId="23" xfId="41" applyNumberFormat="1" applyFont="1" applyFill="1" applyBorder="1" applyAlignment="1">
      <alignment horizontal="left" vertical="center"/>
    </xf>
    <xf numFmtId="41" fontId="57" fillId="29" borderId="114" xfId="41" applyNumberFormat="1" applyFont="1" applyFill="1" applyBorder="1" applyAlignment="1">
      <alignment horizontal="left" vertical="center"/>
    </xf>
    <xf numFmtId="41" fontId="49" fillId="29" borderId="114" xfId="41" quotePrefix="1" applyNumberFormat="1" applyFont="1" applyFill="1" applyBorder="1"/>
    <xf numFmtId="41" fontId="46" fillId="29" borderId="23" xfId="41" applyNumberFormat="1" applyFont="1" applyFill="1" applyBorder="1" applyAlignment="1">
      <alignment vertical="center"/>
    </xf>
    <xf numFmtId="41" fontId="46" fillId="29" borderId="23" xfId="41" applyNumberFormat="1" applyFont="1" applyFill="1" applyBorder="1"/>
    <xf numFmtId="41" fontId="46" fillId="29" borderId="135" xfId="41" applyNumberFormat="1" applyFont="1" applyFill="1" applyBorder="1"/>
    <xf numFmtId="41" fontId="46" fillId="29" borderId="136" xfId="41" applyNumberFormat="1" applyFont="1" applyFill="1" applyBorder="1"/>
    <xf numFmtId="41" fontId="49" fillId="29" borderId="137" xfId="41" quotePrefix="1" applyNumberFormat="1" applyFont="1" applyFill="1" applyBorder="1"/>
    <xf numFmtId="41" fontId="49" fillId="29" borderId="138" xfId="41" quotePrefix="1" applyNumberFormat="1" applyFont="1" applyFill="1" applyBorder="1"/>
    <xf numFmtId="41" fontId="46" fillId="29" borderId="33" xfId="41" applyNumberFormat="1" applyFont="1" applyFill="1" applyBorder="1" applyAlignment="1">
      <alignment horizontal="center" vertical="center"/>
    </xf>
    <xf numFmtId="41" fontId="46" fillId="29" borderId="87" xfId="41" applyNumberFormat="1" applyFont="1" applyFill="1" applyBorder="1" applyAlignment="1">
      <alignment horizontal="center" vertical="center"/>
    </xf>
    <xf numFmtId="41" fontId="46" fillId="0" borderId="123" xfId="41" applyNumberFormat="1" applyFont="1" applyFill="1" applyBorder="1" applyAlignment="1">
      <alignment horizontal="center" vertical="center"/>
    </xf>
    <xf numFmtId="41" fontId="46" fillId="29" borderId="123" xfId="41" applyNumberFormat="1" applyFont="1" applyFill="1" applyBorder="1" applyAlignment="1">
      <alignment horizontal="center" vertical="center"/>
    </xf>
    <xf numFmtId="41" fontId="49" fillId="29" borderId="72" xfId="41" applyNumberFormat="1" applyFont="1" applyFill="1" applyBorder="1" applyAlignment="1">
      <alignment horizontal="center" vertical="center"/>
    </xf>
    <xf numFmtId="41" fontId="49" fillId="29" borderId="52" xfId="41" quotePrefix="1" applyNumberFormat="1" applyFont="1" applyFill="1" applyBorder="1" applyAlignment="1">
      <alignment horizontal="center" vertical="center"/>
    </xf>
    <xf numFmtId="41" fontId="49" fillId="29" borderId="53" xfId="41" applyNumberFormat="1" applyFont="1" applyFill="1" applyBorder="1" applyAlignment="1">
      <alignment horizontal="center" vertical="center"/>
    </xf>
    <xf numFmtId="41" fontId="81" fillId="29" borderId="64" xfId="41" applyNumberFormat="1" applyFont="1" applyFill="1" applyBorder="1" applyAlignment="1">
      <alignment horizontal="center" vertical="center"/>
    </xf>
    <xf numFmtId="41" fontId="46" fillId="29" borderId="117" xfId="41" applyNumberFormat="1" applyFont="1" applyFill="1" applyBorder="1" applyAlignment="1">
      <alignment horizontal="center" vertical="center"/>
    </xf>
    <xf numFmtId="41" fontId="81" fillId="29" borderId="116" xfId="41" applyNumberFormat="1" applyFont="1" applyFill="1" applyBorder="1" applyAlignment="1">
      <alignment horizontal="center" vertical="center"/>
    </xf>
    <xf numFmtId="41" fontId="49" fillId="29" borderId="52" xfId="41" applyNumberFormat="1" applyFont="1" applyFill="1" applyBorder="1" applyAlignment="1">
      <alignment horizontal="center" vertical="center"/>
    </xf>
    <xf numFmtId="41" fontId="46" fillId="29" borderId="33" xfId="41" applyNumberFormat="1" applyFont="1" applyFill="1" applyBorder="1" applyAlignment="1">
      <alignment horizontal="left" vertical="center"/>
    </xf>
    <xf numFmtId="41" fontId="49" fillId="29" borderId="53" xfId="41" applyNumberFormat="1" applyFont="1" applyFill="1" applyBorder="1" applyAlignment="1">
      <alignment horizontal="left" vertical="center"/>
    </xf>
    <xf numFmtId="41" fontId="46" fillId="29" borderId="58" xfId="41" quotePrefix="1" applyNumberFormat="1" applyFont="1" applyFill="1" applyBorder="1" applyAlignment="1">
      <alignment horizontal="center" vertical="center"/>
    </xf>
    <xf numFmtId="41" fontId="46" fillId="29" borderId="77" xfId="41" quotePrefix="1" applyNumberFormat="1" applyFont="1" applyFill="1" applyBorder="1" applyAlignment="1">
      <alignment horizontal="center" vertical="center"/>
    </xf>
    <xf numFmtId="41" fontId="46" fillId="29" borderId="77" xfId="41" applyNumberFormat="1" applyFont="1" applyFill="1" applyBorder="1" applyAlignment="1">
      <alignment horizontal="center" vertical="center"/>
    </xf>
    <xf numFmtId="41" fontId="49" fillId="29" borderId="46" xfId="41" applyNumberFormat="1" applyFont="1" applyFill="1" applyBorder="1" applyAlignment="1">
      <alignment horizontal="center" vertical="center"/>
    </xf>
    <xf numFmtId="41" fontId="46" fillId="29" borderId="52" xfId="41" applyNumberFormat="1" applyFont="1" applyFill="1" applyBorder="1" applyAlignment="1">
      <alignment horizontal="left" vertical="center"/>
    </xf>
    <xf numFmtId="41" fontId="46" fillId="29" borderId="58" xfId="41" applyNumberFormat="1" applyFont="1" applyFill="1" applyBorder="1" applyAlignment="1">
      <alignment horizontal="center" vertical="center"/>
    </xf>
    <xf numFmtId="41" fontId="46" fillId="29" borderId="77" xfId="41" applyNumberFormat="1" applyFont="1" applyFill="1" applyBorder="1" applyAlignment="1">
      <alignment horizontal="center"/>
    </xf>
    <xf numFmtId="41" fontId="46" fillId="29" borderId="77" xfId="41" applyNumberFormat="1" applyFont="1" applyFill="1" applyBorder="1" applyAlignment="1">
      <alignment horizontal="left" vertical="center"/>
    </xf>
    <xf numFmtId="41" fontId="49" fillId="29" borderId="46" xfId="41" applyNumberFormat="1" applyFont="1" applyFill="1" applyBorder="1" applyAlignment="1">
      <alignment horizontal="left" vertical="center"/>
    </xf>
    <xf numFmtId="41" fontId="46" fillId="29" borderId="52" xfId="41" quotePrefix="1" applyNumberFormat="1" applyFont="1" applyFill="1" applyBorder="1" applyAlignment="1">
      <alignment horizontal="center" vertical="center"/>
    </xf>
    <xf numFmtId="41" fontId="46" fillId="29" borderId="33" xfId="41" quotePrefix="1" applyNumberFormat="1" applyFont="1" applyFill="1" applyBorder="1" applyAlignment="1">
      <alignment horizontal="center" vertical="center"/>
    </xf>
    <xf numFmtId="41" fontId="49" fillId="29" borderId="33" xfId="41" applyNumberFormat="1" applyFont="1" applyFill="1" applyBorder="1" applyAlignment="1">
      <alignment horizontal="center" vertical="center"/>
    </xf>
    <xf numFmtId="41" fontId="57" fillId="29" borderId="58" xfId="41" applyNumberFormat="1" applyFont="1" applyFill="1" applyBorder="1" applyAlignment="1">
      <alignment horizontal="center"/>
    </xf>
    <xf numFmtId="41" fontId="57" fillId="29" borderId="77" xfId="41" applyNumberFormat="1" applyFont="1" applyFill="1" applyBorder="1" applyAlignment="1">
      <alignment horizontal="center"/>
    </xf>
    <xf numFmtId="41" fontId="57" fillId="29" borderId="77" xfId="41" applyNumberFormat="1" applyFont="1" applyFill="1" applyBorder="1" applyAlignment="1">
      <alignment horizontal="left" vertical="center"/>
    </xf>
    <xf numFmtId="41" fontId="49" fillId="29" borderId="77" xfId="41" applyNumberFormat="1" applyFont="1" applyFill="1" applyBorder="1" applyAlignment="1">
      <alignment horizontal="left" vertical="center"/>
    </xf>
    <xf numFmtId="41" fontId="49" fillId="29" borderId="88" xfId="41" applyNumberFormat="1" applyFont="1" applyFill="1" applyBorder="1" applyAlignment="1">
      <alignment horizontal="center" vertical="center"/>
    </xf>
    <xf numFmtId="41" fontId="57" fillId="29" borderId="120" xfId="41" applyNumberFormat="1" applyFont="1" applyFill="1" applyBorder="1" applyAlignment="1">
      <alignment horizontal="center"/>
    </xf>
    <xf numFmtId="41" fontId="49" fillId="29" borderId="120" xfId="41" applyNumberFormat="1" applyFont="1" applyFill="1" applyBorder="1" applyAlignment="1">
      <alignment horizontal="center" vertical="center"/>
    </xf>
    <xf numFmtId="41" fontId="49" fillId="29" borderId="87" xfId="41" applyNumberFormat="1" applyFont="1" applyFill="1" applyBorder="1" applyAlignment="1">
      <alignment horizontal="center" vertical="center"/>
    </xf>
    <xf numFmtId="41" fontId="49" fillId="29" borderId="123" xfId="41" applyNumberFormat="1" applyFont="1" applyFill="1" applyBorder="1"/>
    <xf numFmtId="41" fontId="46" fillId="29" borderId="123" xfId="41" quotePrefix="1" applyNumberFormat="1" applyFont="1" applyFill="1" applyBorder="1" applyAlignment="1">
      <alignment horizontal="center" vertical="center"/>
    </xf>
    <xf numFmtId="41" fontId="49" fillId="29" borderId="72" xfId="41" applyNumberFormat="1" applyFont="1" applyFill="1" applyBorder="1"/>
    <xf numFmtId="41" fontId="57" fillId="29" borderId="123" xfId="41" applyNumberFormat="1" applyFont="1" applyFill="1" applyBorder="1" applyAlignment="1">
      <alignment horizontal="center"/>
    </xf>
    <xf numFmtId="41" fontId="49" fillId="29" borderId="123" xfId="41" applyNumberFormat="1" applyFont="1" applyFill="1" applyBorder="1" applyAlignment="1">
      <alignment horizontal="center" vertical="center"/>
    </xf>
    <xf numFmtId="41" fontId="49" fillId="29" borderId="64" xfId="41" applyNumberFormat="1" applyFont="1" applyFill="1" applyBorder="1" applyAlignment="1">
      <alignment horizontal="center" vertical="center"/>
    </xf>
    <xf numFmtId="41" fontId="49" fillId="29" borderId="117" xfId="41" applyNumberFormat="1" applyFont="1" applyFill="1" applyBorder="1" applyAlignment="1">
      <alignment horizontal="center" vertical="center"/>
    </xf>
    <xf numFmtId="41" fontId="46" fillId="29" borderId="117" xfId="41" quotePrefix="1" applyNumberFormat="1" applyFont="1" applyFill="1" applyBorder="1"/>
    <xf numFmtId="41" fontId="46" fillId="29" borderId="117" xfId="41" quotePrefix="1" applyNumberFormat="1" applyFont="1" applyFill="1" applyBorder="1" applyAlignment="1">
      <alignment horizontal="center" vertical="center"/>
    </xf>
    <xf numFmtId="41" fontId="49" fillId="29" borderId="117" xfId="41" quotePrefix="1" applyNumberFormat="1" applyFont="1" applyFill="1" applyBorder="1"/>
    <xf numFmtId="41" fontId="49" fillId="29" borderId="116" xfId="41" quotePrefix="1" applyNumberFormat="1" applyFont="1" applyFill="1" applyBorder="1"/>
    <xf numFmtId="41" fontId="46" fillId="29" borderId="116" xfId="41" quotePrefix="1" applyNumberFormat="1" applyFont="1" applyFill="1" applyBorder="1"/>
    <xf numFmtId="9" fontId="6" fillId="0" borderId="0" xfId="38" applyNumberFormat="1" applyFont="1"/>
    <xf numFmtId="3" fontId="5" fillId="0" borderId="0" xfId="39" applyNumberFormat="1" applyFont="1"/>
    <xf numFmtId="41" fontId="6" fillId="0" borderId="0" xfId="39" applyNumberFormat="1" applyFont="1"/>
    <xf numFmtId="0" fontId="57" fillId="0" borderId="113" xfId="41" applyNumberFormat="1" applyFont="1" applyFill="1" applyBorder="1" applyAlignment="1">
      <alignment horizontal="center" vertical="center"/>
    </xf>
    <xf numFmtId="3" fontId="5" fillId="0" borderId="139" xfId="39" applyNumberFormat="1" applyFont="1" applyBorder="1"/>
    <xf numFmtId="41" fontId="45" fillId="0" borderId="14" xfId="41" applyNumberFormat="1" applyFont="1" applyFill="1" applyBorder="1"/>
    <xf numFmtId="37" fontId="31" fillId="0" borderId="0" xfId="41" applyFont="1" applyFill="1" applyBorder="1" applyAlignment="1" applyProtection="1">
      <alignment horizontal="center"/>
    </xf>
    <xf numFmtId="37" fontId="30" fillId="0" borderId="0" xfId="41" applyFont="1" applyFill="1" applyBorder="1" applyAlignment="1" applyProtection="1">
      <alignment horizontal="center"/>
    </xf>
    <xf numFmtId="41" fontId="97" fillId="0" borderId="10" xfId="0" applyNumberFormat="1" applyFont="1" applyBorder="1"/>
    <xf numFmtId="41" fontId="97" fillId="0" borderId="68" xfId="0" applyNumberFormat="1" applyFont="1" applyFill="1" applyBorder="1"/>
    <xf numFmtId="41" fontId="97" fillId="0" borderId="50" xfId="0" applyNumberFormat="1" applyFont="1" applyFill="1" applyBorder="1"/>
    <xf numFmtId="41" fontId="98" fillId="0" borderId="51" xfId="0" applyNumberFormat="1" applyFont="1" applyFill="1" applyBorder="1"/>
    <xf numFmtId="41" fontId="97" fillId="0" borderId="66" xfId="0" applyNumberFormat="1" applyFont="1" applyFill="1" applyBorder="1"/>
    <xf numFmtId="0" fontId="97" fillId="0" borderId="11" xfId="0" applyFont="1" applyBorder="1"/>
    <xf numFmtId="41" fontId="97" fillId="0" borderId="39" xfId="0" applyNumberFormat="1" applyFont="1" applyBorder="1"/>
    <xf numFmtId="41" fontId="98" fillId="0" borderId="36" xfId="0" applyNumberFormat="1" applyFont="1" applyBorder="1"/>
    <xf numFmtId="41" fontId="97" fillId="0" borderId="75" xfId="0" applyNumberFormat="1" applyFont="1" applyBorder="1"/>
    <xf numFmtId="41" fontId="6" fillId="0" borderId="24" xfId="41" applyNumberFormat="1" applyFont="1" applyFill="1" applyBorder="1" applyProtection="1"/>
    <xf numFmtId="0" fontId="6" fillId="0" borderId="11" xfId="0" applyFont="1" applyBorder="1"/>
    <xf numFmtId="0" fontId="6" fillId="0" borderId="11" xfId="0" applyFont="1" applyBorder="1" applyAlignment="1">
      <alignment horizontal="center"/>
    </xf>
    <xf numFmtId="0" fontId="6" fillId="28" borderId="11" xfId="0" applyFont="1" applyFill="1" applyBorder="1"/>
    <xf numFmtId="41" fontId="6" fillId="0" borderId="73" xfId="41" applyNumberFormat="1" applyFont="1" applyFill="1" applyBorder="1" applyProtection="1"/>
    <xf numFmtId="41" fontId="6" fillId="0" borderId="74" xfId="41" applyNumberFormat="1" applyFont="1" applyFill="1" applyBorder="1" applyProtection="1"/>
    <xf numFmtId="41" fontId="98" fillId="0" borderId="68" xfId="0" applyNumberFormat="1" applyFont="1" applyFill="1" applyBorder="1"/>
    <xf numFmtId="41" fontId="98" fillId="0" borderId="76" xfId="0" applyNumberFormat="1" applyFont="1" applyFill="1" applyBorder="1"/>
    <xf numFmtId="41" fontId="6" fillId="0" borderId="18" xfId="41" applyNumberFormat="1" applyFont="1" applyFill="1" applyBorder="1" applyProtection="1"/>
    <xf numFmtId="41" fontId="97" fillId="0" borderId="32" xfId="0" applyNumberFormat="1" applyFont="1" applyFill="1" applyBorder="1"/>
    <xf numFmtId="41" fontId="97" fillId="0" borderId="59" xfId="0" applyNumberFormat="1" applyFont="1" applyFill="1" applyBorder="1"/>
    <xf numFmtId="41" fontId="98" fillId="0" borderId="48" xfId="0" applyNumberFormat="1" applyFont="1" applyFill="1" applyBorder="1"/>
    <xf numFmtId="41" fontId="98" fillId="0" borderId="58" xfId="0" applyNumberFormat="1" applyFont="1" applyFill="1" applyBorder="1"/>
    <xf numFmtId="41" fontId="102" fillId="0" borderId="51" xfId="0" applyNumberFormat="1" applyFont="1" applyFill="1" applyBorder="1"/>
    <xf numFmtId="41" fontId="6" fillId="28" borderId="21" xfId="41" applyNumberFormat="1" applyFont="1" applyFill="1" applyBorder="1" applyProtection="1"/>
    <xf numFmtId="0" fontId="6" fillId="28" borderId="59" xfId="0" applyFont="1" applyFill="1" applyBorder="1"/>
    <xf numFmtId="0" fontId="6" fillId="28" borderId="21" xfId="0" applyFont="1" applyFill="1" applyBorder="1"/>
    <xf numFmtId="0" fontId="6" fillId="28" borderId="12" xfId="0" applyFont="1" applyFill="1" applyBorder="1" applyAlignment="1">
      <alignment horizontal="center"/>
    </xf>
    <xf numFmtId="0" fontId="6" fillId="28" borderId="31" xfId="0" applyFont="1" applyFill="1" applyBorder="1"/>
    <xf numFmtId="0" fontId="6" fillId="28" borderId="59" xfId="0" applyFont="1" applyFill="1" applyBorder="1" applyAlignment="1">
      <alignment horizontal="center"/>
    </xf>
    <xf numFmtId="0" fontId="98" fillId="28" borderId="0" xfId="0" applyFont="1" applyFill="1" applyBorder="1"/>
    <xf numFmtId="0" fontId="98" fillId="28" borderId="21" xfId="0" applyFont="1" applyFill="1" applyBorder="1"/>
    <xf numFmtId="41" fontId="98" fillId="28" borderId="0" xfId="0" applyNumberFormat="1" applyFont="1" applyFill="1" applyBorder="1"/>
    <xf numFmtId="41" fontId="102" fillId="0" borderId="32" xfId="0" applyNumberFormat="1" applyFont="1" applyFill="1" applyBorder="1"/>
    <xf numFmtId="41" fontId="98" fillId="0" borderId="32" xfId="0" applyNumberFormat="1" applyFont="1" applyFill="1" applyBorder="1"/>
    <xf numFmtId="41" fontId="98" fillId="0" borderId="59" xfId="0" applyNumberFormat="1" applyFont="1" applyFill="1" applyBorder="1"/>
    <xf numFmtId="0" fontId="98" fillId="0" borderId="39" xfId="0" applyFont="1" applyFill="1" applyBorder="1"/>
    <xf numFmtId="0" fontId="98" fillId="0" borderId="75" xfId="0" applyFont="1" applyFill="1" applyBorder="1"/>
    <xf numFmtId="0" fontId="97" fillId="0" borderId="39" xfId="0" applyFont="1" applyFill="1" applyBorder="1"/>
    <xf numFmtId="0" fontId="6" fillId="0" borderId="39" xfId="0" applyFont="1" applyFill="1" applyBorder="1"/>
    <xf numFmtId="0" fontId="98" fillId="0" borderId="38" xfId="0" applyFont="1" applyFill="1" applyBorder="1"/>
    <xf numFmtId="41" fontId="102" fillId="0" borderId="139" xfId="0" applyNumberFormat="1" applyFont="1" applyFill="1" applyBorder="1"/>
    <xf numFmtId="0" fontId="98" fillId="0" borderId="80" xfId="0" applyFont="1" applyFill="1" applyBorder="1"/>
    <xf numFmtId="0" fontId="6" fillId="0" borderId="64" xfId="0" applyFont="1" applyFill="1" applyBorder="1"/>
    <xf numFmtId="0" fontId="6" fillId="0" borderId="116" xfId="0" applyFont="1" applyFill="1" applyBorder="1" applyAlignment="1">
      <alignment horizontal="center"/>
    </xf>
    <xf numFmtId="41" fontId="110" fillId="0" borderId="19" xfId="0" applyNumberFormat="1" applyFont="1" applyFill="1" applyBorder="1"/>
    <xf numFmtId="41" fontId="110" fillId="0" borderId="117" xfId="0" applyNumberFormat="1" applyFont="1" applyFill="1" applyBorder="1"/>
    <xf numFmtId="41" fontId="110" fillId="0" borderId="116" xfId="0" applyNumberFormat="1" applyFont="1" applyFill="1" applyBorder="1"/>
    <xf numFmtId="37" fontId="30" fillId="0" borderId="63" xfId="41" applyFont="1" applyFill="1" applyBorder="1" applyAlignment="1">
      <alignment horizontal="center"/>
    </xf>
    <xf numFmtId="37" fontId="30" fillId="0" borderId="87" xfId="41" applyFont="1" applyFill="1" applyBorder="1" applyAlignment="1">
      <alignment horizontal="center"/>
    </xf>
    <xf numFmtId="37" fontId="30" fillId="0" borderId="48" xfId="41" applyFont="1" applyFill="1" applyBorder="1" applyAlignment="1">
      <alignment horizontal="center"/>
    </xf>
    <xf numFmtId="37" fontId="30" fillId="0" borderId="64" xfId="41" applyFont="1" applyFill="1" applyBorder="1" applyAlignment="1">
      <alignment horizontal="center"/>
    </xf>
    <xf numFmtId="37" fontId="30" fillId="0" borderId="52" xfId="41" applyFont="1" applyFill="1" applyBorder="1" applyAlignment="1">
      <alignment horizontal="center"/>
    </xf>
    <xf numFmtId="37" fontId="30" fillId="0" borderId="56" xfId="41" applyFont="1" applyFill="1" applyBorder="1" applyAlignment="1">
      <alignment horizontal="center"/>
    </xf>
    <xf numFmtId="37" fontId="5" fillId="0" borderId="0" xfId="38" applyFont="1" applyAlignment="1">
      <alignment horizontal="center"/>
    </xf>
    <xf numFmtId="37" fontId="61" fillId="0" borderId="0" xfId="38" applyFont="1" applyAlignment="1">
      <alignment horizontal="center"/>
    </xf>
    <xf numFmtId="37" fontId="5" fillId="0" borderId="0" xfId="38" applyFont="1" applyAlignment="1"/>
    <xf numFmtId="37" fontId="6" fillId="0" borderId="0" xfId="38" applyFont="1" applyAlignment="1"/>
    <xf numFmtId="41" fontId="5" fillId="0" borderId="0" xfId="38" applyNumberFormat="1" applyFont="1" applyAlignment="1">
      <alignment horizontal="center"/>
    </xf>
    <xf numFmtId="37" fontId="5" fillId="0" borderId="0" xfId="38" applyFont="1" applyAlignment="1">
      <alignment horizontal="center" vertical="justify"/>
    </xf>
    <xf numFmtId="41" fontId="5" fillId="0" borderId="0" xfId="38" applyNumberFormat="1" applyFont="1" applyAlignment="1">
      <alignment horizontal="center" vertical="justify"/>
    </xf>
    <xf numFmtId="37" fontId="5" fillId="30" borderId="26" xfId="38" applyFont="1" applyFill="1" applyBorder="1" applyAlignment="1">
      <alignment horizontal="center"/>
    </xf>
    <xf numFmtId="37" fontId="5" fillId="30" borderId="0" xfId="38" applyFont="1" applyFill="1" applyBorder="1" applyAlignment="1">
      <alignment horizontal="center"/>
    </xf>
    <xf numFmtId="37" fontId="5" fillId="30" borderId="31" xfId="38" applyFont="1" applyFill="1" applyBorder="1" applyAlignment="1">
      <alignment horizontal="center"/>
    </xf>
    <xf numFmtId="41" fontId="5" fillId="0" borderId="26" xfId="38" applyNumberFormat="1" applyFont="1" applyBorder="1" applyAlignment="1">
      <alignment horizontal="center"/>
    </xf>
    <xf numFmtId="41" fontId="5" fillId="0" borderId="0" xfId="38" applyNumberFormat="1" applyFont="1" applyBorder="1" applyAlignment="1">
      <alignment horizontal="center"/>
    </xf>
    <xf numFmtId="0" fontId="78" fillId="0" borderId="0" xfId="39" applyFont="1" applyAlignment="1">
      <alignment horizontal="center"/>
    </xf>
    <xf numFmtId="37" fontId="30" fillId="0" borderId="24" xfId="41" applyFont="1" applyFill="1" applyBorder="1" applyAlignment="1">
      <alignment horizontal="center"/>
    </xf>
    <xf numFmtId="37" fontId="30" fillId="0" borderId="20" xfId="41" applyFont="1" applyFill="1" applyBorder="1" applyAlignment="1">
      <alignment horizontal="center"/>
    </xf>
    <xf numFmtId="37" fontId="30" fillId="0" borderId="63" xfId="41" applyFont="1" applyFill="1" applyBorder="1" applyAlignment="1">
      <alignment horizontal="center"/>
    </xf>
    <xf numFmtId="37" fontId="30" fillId="0" borderId="64" xfId="41" applyFont="1" applyFill="1" applyBorder="1" applyAlignment="1">
      <alignment horizontal="center"/>
    </xf>
    <xf numFmtId="37" fontId="29" fillId="0" borderId="0" xfId="41" applyFont="1" applyFill="1" applyBorder="1" applyAlignment="1">
      <alignment horizontal="center"/>
    </xf>
    <xf numFmtId="37" fontId="30" fillId="0" borderId="0" xfId="41" applyFont="1" applyFill="1" applyBorder="1" applyAlignment="1">
      <alignment horizontal="center"/>
    </xf>
    <xf numFmtId="37" fontId="30" fillId="0" borderId="24" xfId="41" applyFont="1" applyFill="1" applyBorder="1" applyAlignment="1" applyProtection="1">
      <alignment horizontal="center" vertical="center"/>
    </xf>
    <xf numFmtId="37" fontId="30" fillId="0" borderId="21" xfId="41" applyFont="1" applyFill="1" applyBorder="1" applyAlignment="1" applyProtection="1">
      <alignment horizontal="center" vertical="center"/>
    </xf>
    <xf numFmtId="37" fontId="30" fillId="0" borderId="20" xfId="41" applyFont="1" applyFill="1" applyBorder="1" applyAlignment="1" applyProtection="1">
      <alignment horizontal="center" vertical="center"/>
    </xf>
    <xf numFmtId="37" fontId="30" fillId="0" borderId="24" xfId="41" applyFont="1" applyFill="1" applyBorder="1" applyAlignment="1" applyProtection="1">
      <alignment horizontal="left" vertical="center"/>
    </xf>
    <xf numFmtId="37" fontId="30" fillId="0" borderId="21" xfId="41" applyFont="1" applyFill="1" applyBorder="1" applyAlignment="1" applyProtection="1">
      <alignment horizontal="left" vertical="center"/>
    </xf>
    <xf numFmtId="37" fontId="30" fillId="0" borderId="20" xfId="41" applyFont="1" applyFill="1" applyBorder="1" applyAlignment="1" applyProtection="1">
      <alignment horizontal="left" vertical="center"/>
    </xf>
    <xf numFmtId="37" fontId="30" fillId="0" borderId="24" xfId="41" applyFont="1" applyFill="1" applyBorder="1" applyAlignment="1">
      <alignment horizontal="center" vertical="center"/>
    </xf>
    <xf numFmtId="37" fontId="30" fillId="0" borderId="21" xfId="41" applyFont="1" applyFill="1" applyBorder="1" applyAlignment="1">
      <alignment horizontal="center" vertical="center"/>
    </xf>
    <xf numFmtId="37" fontId="30" fillId="0" borderId="20" xfId="41" applyFont="1" applyFill="1" applyBorder="1" applyAlignment="1">
      <alignment horizontal="center" vertical="center"/>
    </xf>
    <xf numFmtId="16" fontId="30" fillId="0" borderId="24" xfId="41" quotePrefix="1" applyNumberFormat="1" applyFont="1" applyFill="1" applyBorder="1" applyAlignment="1">
      <alignment horizontal="center" vertical="center"/>
    </xf>
    <xf numFmtId="16" fontId="30" fillId="0" borderId="21" xfId="41" quotePrefix="1" applyNumberFormat="1" applyFont="1" applyFill="1" applyBorder="1" applyAlignment="1">
      <alignment horizontal="center" vertical="center"/>
    </xf>
    <xf numFmtId="16" fontId="30" fillId="0" borderId="20" xfId="41" quotePrefix="1" applyNumberFormat="1" applyFont="1" applyFill="1" applyBorder="1" applyAlignment="1">
      <alignment horizontal="center" vertical="center"/>
    </xf>
    <xf numFmtId="0" fontId="57" fillId="0" borderId="24" xfId="39" applyFont="1" applyFill="1" applyBorder="1" applyAlignment="1">
      <alignment horizontal="center" vertical="center" wrapText="1"/>
    </xf>
    <xf numFmtId="0" fontId="57" fillId="0" borderId="21" xfId="39" applyFont="1" applyFill="1" applyBorder="1" applyAlignment="1">
      <alignment horizontal="center" vertical="center" wrapText="1"/>
    </xf>
    <xf numFmtId="0" fontId="57" fillId="0" borderId="20" xfId="39" applyFont="1" applyFill="1" applyBorder="1" applyAlignment="1">
      <alignment horizontal="center" vertical="center" wrapText="1"/>
    </xf>
    <xf numFmtId="37" fontId="30" fillId="0" borderId="21" xfId="41" applyFont="1" applyFill="1" applyBorder="1" applyAlignment="1">
      <alignment horizontal="center"/>
    </xf>
    <xf numFmtId="37" fontId="30" fillId="0" borderId="24" xfId="41" applyFont="1" applyFill="1" applyBorder="1" applyAlignment="1" applyProtection="1">
      <alignment horizontal="left" vertical="center" wrapText="1"/>
    </xf>
    <xf numFmtId="37" fontId="30" fillId="0" borderId="20" xfId="41" applyFont="1" applyFill="1" applyBorder="1" applyAlignment="1" applyProtection="1">
      <alignment horizontal="left" vertical="center" wrapText="1"/>
    </xf>
    <xf numFmtId="37" fontId="30" fillId="0" borderId="24" xfId="41" applyFont="1" applyFill="1" applyBorder="1" applyAlignment="1">
      <alignment horizontal="left" vertical="center" wrapText="1"/>
    </xf>
    <xf numFmtId="37" fontId="30" fillId="0" borderId="20" xfId="41" applyFont="1" applyFill="1" applyBorder="1" applyAlignment="1">
      <alignment horizontal="left" vertical="center" wrapText="1"/>
    </xf>
    <xf numFmtId="0" fontId="30" fillId="0" borderId="24" xfId="39" applyFont="1" applyFill="1" applyBorder="1" applyAlignment="1">
      <alignment horizontal="center" vertical="center"/>
    </xf>
    <xf numFmtId="0" fontId="30" fillId="0" borderId="20" xfId="39" applyFont="1" applyFill="1" applyBorder="1" applyAlignment="1">
      <alignment horizontal="center" vertical="center"/>
    </xf>
    <xf numFmtId="0" fontId="30" fillId="0" borderId="21" xfId="41" quotePrefix="1" applyNumberFormat="1" applyFont="1" applyFill="1" applyBorder="1" applyAlignment="1">
      <alignment horizontal="center" vertical="center"/>
    </xf>
    <xf numFmtId="0" fontId="30" fillId="0" borderId="20" xfId="41" quotePrefix="1" applyNumberFormat="1" applyFont="1" applyFill="1" applyBorder="1" applyAlignment="1">
      <alignment horizontal="center" vertical="center"/>
    </xf>
    <xf numFmtId="0" fontId="30" fillId="0" borderId="24" xfId="41" quotePrefix="1" applyNumberFormat="1" applyFont="1" applyFill="1" applyBorder="1" applyAlignment="1">
      <alignment horizontal="center" vertical="center"/>
    </xf>
    <xf numFmtId="0" fontId="57" fillId="0" borderId="24" xfId="41" quotePrefix="1" applyNumberFormat="1" applyFont="1" applyFill="1" applyBorder="1" applyAlignment="1">
      <alignment horizontal="center" vertical="center"/>
    </xf>
    <xf numFmtId="0" fontId="57" fillId="0" borderId="21" xfId="41" quotePrefix="1" applyNumberFormat="1" applyFont="1" applyFill="1" applyBorder="1" applyAlignment="1">
      <alignment horizontal="center" vertical="center"/>
    </xf>
    <xf numFmtId="0" fontId="57" fillId="0" borderId="20" xfId="41" quotePrefix="1" applyNumberFormat="1" applyFont="1" applyFill="1" applyBorder="1" applyAlignment="1">
      <alignment horizontal="center" vertical="center"/>
    </xf>
    <xf numFmtId="37" fontId="30" fillId="0" borderId="21" xfId="41" applyFont="1" applyFill="1" applyBorder="1" applyAlignment="1" applyProtection="1">
      <alignment horizontal="left" vertical="center" wrapText="1"/>
    </xf>
    <xf numFmtId="37" fontId="30" fillId="0" borderId="21" xfId="41" applyFont="1" applyFill="1" applyBorder="1" applyAlignment="1">
      <alignment horizontal="left" vertical="center" wrapText="1"/>
    </xf>
    <xf numFmtId="37" fontId="30" fillId="0" borderId="22" xfId="41" applyFont="1" applyFill="1" applyBorder="1" applyAlignment="1">
      <alignment horizontal="center" vertical="center"/>
    </xf>
    <xf numFmtId="37" fontId="30" fillId="0" borderId="24" xfId="41" quotePrefix="1" applyFont="1" applyFill="1" applyBorder="1" applyAlignment="1">
      <alignment horizontal="center"/>
    </xf>
    <xf numFmtId="37" fontId="30" fillId="0" borderId="21" xfId="41" quotePrefix="1" applyFont="1" applyFill="1" applyBorder="1" applyAlignment="1">
      <alignment horizontal="center"/>
    </xf>
    <xf numFmtId="37" fontId="30" fillId="0" borderId="20" xfId="41" quotePrefix="1" applyFont="1" applyFill="1" applyBorder="1" applyAlignment="1">
      <alignment horizontal="center"/>
    </xf>
    <xf numFmtId="37" fontId="30" fillId="0" borderId="24" xfId="41" applyFont="1" applyFill="1" applyBorder="1" applyAlignment="1">
      <alignment horizontal="left" vertical="center"/>
    </xf>
    <xf numFmtId="37" fontId="30" fillId="0" borderId="20" xfId="41" applyFont="1" applyFill="1" applyBorder="1" applyAlignment="1">
      <alignment horizontal="left" vertical="center"/>
    </xf>
    <xf numFmtId="0" fontId="30" fillId="0" borderId="11" xfId="41" quotePrefix="1" applyNumberFormat="1" applyFont="1" applyFill="1" applyBorder="1" applyAlignment="1">
      <alignment horizontal="center" vertical="center"/>
    </xf>
    <xf numFmtId="0" fontId="30" fillId="0" borderId="14" xfId="41" quotePrefix="1" applyNumberFormat="1" applyFont="1" applyFill="1" applyBorder="1" applyAlignment="1">
      <alignment horizontal="center" vertical="center"/>
    </xf>
    <xf numFmtId="37" fontId="30" fillId="0" borderId="24" xfId="41" applyFont="1" applyFill="1" applyBorder="1" applyAlignment="1">
      <alignment horizontal="left" vertical="top" wrapText="1"/>
    </xf>
    <xf numFmtId="37" fontId="30" fillId="0" borderId="20" xfId="41" applyFont="1" applyFill="1" applyBorder="1" applyAlignment="1">
      <alignment horizontal="left" vertical="top" wrapText="1"/>
    </xf>
    <xf numFmtId="37" fontId="59" fillId="0" borderId="24" xfId="41" applyFont="1" applyFill="1" applyBorder="1" applyAlignment="1">
      <alignment horizontal="left" vertical="center" wrapText="1"/>
    </xf>
    <xf numFmtId="37" fontId="59" fillId="0" borderId="20" xfId="41" applyFont="1" applyFill="1" applyBorder="1" applyAlignment="1">
      <alignment horizontal="left" vertical="center" wrapText="1"/>
    </xf>
    <xf numFmtId="37" fontId="30" fillId="0" borderId="63" xfId="41" applyFont="1" applyFill="1" applyBorder="1" applyAlignment="1">
      <alignment horizontal="center" vertical="center"/>
    </xf>
    <xf numFmtId="37" fontId="30" fillId="0" borderId="64" xfId="41" applyFont="1" applyFill="1" applyBorder="1" applyAlignment="1">
      <alignment horizontal="center" vertical="center"/>
    </xf>
    <xf numFmtId="37" fontId="59" fillId="0" borderId="120" xfId="41" applyFont="1" applyFill="1" applyBorder="1" applyAlignment="1" applyProtection="1">
      <alignment horizontal="left" vertical="center" wrapText="1"/>
    </xf>
    <xf numFmtId="37" fontId="59" fillId="0" borderId="33" xfId="41" applyFont="1" applyFill="1" applyBorder="1" applyAlignment="1" applyProtection="1">
      <alignment horizontal="left" vertical="center" wrapText="1"/>
    </xf>
    <xf numFmtId="37" fontId="30" fillId="0" borderId="90" xfId="41" applyFont="1" applyFill="1" applyBorder="1" applyAlignment="1">
      <alignment horizontal="left" vertical="center" wrapText="1"/>
    </xf>
    <xf numFmtId="37" fontId="30" fillId="0" borderId="55" xfId="41" applyFont="1" applyFill="1" applyBorder="1" applyAlignment="1">
      <alignment horizontal="left" vertical="center" wrapText="1"/>
    </xf>
    <xf numFmtId="37" fontId="30" fillId="29" borderId="24" xfId="41" applyFont="1" applyFill="1" applyBorder="1" applyAlignment="1">
      <alignment horizontal="center" vertical="center"/>
    </xf>
    <xf numFmtId="37" fontId="30" fillId="29" borderId="20" xfId="41" applyFont="1" applyFill="1" applyBorder="1" applyAlignment="1">
      <alignment horizontal="center" vertical="center"/>
    </xf>
    <xf numFmtId="37" fontId="30" fillId="29" borderId="10" xfId="54" applyFont="1" applyFill="1" applyBorder="1" applyAlignment="1" applyProtection="1">
      <alignment horizontal="left" vertical="center"/>
    </xf>
    <xf numFmtId="37" fontId="30" fillId="29" borderId="13" xfId="54" applyFont="1" applyFill="1" applyBorder="1" applyAlignment="1" applyProtection="1">
      <alignment horizontal="left" vertical="center"/>
    </xf>
    <xf numFmtId="37" fontId="30" fillId="29" borderId="24" xfId="41" applyFont="1" applyFill="1" applyBorder="1" applyAlignment="1">
      <alignment horizontal="left" vertical="center"/>
    </xf>
    <xf numFmtId="37" fontId="30" fillId="29" borderId="20" xfId="41" applyFont="1" applyFill="1" applyBorder="1" applyAlignment="1">
      <alignment horizontal="left" vertical="center"/>
    </xf>
    <xf numFmtId="37" fontId="30" fillId="29" borderId="10" xfId="41" quotePrefix="1" applyFont="1" applyFill="1" applyBorder="1" applyAlignment="1">
      <alignment horizontal="center" vertical="center"/>
    </xf>
    <xf numFmtId="37" fontId="30" fillId="29" borderId="13" xfId="41" quotePrefix="1" applyFont="1" applyFill="1" applyBorder="1" applyAlignment="1">
      <alignment horizontal="center" vertical="center"/>
    </xf>
    <xf numFmtId="0" fontId="30" fillId="29" borderId="23" xfId="41" quotePrefix="1" applyNumberFormat="1" applyFont="1" applyFill="1" applyBorder="1" applyAlignment="1">
      <alignment horizontal="center" vertical="center"/>
    </xf>
    <xf numFmtId="0" fontId="30" fillId="29" borderId="19" xfId="41" quotePrefix="1" applyNumberFormat="1" applyFont="1" applyFill="1" applyBorder="1" applyAlignment="1">
      <alignment horizontal="center" vertical="center"/>
    </xf>
    <xf numFmtId="37" fontId="30" fillId="0" borderId="48" xfId="41" applyFont="1" applyFill="1" applyBorder="1" applyAlignment="1">
      <alignment horizontal="center"/>
    </xf>
    <xf numFmtId="37" fontId="30" fillId="0" borderId="58" xfId="41" applyFont="1" applyFill="1" applyBorder="1" applyAlignment="1">
      <alignment horizontal="center"/>
    </xf>
    <xf numFmtId="37" fontId="30" fillId="0" borderId="23" xfId="41" applyFont="1" applyFill="1" applyBorder="1" applyAlignment="1">
      <alignment horizontal="center" vertical="center"/>
    </xf>
    <xf numFmtId="37" fontId="30" fillId="0" borderId="114" xfId="41" applyFont="1" applyFill="1" applyBorder="1" applyAlignment="1">
      <alignment horizontal="center" vertical="center"/>
    </xf>
    <xf numFmtId="37" fontId="30" fillId="0" borderId="0" xfId="41" applyFont="1" applyFill="1" applyBorder="1" applyAlignment="1" applyProtection="1">
      <alignment horizontal="left"/>
    </xf>
    <xf numFmtId="37" fontId="30" fillId="29" borderId="21" xfId="41" applyFont="1" applyFill="1" applyBorder="1" applyAlignment="1">
      <alignment horizontal="center" vertical="center"/>
    </xf>
    <xf numFmtId="37" fontId="30" fillId="29" borderId="0" xfId="54" applyFont="1" applyFill="1" applyBorder="1" applyAlignment="1" applyProtection="1">
      <alignment horizontal="left" vertical="center"/>
    </xf>
    <xf numFmtId="0" fontId="14" fillId="29" borderId="0" xfId="39" applyFill="1" applyBorder="1" applyAlignment="1">
      <alignment horizontal="left" vertical="center"/>
    </xf>
    <xf numFmtId="37" fontId="30" fillId="29" borderId="21" xfId="41" applyFont="1" applyFill="1" applyBorder="1" applyAlignment="1">
      <alignment horizontal="left" vertical="center"/>
    </xf>
    <xf numFmtId="0" fontId="14" fillId="29" borderId="21" xfId="39" applyFill="1" applyBorder="1" applyAlignment="1">
      <alignment horizontal="left" vertical="center"/>
    </xf>
    <xf numFmtId="37" fontId="30" fillId="29" borderId="0" xfId="41" applyFont="1" applyFill="1" applyBorder="1" applyAlignment="1">
      <alignment horizontal="center" vertical="center"/>
    </xf>
    <xf numFmtId="0" fontId="14" fillId="29" borderId="0" xfId="39" applyFill="1" applyBorder="1" applyAlignment="1">
      <alignment horizontal="center" vertical="center"/>
    </xf>
    <xf numFmtId="37" fontId="30" fillId="0" borderId="56" xfId="41" applyFont="1" applyFill="1" applyBorder="1" applyAlignment="1">
      <alignment horizontal="center"/>
    </xf>
    <xf numFmtId="37" fontId="30" fillId="0" borderId="51" xfId="41" applyFont="1" applyFill="1" applyBorder="1" applyAlignment="1">
      <alignment horizontal="center"/>
    </xf>
    <xf numFmtId="37" fontId="30" fillId="0" borderId="88" xfId="41" applyFont="1" applyFill="1" applyBorder="1" applyAlignment="1">
      <alignment horizontal="center"/>
    </xf>
    <xf numFmtId="37" fontId="30" fillId="0" borderId="130" xfId="41" applyFont="1" applyFill="1" applyBorder="1" applyAlignment="1">
      <alignment horizontal="center"/>
    </xf>
    <xf numFmtId="37" fontId="30" fillId="0" borderId="133" xfId="41" applyFont="1" applyFill="1" applyBorder="1" applyAlignment="1">
      <alignment horizontal="center"/>
    </xf>
    <xf numFmtId="37" fontId="30" fillId="0" borderId="24" xfId="41" applyFont="1" applyFill="1" applyBorder="1" applyAlignment="1">
      <alignment horizontal="center" vertical="center" wrapText="1"/>
    </xf>
    <xf numFmtId="37" fontId="30" fillId="0" borderId="20" xfId="41" applyFont="1" applyFill="1" applyBorder="1" applyAlignment="1">
      <alignment horizontal="center" vertical="center" wrapText="1"/>
    </xf>
    <xf numFmtId="37" fontId="30" fillId="0" borderId="24" xfId="54" applyFont="1" applyFill="1" applyBorder="1" applyAlignment="1" applyProtection="1">
      <alignment horizontal="left" vertical="center"/>
    </xf>
    <xf numFmtId="37" fontId="30" fillId="0" borderId="20" xfId="54" applyFont="1" applyFill="1" applyBorder="1" applyAlignment="1" applyProtection="1">
      <alignment horizontal="left" vertical="center"/>
    </xf>
    <xf numFmtId="37" fontId="30" fillId="0" borderId="23" xfId="41" applyFont="1" applyFill="1" applyBorder="1" applyAlignment="1">
      <alignment horizontal="left" vertical="center"/>
    </xf>
    <xf numFmtId="37" fontId="30" fillId="0" borderId="19" xfId="41" applyFont="1" applyFill="1" applyBorder="1" applyAlignment="1">
      <alignment horizontal="left" vertical="center"/>
    </xf>
    <xf numFmtId="37" fontId="30" fillId="29" borderId="0" xfId="41" quotePrefix="1" applyFont="1" applyFill="1" applyBorder="1" applyAlignment="1">
      <alignment horizontal="center" vertical="center"/>
    </xf>
    <xf numFmtId="41" fontId="49" fillId="29" borderId="33" xfId="41" applyNumberFormat="1" applyFont="1" applyFill="1" applyBorder="1" applyAlignment="1">
      <alignment horizontal="center" vertical="center"/>
    </xf>
    <xf numFmtId="41" fontId="49" fillId="29" borderId="120" xfId="41" applyNumberFormat="1" applyFont="1" applyFill="1" applyBorder="1" applyAlignment="1">
      <alignment horizontal="center" vertical="center"/>
    </xf>
    <xf numFmtId="41" fontId="49" fillId="29" borderId="53" xfId="41" applyNumberFormat="1" applyFont="1" applyFill="1" applyBorder="1" applyAlignment="1">
      <alignment horizontal="center" vertical="center"/>
    </xf>
    <xf numFmtId="41" fontId="49" fillId="29" borderId="70" xfId="41" applyNumberFormat="1" applyFont="1" applyFill="1" applyBorder="1" applyAlignment="1">
      <alignment horizontal="center" vertical="center"/>
    </xf>
    <xf numFmtId="41" fontId="46" fillId="29" borderId="33" xfId="41" quotePrefix="1" applyNumberFormat="1" applyFont="1" applyFill="1" applyBorder="1" applyAlignment="1">
      <alignment horizontal="center" vertical="center"/>
    </xf>
    <xf numFmtId="41" fontId="46" fillId="29" borderId="77" xfId="41" quotePrefix="1" applyNumberFormat="1" applyFont="1" applyFill="1" applyBorder="1" applyAlignment="1">
      <alignment horizontal="center" vertical="center"/>
    </xf>
    <xf numFmtId="41" fontId="49" fillId="29" borderId="11" xfId="41" applyNumberFormat="1" applyFont="1" applyFill="1" applyBorder="1" applyAlignment="1">
      <alignment horizontal="center" vertical="center"/>
    </xf>
    <xf numFmtId="41" fontId="49" fillId="29" borderId="115" xfId="41" applyNumberFormat="1" applyFont="1" applyFill="1" applyBorder="1" applyAlignment="1">
      <alignment horizontal="center" vertical="center"/>
    </xf>
    <xf numFmtId="0" fontId="5" fillId="0" borderId="15" xfId="0" applyFont="1" applyFill="1" applyBorder="1" applyAlignment="1">
      <alignment horizontal="left" vertical="top" wrapText="1"/>
    </xf>
    <xf numFmtId="0" fontId="5" fillId="0" borderId="16" xfId="0" applyFont="1" applyFill="1" applyBorder="1" applyAlignment="1">
      <alignment horizontal="left" vertical="top" wrapText="1"/>
    </xf>
    <xf numFmtId="37" fontId="5" fillId="0" borderId="0" xfId="41" applyFont="1" applyFill="1" applyBorder="1" applyAlignment="1"/>
    <xf numFmtId="0" fontId="96" fillId="0" borderId="65" xfId="41" applyNumberFormat="1" applyFont="1" applyFill="1" applyBorder="1" applyAlignment="1">
      <alignment horizontal="center" vertical="center" wrapText="1"/>
    </xf>
    <xf numFmtId="0" fontId="96" fillId="0" borderId="74" xfId="41" applyNumberFormat="1" applyFont="1" applyFill="1" applyBorder="1" applyAlignment="1">
      <alignment horizontal="center" vertical="center" wrapText="1"/>
    </xf>
    <xf numFmtId="41" fontId="96" fillId="0" borderId="39" xfId="41" applyNumberFormat="1" applyFont="1" applyFill="1" applyBorder="1" applyAlignment="1">
      <alignment horizontal="center" vertical="center" wrapText="1"/>
    </xf>
    <xf numFmtId="41" fontId="96" fillId="0" borderId="75" xfId="41" applyNumberFormat="1" applyFont="1" applyFill="1" applyBorder="1" applyAlignment="1">
      <alignment horizontal="center" vertical="center" wrapText="1"/>
    </xf>
    <xf numFmtId="41" fontId="87" fillId="0" borderId="0" xfId="41" applyNumberFormat="1" applyFont="1" applyFill="1" applyAlignment="1">
      <alignment horizontal="left"/>
    </xf>
    <xf numFmtId="37" fontId="88" fillId="0" borderId="0" xfId="41" applyFont="1" applyFill="1" applyAlignment="1"/>
    <xf numFmtId="37" fontId="89" fillId="0" borderId="0" xfId="41" applyFont="1" applyFill="1" applyAlignment="1"/>
    <xf numFmtId="0" fontId="95" fillId="0" borderId="50" xfId="41" applyNumberFormat="1" applyFont="1" applyFill="1" applyBorder="1" applyAlignment="1">
      <alignment horizontal="center" vertical="center" wrapText="1"/>
    </xf>
    <xf numFmtId="0" fontId="95" fillId="0" borderId="46" xfId="41" applyNumberFormat="1" applyFont="1" applyFill="1" applyBorder="1" applyAlignment="1">
      <alignment horizontal="center" vertical="center" wrapText="1"/>
    </xf>
    <xf numFmtId="37" fontId="6" fillId="0" borderId="67" xfId="41" applyFont="1" applyFill="1" applyBorder="1" applyAlignment="1">
      <alignment vertical="center"/>
    </xf>
    <xf numFmtId="37" fontId="6" fillId="0" borderId="89" xfId="41" applyFont="1" applyFill="1" applyBorder="1" applyAlignment="1">
      <alignment vertical="center"/>
    </xf>
    <xf numFmtId="41" fontId="6" fillId="0" borderId="0" xfId="41" applyNumberFormat="1" applyFont="1" applyFill="1" applyAlignment="1">
      <alignment horizontal="center"/>
    </xf>
    <xf numFmtId="41" fontId="6" fillId="0" borderId="13" xfId="41" applyNumberFormat="1" applyFont="1" applyFill="1" applyBorder="1" applyAlignment="1">
      <alignment horizontal="center"/>
    </xf>
    <xf numFmtId="41" fontId="6" fillId="0" borderId="23" xfId="41" applyNumberFormat="1" applyFont="1" applyFill="1" applyBorder="1" applyAlignment="1">
      <alignment horizontal="center"/>
    </xf>
    <xf numFmtId="41" fontId="6" fillId="0" borderId="10" xfId="41" applyNumberFormat="1" applyFont="1" applyFill="1" applyBorder="1" applyAlignment="1">
      <alignment horizontal="center"/>
    </xf>
    <xf numFmtId="41" fontId="6" fillId="0" borderId="11" xfId="41" applyNumberFormat="1" applyFont="1" applyFill="1" applyBorder="1" applyAlignment="1">
      <alignment horizontal="center"/>
    </xf>
    <xf numFmtId="41" fontId="7" fillId="0" borderId="65" xfId="41" applyNumberFormat="1" applyFont="1" applyFill="1" applyBorder="1" applyAlignment="1" applyProtection="1">
      <alignment horizontal="center"/>
    </xf>
    <xf numFmtId="41" fontId="7" fillId="0" borderId="74" xfId="41" applyNumberFormat="1" applyFont="1" applyFill="1" applyBorder="1" applyAlignment="1" applyProtection="1">
      <alignment horizontal="center"/>
    </xf>
    <xf numFmtId="41" fontId="7" fillId="0" borderId="39" xfId="41" applyNumberFormat="1" applyFont="1" applyFill="1" applyBorder="1" applyAlignment="1" applyProtection="1">
      <alignment horizontal="center"/>
    </xf>
    <xf numFmtId="41" fontId="7" fillId="0" borderId="75" xfId="41" applyNumberFormat="1" applyFont="1" applyFill="1" applyBorder="1" applyAlignment="1" applyProtection="1">
      <alignment horizontal="center"/>
    </xf>
    <xf numFmtId="0" fontId="95" fillId="0" borderId="39" xfId="41" applyNumberFormat="1" applyFont="1" applyFill="1" applyBorder="1" applyAlignment="1">
      <alignment horizontal="center" vertical="center" wrapText="1"/>
    </xf>
    <xf numFmtId="0" fontId="95" fillId="0" borderId="75" xfId="41" applyNumberFormat="1" applyFont="1" applyFill="1" applyBorder="1" applyAlignment="1">
      <alignment horizontal="center" vertical="center" wrapText="1"/>
    </xf>
    <xf numFmtId="0" fontId="95" fillId="0" borderId="66" xfId="41" applyNumberFormat="1" applyFont="1" applyFill="1" applyBorder="1" applyAlignment="1">
      <alignment horizontal="center" vertical="center" wrapText="1"/>
    </xf>
    <xf numFmtId="0" fontId="95" fillId="0" borderId="76" xfId="41" applyNumberFormat="1" applyFont="1" applyFill="1" applyBorder="1" applyAlignment="1">
      <alignment horizontal="center" vertical="center" wrapText="1"/>
    </xf>
    <xf numFmtId="0" fontId="5" fillId="0" borderId="22" xfId="39" applyFont="1" applyFill="1" applyBorder="1" applyAlignment="1"/>
    <xf numFmtId="0" fontId="6" fillId="0" borderId="12" xfId="39" applyFont="1" applyFill="1" applyBorder="1" applyAlignment="1"/>
    <xf numFmtId="0" fontId="5" fillId="0" borderId="23" xfId="39" applyFont="1" applyBorder="1" applyAlignment="1">
      <alignment horizontal="center"/>
    </xf>
    <xf numFmtId="0" fontId="5" fillId="0" borderId="11" xfId="39" applyFont="1" applyBorder="1" applyAlignment="1">
      <alignment horizontal="center"/>
    </xf>
    <xf numFmtId="0" fontId="5" fillId="0" borderId="22" xfId="39" applyFont="1" applyBorder="1" applyAlignment="1">
      <alignment horizontal="center"/>
    </xf>
    <xf numFmtId="0" fontId="5" fillId="0" borderId="12" xfId="39" applyFont="1" applyBorder="1" applyAlignment="1">
      <alignment horizontal="center"/>
    </xf>
    <xf numFmtId="0" fontId="5" fillId="0" borderId="22" xfId="39" applyFont="1" applyFill="1" applyBorder="1" applyAlignment="1">
      <alignment horizontal="left"/>
    </xf>
    <xf numFmtId="0" fontId="6" fillId="0" borderId="12" xfId="39" applyFont="1" applyFill="1" applyBorder="1" applyAlignment="1">
      <alignment horizontal="left"/>
    </xf>
    <xf numFmtId="0" fontId="6" fillId="0" borderId="22" xfId="39" applyFont="1" applyFill="1" applyBorder="1" applyAlignment="1">
      <alignment horizontal="left"/>
    </xf>
    <xf numFmtId="0" fontId="5" fillId="0" borderId="12" xfId="39" applyFont="1" applyFill="1" applyBorder="1" applyAlignment="1">
      <alignment horizontal="left"/>
    </xf>
    <xf numFmtId="0" fontId="5" fillId="0" borderId="0" xfId="39" applyFont="1" applyFill="1" applyAlignment="1"/>
    <xf numFmtId="0" fontId="6" fillId="0" borderId="0" xfId="39" applyFont="1" applyFill="1" applyAlignment="1"/>
    <xf numFmtId="0" fontId="5" fillId="0" borderId="0" xfId="39" applyFont="1" applyAlignment="1">
      <alignment horizontal="center"/>
    </xf>
    <xf numFmtId="0" fontId="5" fillId="0" borderId="0" xfId="39" applyFont="1" applyFill="1" applyBorder="1" applyAlignment="1">
      <alignment horizontal="left"/>
    </xf>
    <xf numFmtId="0" fontId="6" fillId="0" borderId="0" xfId="39" applyFont="1" applyFill="1" applyBorder="1" applyAlignment="1">
      <alignment horizontal="left"/>
    </xf>
    <xf numFmtId="0" fontId="6" fillId="0" borderId="0" xfId="39" applyFont="1" applyFill="1" applyAlignment="1">
      <alignment horizontal="left"/>
    </xf>
    <xf numFmtId="0" fontId="5" fillId="0" borderId="22" xfId="39" applyFont="1" applyFill="1" applyBorder="1" applyAlignment="1">
      <alignment horizontal="left" wrapText="1"/>
    </xf>
    <xf numFmtId="0" fontId="6" fillId="0" borderId="12" xfId="39" applyFont="1" applyFill="1" applyBorder="1" applyAlignment="1">
      <alignment horizontal="left" wrapText="1"/>
    </xf>
    <xf numFmtId="0" fontId="73" fillId="0" borderId="0" xfId="39" applyFont="1" applyFill="1" applyAlignment="1">
      <alignment horizontal="left"/>
    </xf>
    <xf numFmtId="0" fontId="5" fillId="0" borderId="22" xfId="39" applyFont="1" applyFill="1" applyBorder="1" applyAlignment="1">
      <alignment wrapText="1"/>
    </xf>
    <xf numFmtId="0" fontId="6" fillId="25" borderId="40" xfId="39" applyFont="1" applyFill="1" applyBorder="1" applyAlignment="1">
      <alignment horizontal="center" wrapText="1"/>
    </xf>
    <xf numFmtId="0" fontId="6" fillId="25" borderId="39" xfId="39" applyFont="1" applyFill="1" applyBorder="1" applyAlignment="1">
      <alignment horizontal="center" wrapText="1"/>
    </xf>
    <xf numFmtId="0" fontId="6" fillId="25" borderId="40" xfId="39" applyFont="1" applyFill="1" applyBorder="1" applyAlignment="1">
      <alignment horizontal="center"/>
    </xf>
    <xf numFmtId="0" fontId="6" fillId="25" borderId="39" xfId="39" applyFont="1" applyFill="1" applyBorder="1" applyAlignment="1">
      <alignment horizontal="center"/>
    </xf>
    <xf numFmtId="0" fontId="5" fillId="0" borderId="56" xfId="39" applyFont="1" applyFill="1" applyBorder="1" applyAlignment="1"/>
    <xf numFmtId="0" fontId="5" fillId="0" borderId="59" xfId="39" applyFont="1" applyFill="1" applyBorder="1" applyAlignment="1"/>
    <xf numFmtId="0" fontId="5" fillId="0" borderId="48" xfId="39" applyFont="1" applyBorder="1" applyAlignment="1">
      <alignment horizontal="center"/>
    </xf>
    <xf numFmtId="0" fontId="5" fillId="0" borderId="50" xfId="39" applyFont="1" applyBorder="1" applyAlignment="1">
      <alignment horizontal="center"/>
    </xf>
    <xf numFmtId="0" fontId="5" fillId="0" borderId="88" xfId="39" applyFont="1" applyBorder="1" applyAlignment="1">
      <alignment horizontal="center"/>
    </xf>
    <xf numFmtId="0" fontId="5" fillId="0" borderId="70" xfId="39" applyFont="1" applyBorder="1" applyAlignment="1">
      <alignment horizontal="center"/>
    </xf>
    <xf numFmtId="0" fontId="5" fillId="0" borderId="52" xfId="39" applyFont="1" applyFill="1" applyBorder="1" applyAlignment="1">
      <alignment horizontal="left"/>
    </xf>
    <xf numFmtId="0" fontId="5" fillId="0" borderId="53" xfId="39" applyFont="1" applyFill="1" applyBorder="1" applyAlignment="1">
      <alignment horizontal="left"/>
    </xf>
    <xf numFmtId="0" fontId="6" fillId="0" borderId="51" xfId="39" applyFont="1" applyFill="1" applyBorder="1" applyAlignment="1">
      <alignment horizontal="left"/>
    </xf>
    <xf numFmtId="0" fontId="6" fillId="0" borderId="34" xfId="39" applyFont="1" applyFill="1" applyBorder="1" applyAlignment="1">
      <alignment horizontal="left"/>
    </xf>
    <xf numFmtId="0" fontId="6" fillId="0" borderId="88" xfId="39" applyFont="1" applyFill="1" applyBorder="1" applyAlignment="1">
      <alignment horizontal="left"/>
    </xf>
    <xf numFmtId="0" fontId="6" fillId="0" borderId="70" xfId="39" applyFont="1" applyFill="1" applyBorder="1" applyAlignment="1">
      <alignment horizontal="left"/>
    </xf>
    <xf numFmtId="0" fontId="6" fillId="25" borderId="85" xfId="39" applyFont="1" applyFill="1" applyBorder="1" applyAlignment="1">
      <alignment horizontal="center"/>
    </xf>
    <xf numFmtId="0" fontId="6" fillId="25" borderId="75" xfId="39" applyFont="1" applyFill="1" applyBorder="1" applyAlignment="1">
      <alignment horizontal="center"/>
    </xf>
    <xf numFmtId="0" fontId="5" fillId="0" borderId="48" xfId="39" applyFont="1" applyFill="1" applyBorder="1" applyAlignment="1">
      <alignment horizontal="left"/>
    </xf>
    <xf numFmtId="0" fontId="6" fillId="0" borderId="50" xfId="39" applyFont="1" applyFill="1" applyBorder="1" applyAlignment="1">
      <alignment horizontal="left"/>
    </xf>
    <xf numFmtId="0" fontId="6" fillId="25" borderId="37" xfId="39" applyFont="1" applyFill="1" applyBorder="1" applyAlignment="1">
      <alignment horizontal="center"/>
    </xf>
    <xf numFmtId="0" fontId="6" fillId="25" borderId="36" xfId="39" applyFont="1" applyFill="1" applyBorder="1" applyAlignment="1">
      <alignment horizontal="center"/>
    </xf>
    <xf numFmtId="0" fontId="73" fillId="0" borderId="51" xfId="39" applyFont="1" applyFill="1" applyBorder="1" applyAlignment="1">
      <alignment horizontal="left"/>
    </xf>
    <xf numFmtId="0" fontId="8" fillId="25" borderId="37" xfId="39" applyFont="1" applyFill="1" applyBorder="1" applyAlignment="1">
      <alignment horizontal="center"/>
    </xf>
    <xf numFmtId="0" fontId="8" fillId="25" borderId="36" xfId="39" applyFont="1" applyFill="1" applyBorder="1" applyAlignment="1">
      <alignment horizontal="center"/>
    </xf>
    <xf numFmtId="0" fontId="6" fillId="25" borderId="15" xfId="39" applyFont="1" applyFill="1" applyBorder="1" applyAlignment="1">
      <alignment horizontal="center"/>
    </xf>
    <xf numFmtId="0" fontId="6" fillId="25" borderId="16" xfId="39" applyFont="1" applyFill="1" applyBorder="1" applyAlignment="1">
      <alignment horizontal="center"/>
    </xf>
    <xf numFmtId="0" fontId="5" fillId="0" borderId="51" xfId="39" applyFont="1" applyBorder="1" applyAlignment="1">
      <alignment horizontal="center"/>
    </xf>
    <xf numFmtId="0" fontId="5" fillId="0" borderId="34" xfId="39" applyFont="1" applyBorder="1" applyAlignment="1">
      <alignment horizontal="center"/>
    </xf>
    <xf numFmtId="0" fontId="6" fillId="24" borderId="37" xfId="39" applyFont="1" applyFill="1" applyBorder="1" applyAlignment="1">
      <alignment horizontal="center"/>
    </xf>
    <xf numFmtId="0" fontId="6" fillId="24" borderId="36" xfId="39" applyFont="1" applyFill="1" applyBorder="1" applyAlignment="1">
      <alignment horizontal="center"/>
    </xf>
    <xf numFmtId="0" fontId="5" fillId="0" borderId="51" xfId="39" applyFont="1" applyFill="1" applyBorder="1" applyAlignment="1">
      <alignment horizontal="left"/>
    </xf>
    <xf numFmtId="0" fontId="5" fillId="0" borderId="51" xfId="39" applyFont="1" applyFill="1" applyBorder="1" applyAlignment="1"/>
    <xf numFmtId="0" fontId="6" fillId="0" borderId="34" xfId="39" applyFont="1" applyFill="1" applyBorder="1" applyAlignment="1"/>
    <xf numFmtId="0" fontId="8" fillId="25" borderId="42" xfId="39" applyFont="1" applyFill="1" applyBorder="1" applyAlignment="1">
      <alignment horizontal="center"/>
    </xf>
    <xf numFmtId="0" fontId="8" fillId="25" borderId="23" xfId="39" applyFont="1" applyFill="1" applyBorder="1" applyAlignment="1">
      <alignment horizontal="center"/>
    </xf>
    <xf numFmtId="0" fontId="8" fillId="25" borderId="11" xfId="39" applyFont="1" applyFill="1" applyBorder="1" applyAlignment="1">
      <alignment horizontal="center"/>
    </xf>
    <xf numFmtId="0" fontId="8" fillId="25" borderId="58" xfId="39" applyFont="1" applyFill="1" applyBorder="1" applyAlignment="1">
      <alignment horizontal="center"/>
    </xf>
    <xf numFmtId="0" fontId="8" fillId="25" borderId="70" xfId="39" applyFont="1" applyFill="1" applyBorder="1" applyAlignment="1">
      <alignment horizontal="center"/>
    </xf>
    <xf numFmtId="0" fontId="8" fillId="25" borderId="51" xfId="39" applyFont="1" applyFill="1" applyBorder="1" applyAlignment="1">
      <alignment horizontal="center"/>
    </xf>
    <xf numFmtId="0" fontId="8" fillId="25" borderId="34" xfId="39" applyFont="1" applyFill="1" applyBorder="1" applyAlignment="1">
      <alignment horizontal="center"/>
    </xf>
    <xf numFmtId="0" fontId="73" fillId="0" borderId="88" xfId="39" applyFont="1" applyFill="1" applyBorder="1" applyAlignment="1">
      <alignment horizontal="left"/>
    </xf>
    <xf numFmtId="0" fontId="73" fillId="0" borderId="70" xfId="39" applyFont="1" applyFill="1" applyBorder="1" applyAlignment="1">
      <alignment horizontal="left"/>
    </xf>
    <xf numFmtId="0" fontId="5" fillId="0" borderId="0" xfId="39" applyFont="1" applyFill="1" applyAlignment="1">
      <alignment wrapText="1"/>
    </xf>
    <xf numFmtId="0" fontId="6" fillId="0" borderId="0" xfId="39" applyFont="1" applyFill="1" applyAlignment="1">
      <alignment wrapText="1"/>
    </xf>
    <xf numFmtId="0" fontId="6" fillId="0" borderId="12" xfId="39" applyFont="1" applyFill="1" applyBorder="1" applyAlignment="1">
      <alignment wrapText="1"/>
    </xf>
    <xf numFmtId="0" fontId="53" fillId="0" borderId="91" xfId="40" applyFont="1" applyBorder="1" applyAlignment="1" applyProtection="1">
      <alignment horizontal="left" vertical="top" wrapText="1"/>
      <protection locked="0"/>
    </xf>
    <xf numFmtId="0" fontId="52" fillId="0" borderId="41" xfId="40" applyFont="1" applyBorder="1" applyAlignment="1" applyProtection="1">
      <alignment horizontal="left" vertical="top"/>
      <protection locked="0"/>
    </xf>
    <xf numFmtId="0" fontId="52" fillId="0" borderId="26" xfId="40" applyFont="1" applyBorder="1" applyAlignment="1" applyProtection="1">
      <alignment horizontal="left" vertical="top"/>
      <protection locked="0"/>
    </xf>
    <xf numFmtId="0" fontId="52" fillId="0" borderId="31" xfId="40" applyFont="1" applyBorder="1" applyAlignment="1" applyProtection="1">
      <alignment horizontal="left" vertical="top"/>
      <protection locked="0"/>
    </xf>
    <xf numFmtId="0" fontId="53" fillId="26" borderId="49" xfId="40" applyFont="1" applyFill="1" applyBorder="1" applyAlignment="1">
      <alignment horizontal="left" vertical="center" wrapText="1"/>
    </xf>
    <xf numFmtId="0" fontId="53" fillId="26" borderId="44" xfId="40" applyFont="1" applyFill="1" applyBorder="1" applyAlignment="1">
      <alignment horizontal="left" vertical="center" wrapText="1"/>
    </xf>
    <xf numFmtId="0" fontId="53" fillId="0" borderId="33" xfId="40" applyFont="1" applyBorder="1" applyAlignment="1"/>
    <xf numFmtId="0" fontId="53" fillId="26" borderId="120" xfId="40" applyFont="1" applyFill="1" applyBorder="1" applyAlignment="1"/>
    <xf numFmtId="0" fontId="53" fillId="26" borderId="25" xfId="40" applyFont="1" applyFill="1" applyBorder="1" applyAlignment="1"/>
    <xf numFmtId="0" fontId="52" fillId="0" borderId="25" xfId="40" applyFont="1" applyBorder="1" applyAlignment="1"/>
    <xf numFmtId="0" fontId="53" fillId="0" borderId="25" xfId="40" applyFont="1" applyBorder="1" applyAlignment="1"/>
    <xf numFmtId="0" fontId="52" fillId="0" borderId="91" xfId="40" applyFont="1" applyBorder="1" applyAlignment="1">
      <alignment horizontal="left" vertical="top" wrapText="1"/>
    </xf>
    <xf numFmtId="0" fontId="52" fillId="0" borderId="41" xfId="40" applyFont="1" applyBorder="1" applyAlignment="1">
      <alignment horizontal="left" vertical="top" wrapText="1"/>
    </xf>
    <xf numFmtId="0" fontId="52" fillId="0" borderId="49" xfId="40" applyFont="1" applyBorder="1" applyAlignment="1">
      <alignment horizontal="left" vertical="top" wrapText="1"/>
    </xf>
    <xf numFmtId="0" fontId="52" fillId="0" borderId="44" xfId="40" applyFont="1" applyBorder="1" applyAlignment="1">
      <alignment horizontal="left" vertical="top" wrapText="1"/>
    </xf>
    <xf numFmtId="0" fontId="5" fillId="0" borderId="25" xfId="39" applyFont="1" applyBorder="1" applyAlignment="1">
      <alignment horizontal="center"/>
    </xf>
    <xf numFmtId="0" fontId="52" fillId="0" borderId="25" xfId="40" applyFont="1" applyBorder="1" applyAlignment="1">
      <alignment horizontal="center"/>
    </xf>
    <xf numFmtId="0" fontId="53" fillId="27" borderId="25" xfId="40" applyFont="1" applyFill="1" applyBorder="1" applyAlignment="1"/>
    <xf numFmtId="0" fontId="53" fillId="26" borderId="25" xfId="40" applyFont="1" applyFill="1" applyBorder="1" applyAlignment="1">
      <alignment horizontal="left" vertical="center" wrapText="1"/>
    </xf>
    <xf numFmtId="0" fontId="5" fillId="0" borderId="22" xfId="42" applyFont="1" applyFill="1" applyBorder="1" applyAlignment="1"/>
    <xf numFmtId="0" fontId="6" fillId="0" borderId="12" xfId="42" applyFont="1" applyFill="1" applyBorder="1" applyAlignment="1"/>
    <xf numFmtId="0" fontId="5" fillId="0" borderId="23" xfId="42" applyFont="1" applyBorder="1" applyAlignment="1">
      <alignment horizontal="center"/>
    </xf>
    <xf numFmtId="0" fontId="5" fillId="0" borderId="11" xfId="42" applyFont="1" applyBorder="1" applyAlignment="1">
      <alignment horizontal="center"/>
    </xf>
    <xf numFmtId="0" fontId="5" fillId="0" borderId="22" xfId="42" applyFont="1" applyBorder="1" applyAlignment="1">
      <alignment horizontal="center"/>
    </xf>
    <xf numFmtId="0" fontId="5" fillId="0" borderId="12" xfId="42" applyFont="1" applyBorder="1" applyAlignment="1">
      <alignment horizontal="center"/>
    </xf>
    <xf numFmtId="0" fontId="5" fillId="0" borderId="22" xfId="42" applyFont="1" applyFill="1" applyBorder="1" applyAlignment="1">
      <alignment horizontal="left"/>
    </xf>
    <xf numFmtId="0" fontId="6" fillId="0" borderId="12" xfId="42" applyFont="1" applyFill="1" applyBorder="1" applyAlignment="1">
      <alignment horizontal="left"/>
    </xf>
    <xf numFmtId="0" fontId="6" fillId="0" borderId="22" xfId="42" applyFont="1" applyFill="1" applyBorder="1" applyAlignment="1">
      <alignment horizontal="left"/>
    </xf>
    <xf numFmtId="0" fontId="5" fillId="0" borderId="19" xfId="39" applyFont="1" applyFill="1" applyBorder="1" applyAlignment="1">
      <alignment wrapText="1"/>
    </xf>
    <xf numFmtId="0" fontId="6" fillId="0" borderId="14" xfId="39" applyFont="1" applyFill="1" applyBorder="1" applyAlignment="1">
      <alignment wrapText="1"/>
    </xf>
    <xf numFmtId="0" fontId="6" fillId="0" borderId="19" xfId="39" applyFont="1" applyFill="1" applyBorder="1" applyAlignment="1">
      <alignment horizontal="left"/>
    </xf>
    <xf numFmtId="0" fontId="6" fillId="0" borderId="14" xfId="39" applyFont="1" applyFill="1" applyBorder="1" applyAlignment="1">
      <alignment horizontal="left"/>
    </xf>
    <xf numFmtId="0" fontId="5" fillId="0" borderId="19" xfId="39" applyFont="1" applyBorder="1" applyAlignment="1">
      <alignment horizontal="center"/>
    </xf>
    <xf numFmtId="0" fontId="5" fillId="0" borderId="14" xfId="39" applyFont="1" applyBorder="1" applyAlignment="1">
      <alignment horizontal="center"/>
    </xf>
    <xf numFmtId="0" fontId="5" fillId="0" borderId="19" xfId="39" applyFont="1" applyFill="1" applyBorder="1" applyAlignment="1">
      <alignment horizontal="left"/>
    </xf>
    <xf numFmtId="0" fontId="5" fillId="0" borderId="114" xfId="39" applyFont="1" applyFill="1" applyBorder="1" applyAlignment="1">
      <alignment wrapText="1"/>
    </xf>
    <xf numFmtId="0" fontId="6" fillId="0" borderId="115" xfId="39" applyFont="1" applyFill="1" applyBorder="1" applyAlignment="1">
      <alignment wrapText="1"/>
    </xf>
    <xf numFmtId="0" fontId="6" fillId="0" borderId="114" xfId="39" applyFont="1" applyFill="1" applyBorder="1" applyAlignment="1">
      <alignment horizontal="left"/>
    </xf>
    <xf numFmtId="0" fontId="6" fillId="0" borderId="115" xfId="39" applyFont="1" applyFill="1" applyBorder="1" applyAlignment="1">
      <alignment horizontal="left"/>
    </xf>
    <xf numFmtId="0" fontId="5" fillId="0" borderId="43" xfId="39" applyFont="1" applyFill="1" applyBorder="1" applyAlignment="1"/>
    <xf numFmtId="0" fontId="6" fillId="0" borderId="42" xfId="39" applyFont="1" applyFill="1" applyBorder="1" applyAlignment="1"/>
    <xf numFmtId="0" fontId="5" fillId="0" borderId="38" xfId="39" applyFont="1" applyBorder="1" applyAlignment="1">
      <alignment horizontal="center"/>
    </xf>
    <xf numFmtId="0" fontId="5" fillId="0" borderId="45" xfId="39" applyFont="1" applyBorder="1" applyAlignment="1">
      <alignment horizontal="center"/>
    </xf>
    <xf numFmtId="0" fontId="5" fillId="0" borderId="37" xfId="39" applyFont="1" applyFill="1" applyBorder="1" applyAlignment="1">
      <alignment horizontal="left"/>
    </xf>
    <xf numFmtId="0" fontId="6" fillId="0" borderId="36" xfId="39" applyFont="1" applyFill="1" applyBorder="1" applyAlignment="1">
      <alignment horizontal="left"/>
    </xf>
    <xf numFmtId="0" fontId="6" fillId="0" borderId="43" xfId="39" applyFont="1" applyFill="1" applyBorder="1" applyAlignment="1">
      <alignment horizontal="left"/>
    </xf>
    <xf numFmtId="0" fontId="6" fillId="0" borderId="42" xfId="39" applyFont="1" applyFill="1" applyBorder="1" applyAlignment="1">
      <alignment horizontal="left"/>
    </xf>
    <xf numFmtId="0" fontId="6" fillId="0" borderId="38" xfId="39" applyFont="1" applyFill="1" applyBorder="1" applyAlignment="1">
      <alignment horizontal="left"/>
    </xf>
    <xf numFmtId="0" fontId="6" fillId="0" borderId="45" xfId="39" applyFont="1" applyFill="1" applyBorder="1" applyAlignment="1">
      <alignment horizontal="left"/>
    </xf>
    <xf numFmtId="0" fontId="55" fillId="0" borderId="0" xfId="0" applyFont="1" applyAlignment="1">
      <alignment horizontal="center" wrapText="1"/>
    </xf>
    <xf numFmtId="0" fontId="53" fillId="0" borderId="41" xfId="40" applyFont="1" applyBorder="1" applyAlignment="1" applyProtection="1">
      <alignment horizontal="left" vertical="top"/>
      <protection locked="0"/>
    </xf>
    <xf numFmtId="0" fontId="53" fillId="0" borderId="26" xfId="40" applyFont="1" applyBorder="1" applyAlignment="1" applyProtection="1">
      <alignment horizontal="left" vertical="top"/>
      <protection locked="0"/>
    </xf>
    <xf numFmtId="0" fontId="53" fillId="0" borderId="31" xfId="40" applyFont="1" applyBorder="1" applyAlignment="1" applyProtection="1">
      <alignment horizontal="left" vertical="top"/>
      <protection locked="0"/>
    </xf>
    <xf numFmtId="0" fontId="53" fillId="26" borderId="47" xfId="40" applyFont="1" applyFill="1" applyBorder="1" applyAlignment="1"/>
    <xf numFmtId="0" fontId="53" fillId="26" borderId="35" xfId="40" applyFont="1" applyFill="1" applyBorder="1" applyAlignment="1"/>
    <xf numFmtId="0" fontId="52" fillId="0" borderId="47" xfId="40" applyFont="1" applyBorder="1" applyAlignment="1"/>
    <xf numFmtId="0" fontId="52" fillId="0" borderId="35" xfId="40" applyFont="1" applyBorder="1" applyAlignment="1"/>
    <xf numFmtId="0" fontId="53" fillId="0" borderId="47" xfId="40" applyFont="1" applyBorder="1" applyAlignment="1"/>
    <xf numFmtId="0" fontId="53" fillId="0" borderId="35" xfId="40" applyFont="1" applyBorder="1" applyAlignment="1"/>
    <xf numFmtId="0" fontId="52" fillId="0" borderId="91" xfId="40" applyFont="1" applyBorder="1" applyAlignment="1" applyProtection="1">
      <alignment horizontal="left" vertical="top" wrapText="1"/>
      <protection locked="0"/>
    </xf>
    <xf numFmtId="0" fontId="52" fillId="0" borderId="41" xfId="40" applyFont="1" applyBorder="1" applyAlignment="1" applyProtection="1">
      <alignment horizontal="left" vertical="top" wrapText="1"/>
      <protection locked="0"/>
    </xf>
    <xf numFmtId="0" fontId="52" fillId="0" borderId="26" xfId="40" applyFont="1" applyBorder="1" applyAlignment="1" applyProtection="1">
      <alignment horizontal="left" vertical="top" wrapText="1"/>
      <protection locked="0"/>
    </xf>
    <xf numFmtId="0" fontId="52" fillId="0" borderId="31" xfId="40" applyFont="1" applyBorder="1" applyAlignment="1" applyProtection="1">
      <alignment horizontal="left" vertical="top" wrapText="1"/>
      <protection locked="0"/>
    </xf>
    <xf numFmtId="0" fontId="5" fillId="0" borderId="47" xfId="39" applyFont="1" applyBorder="1" applyAlignment="1">
      <alignment horizontal="center"/>
    </xf>
    <xf numFmtId="0" fontId="5" fillId="0" borderId="35" xfId="39" applyFont="1" applyBorder="1" applyAlignment="1">
      <alignment horizontal="center"/>
    </xf>
    <xf numFmtId="0" fontId="52" fillId="0" borderId="47" xfId="40" applyFont="1" applyBorder="1" applyAlignment="1">
      <alignment horizontal="center"/>
    </xf>
    <xf numFmtId="0" fontId="52" fillId="0" borderId="35" xfId="40" applyFont="1" applyBorder="1" applyAlignment="1">
      <alignment horizontal="center"/>
    </xf>
    <xf numFmtId="0" fontId="53" fillId="27" borderId="47" xfId="40" applyFont="1" applyFill="1" applyBorder="1" applyAlignment="1"/>
    <xf numFmtId="0" fontId="53" fillId="27" borderId="35" xfId="40" applyFont="1" applyFill="1" applyBorder="1" applyAlignment="1"/>
    <xf numFmtId="0" fontId="53" fillId="26" borderId="47" xfId="40" applyFont="1" applyFill="1" applyBorder="1" applyAlignment="1">
      <alignment horizontal="left" vertical="center" wrapText="1"/>
    </xf>
    <xf numFmtId="0" fontId="53" fillId="26" borderId="35" xfId="40" applyFont="1" applyFill="1" applyBorder="1" applyAlignment="1">
      <alignment horizontal="left" vertical="center" wrapText="1"/>
    </xf>
    <xf numFmtId="37" fontId="57" fillId="0" borderId="24" xfId="41" applyFont="1" applyFill="1" applyBorder="1" applyAlignment="1">
      <alignment horizontal="center"/>
    </xf>
    <xf numFmtId="37" fontId="57" fillId="0" borderId="21" xfId="41" applyFont="1" applyFill="1" applyBorder="1" applyAlignment="1">
      <alignment horizontal="center"/>
    </xf>
    <xf numFmtId="37" fontId="57" fillId="0" borderId="20" xfId="41" applyFont="1" applyFill="1" applyBorder="1" applyAlignment="1">
      <alignment horizontal="center"/>
    </xf>
    <xf numFmtId="37" fontId="57" fillId="0" borderId="21" xfId="41" applyFont="1" applyFill="1" applyBorder="1" applyAlignment="1">
      <alignment horizontal="center"/>
    </xf>
    <xf numFmtId="37" fontId="57" fillId="0" borderId="33" xfId="41" applyFont="1" applyFill="1" applyBorder="1" applyAlignment="1">
      <alignment horizontal="center"/>
    </xf>
    <xf numFmtId="37" fontId="57" fillId="0" borderId="25" xfId="41" applyFont="1" applyFill="1" applyBorder="1" applyAlignment="1">
      <alignment horizontal="center"/>
    </xf>
    <xf numFmtId="37" fontId="57" fillId="0" borderId="55" xfId="41" applyFont="1" applyFill="1" applyBorder="1" applyAlignment="1">
      <alignment horizontal="center"/>
    </xf>
    <xf numFmtId="37" fontId="57" fillId="0" borderId="72" xfId="41" applyFont="1" applyFill="1" applyBorder="1" applyAlignment="1">
      <alignment horizontal="center"/>
    </xf>
    <xf numFmtId="37" fontId="57" fillId="0" borderId="90" xfId="41" applyFont="1" applyFill="1" applyBorder="1" applyAlignment="1">
      <alignment horizontal="center"/>
    </xf>
    <xf numFmtId="37" fontId="57" fillId="0" borderId="24" xfId="41" applyFont="1" applyFill="1" applyBorder="1" applyAlignment="1">
      <alignment horizontal="center"/>
    </xf>
    <xf numFmtId="37" fontId="57" fillId="0" borderId="90" xfId="41" applyFont="1" applyFill="1" applyBorder="1" applyAlignment="1">
      <alignment horizontal="center"/>
    </xf>
    <xf numFmtId="37" fontId="57" fillId="0" borderId="55" xfId="41" applyFont="1" applyFill="1" applyBorder="1" applyAlignment="1">
      <alignment horizontal="center"/>
    </xf>
    <xf numFmtId="37" fontId="57" fillId="0" borderId="0" xfId="41" applyFont="1" applyFill="1" applyBorder="1" applyAlignment="1">
      <alignment horizontal="center"/>
    </xf>
    <xf numFmtId="37" fontId="111" fillId="0" borderId="11" xfId="41" applyFont="1" applyFill="1" applyBorder="1" applyAlignment="1">
      <alignment horizontal="center" vertical="center" wrapText="1"/>
    </xf>
    <xf numFmtId="37" fontId="57" fillId="0" borderId="34" xfId="41" applyFont="1" applyFill="1" applyBorder="1" applyAlignment="1">
      <alignment horizontal="center"/>
    </xf>
    <xf numFmtId="37" fontId="57" fillId="0" borderId="70" xfId="41" applyFont="1" applyFill="1" applyBorder="1" applyAlignment="1">
      <alignment horizontal="center"/>
    </xf>
    <xf numFmtId="37" fontId="57" fillId="0" borderId="50" xfId="41" applyFont="1" applyFill="1" applyBorder="1" applyAlignment="1">
      <alignment horizontal="center"/>
    </xf>
    <xf numFmtId="37" fontId="57" fillId="0" borderId="46" xfId="41" applyFont="1" applyFill="1" applyBorder="1" applyAlignment="1">
      <alignment horizontal="center"/>
    </xf>
    <xf numFmtId="37" fontId="57" fillId="0" borderId="53" xfId="41" applyFont="1" applyFill="1" applyBorder="1" applyAlignment="1">
      <alignment horizontal="center"/>
    </xf>
    <xf numFmtId="37" fontId="57" fillId="0" borderId="59" xfId="41" applyFont="1" applyFill="1" applyBorder="1" applyAlignment="1">
      <alignment horizontal="center"/>
    </xf>
    <xf numFmtId="37" fontId="57" fillId="0" borderId="131" xfId="41" applyFont="1" applyFill="1" applyBorder="1" applyAlignment="1">
      <alignment horizontal="center"/>
    </xf>
    <xf numFmtId="37" fontId="57" fillId="0" borderId="134" xfId="41" applyFont="1" applyFill="1" applyBorder="1" applyAlignment="1">
      <alignment horizontal="center"/>
    </xf>
  </cellXfs>
  <cellStyles count="6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2" xfId="58"/>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cellStyle name="Normal 2 2" xfId="38"/>
    <cellStyle name="Normal 3" xfId="39"/>
    <cellStyle name="Normal 4" xfId="49"/>
    <cellStyle name="Normal 4 2" xfId="51"/>
    <cellStyle name="Normal 4 2 2" xfId="57"/>
    <cellStyle name="Normal 4 3" xfId="53"/>
    <cellStyle name="Normal 4 3 2" xfId="60"/>
    <cellStyle name="Normal 4 4" xfId="55"/>
    <cellStyle name="Normal 5" xfId="50"/>
    <cellStyle name="Normal 5 2" xfId="56"/>
    <cellStyle name="Normal 6" xfId="52"/>
    <cellStyle name="Normal 6 2" xfId="59"/>
    <cellStyle name="Normal_09 CIP SM Stations (2)" xfId="40"/>
    <cellStyle name="Normal_cip2007ed 2" xfId="54"/>
    <cellStyle name="Normal_cip2013-2020" xfId="41"/>
    <cellStyle name="Normal_CIPDPWProjectRequest2013-14 JT edits 2" xfId="42"/>
    <cellStyle name="Normal_cipform1" xfId="43"/>
    <cellStyle name="Note" xfId="44" builtinId="10" customBuiltin="1"/>
    <cellStyle name="Output" xfId="45" builtinId="21" customBuiltin="1"/>
    <cellStyle name="Title" xfId="46" builtinId="15" customBuiltin="1"/>
    <cellStyle name="Total" xfId="47" builtinId="25" customBuiltin="1"/>
    <cellStyle name="Warning Text" xfId="48" builtinId="11" customBuiltin="1"/>
  </cellStyles>
  <dxfs count="0"/>
  <tableStyles count="0" defaultTableStyle="TableStyleMedium2" defaultPivotStyle="PivotStyleLight16"/>
  <colors>
    <mruColors>
      <color rgb="FF008000"/>
      <color rgb="FF0000FF"/>
      <color rgb="FFFF9900"/>
      <color rgb="FFFFFFFF"/>
      <color rgb="FFFF00FF"/>
      <color rgb="FF33CC33"/>
      <color rgb="FF808000"/>
      <color rgb="FF996633"/>
      <color rgb="FF3366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1.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200" b="1" i="0" u="none" strike="noStrike" kern="1200" spc="0" baseline="0">
                <a:solidFill>
                  <a:schemeClr val="tx1">
                    <a:lumMod val="65000"/>
                    <a:lumOff val="35000"/>
                  </a:schemeClr>
                </a:solidFill>
                <a:latin typeface="+mn-lt"/>
                <a:ea typeface="+mn-ea"/>
                <a:cs typeface="+mn-cs"/>
              </a:defRPr>
            </a:pPr>
            <a:r>
              <a:rPr lang="en-US" sz="3200" b="1"/>
              <a:t>Property Taxes to Finance CIP</a:t>
            </a:r>
          </a:p>
        </c:rich>
      </c:tx>
      <c:overlay val="0"/>
      <c:spPr>
        <a:noFill/>
        <a:ln>
          <a:noFill/>
        </a:ln>
        <a:effectLst/>
      </c:spPr>
      <c:txPr>
        <a:bodyPr rot="0" spcFirstLastPara="1" vertOverflow="ellipsis" vert="horz" wrap="square" anchor="ctr" anchorCtr="1"/>
        <a:lstStyle/>
        <a:p>
          <a:pPr>
            <a:defRPr sz="3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8863389649109398E-2"/>
          <c:y val="1.1783363151410684E-2"/>
          <c:w val="0.93560262976836628"/>
          <c:h val="0.87066071802921285"/>
        </c:manualLayout>
      </c:layout>
      <c:lineChart>
        <c:grouping val="standard"/>
        <c:varyColors val="0"/>
        <c:ser>
          <c:idx val="0"/>
          <c:order val="0"/>
          <c:spPr>
            <a:ln w="28575" cap="rnd">
              <a:solidFill>
                <a:schemeClr val="accent1"/>
              </a:solidFill>
              <a:round/>
            </a:ln>
            <a:effectLst/>
          </c:spPr>
          <c:marker>
            <c:symbol val="none"/>
          </c:marker>
          <c:dLbls>
            <c:dLbl>
              <c:idx val="0"/>
              <c:layout>
                <c:manualLayout>
                  <c:x val="-2.2815533980582524E-2"/>
                  <c:y val="7.723267745950986E-2"/>
                </c:manualLayout>
              </c:layout>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8.0233009708737868E-2"/>
                      <c:h val="5.5746938192201848E-2"/>
                    </c:manualLayout>
                  </c15:layout>
                </c:ext>
                <c:ext xmlns:c16="http://schemas.microsoft.com/office/drawing/2014/chart" uri="{C3380CC4-5D6E-409C-BE32-E72D297353CC}">
                  <c16:uniqueId val="{00000001-9D68-4F56-819E-87D2EAA37380}"/>
                </c:ext>
              </c:extLst>
            </c:dLbl>
            <c:dLbl>
              <c:idx val="1"/>
              <c:layout>
                <c:manualLayout>
                  <c:x val="1.9417475728155339E-3"/>
                  <c:y val="3.64709068079645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D68-4F56-819E-87D2EAA37380}"/>
                </c:ext>
              </c:extLst>
            </c:dLbl>
            <c:dLbl>
              <c:idx val="2"/>
              <c:layout>
                <c:manualLayout>
                  <c:x val="5.8252427184466021E-3"/>
                  <c:y val="3.43255593486724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D68-4F56-819E-87D2EAA37380}"/>
                </c:ext>
              </c:extLst>
            </c:dLbl>
            <c:dLbl>
              <c:idx val="3"/>
              <c:layout>
                <c:manualLayout>
                  <c:x val="-4.5889101338432124E-3"/>
                  <c:y val="5.91715976331360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D68-4F56-819E-87D2EAA37380}"/>
                </c:ext>
              </c:extLst>
            </c:dLbl>
            <c:dLbl>
              <c:idx val="4"/>
              <c:layout>
                <c:manualLayout>
                  <c:x val="7.6481835564053537E-4"/>
                  <c:y val="4.02366863905325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D68-4F56-819E-87D2EAA37380}"/>
                </c:ext>
              </c:extLst>
            </c:dLbl>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'ciptax (opt 2)'!$T$13:$Z$13</c15:sqref>
                  </c15:fullRef>
                </c:ext>
              </c:extLst>
              <c:f>'ciptax (opt 2)'!$U$13:$Z$13</c:f>
              <c:strCache>
                <c:ptCount val="6"/>
                <c:pt idx="0">
                  <c:v>2025-26</c:v>
                </c:pt>
                <c:pt idx="1">
                  <c:v>2026-27</c:v>
                </c:pt>
                <c:pt idx="2">
                  <c:v>2027-28</c:v>
                </c:pt>
                <c:pt idx="3">
                  <c:v>2028-29</c:v>
                </c:pt>
                <c:pt idx="4">
                  <c:v>2029-30</c:v>
                </c:pt>
                <c:pt idx="5">
                  <c:v>2030-31</c:v>
                </c:pt>
              </c:strCache>
            </c:strRef>
          </c:cat>
          <c:val>
            <c:numRef>
              <c:extLst>
                <c:ext xmlns:c15="http://schemas.microsoft.com/office/drawing/2012/chart" uri="{02D57815-91ED-43cb-92C2-25804820EDAC}">
                  <c15:fullRef>
                    <c15:sqref>'ciptax (opt 2)'!$T$10:$Z$10</c15:sqref>
                  </c15:fullRef>
                </c:ext>
              </c:extLst>
              <c:f>'ciptax (opt 2)'!$U$10:$Z$10</c:f>
              <c:numCache>
                <c:formatCode>_(* #,##0_);_(* \(#,##0\);_(* "-"_);_(@_)</c:formatCode>
                <c:ptCount val="6"/>
                <c:pt idx="0">
                  <c:v>2768335</c:v>
                </c:pt>
                <c:pt idx="1">
                  <c:v>5467430</c:v>
                </c:pt>
                <c:pt idx="2">
                  <c:v>5817012</c:v>
                </c:pt>
                <c:pt idx="3">
                  <c:v>6508000</c:v>
                </c:pt>
                <c:pt idx="4">
                  <c:v>6819153</c:v>
                </c:pt>
                <c:pt idx="5">
                  <c:v>7177805</c:v>
                </c:pt>
              </c:numCache>
            </c:numRef>
          </c:val>
          <c:smooth val="0"/>
          <c:extLst>
            <c:ext xmlns:c15="http://schemas.microsoft.com/office/drawing/2012/chart" uri="{02D57815-91ED-43cb-92C2-25804820EDAC}">
              <c15:categoryFilterExceptions>
                <c15:categoryFilterException>
                  <c15:sqref>'ciptax (opt 2)'!$T$10</c15:sqref>
                  <c15:dLbl>
                    <c:idx val="-1"/>
                    <c:layout>
                      <c:manualLayout>
                        <c:x val="-1.3592233009708738E-2"/>
                        <c:y val="6.43604237787609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0-7E8C-4ADE-9F90-F414A3F31C7C}"/>
                      </c:ext>
                    </c:extLst>
                  </c15:dLbl>
                </c15:categoryFilterException>
              </c15:categoryFilterExceptions>
            </c:ext>
            <c:ext xmlns:c16="http://schemas.microsoft.com/office/drawing/2014/chart" uri="{C3380CC4-5D6E-409C-BE32-E72D297353CC}">
              <c16:uniqueId val="{00000006-9D68-4F56-819E-87D2EAA37380}"/>
            </c:ext>
          </c:extLst>
        </c:ser>
        <c:dLbls>
          <c:showLegendKey val="0"/>
          <c:showVal val="0"/>
          <c:showCatName val="0"/>
          <c:showSerName val="0"/>
          <c:showPercent val="0"/>
          <c:showBubbleSize val="0"/>
        </c:dLbls>
        <c:smooth val="0"/>
        <c:axId val="708161616"/>
        <c:axId val="708160440"/>
      </c:lineChart>
      <c:catAx>
        <c:axId val="708161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crossAx val="708160440"/>
        <c:crosses val="autoZero"/>
        <c:auto val="1"/>
        <c:lblAlgn val="ctr"/>
        <c:lblOffset val="100"/>
        <c:noMultiLvlLbl val="0"/>
      </c:catAx>
      <c:valAx>
        <c:axId val="708160440"/>
        <c:scaling>
          <c:orientation val="minMax"/>
          <c:min val="150000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708161616"/>
        <c:crosses val="autoZero"/>
        <c:crossBetween val="between"/>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3600" b="1"/>
              <a:t>Capital Expenditures</a:t>
            </a:r>
          </a:p>
          <a:p>
            <a:pPr>
              <a:defRPr/>
            </a:pPr>
            <a:r>
              <a:rPr lang="en-US" sz="1800" b="1"/>
              <a:t>2025-26 Proposed Funding</a:t>
            </a:r>
          </a:p>
        </c:rich>
      </c:tx>
      <c:layout>
        <c:manualLayout>
          <c:xMode val="edge"/>
          <c:yMode val="edge"/>
          <c:x val="0.38325947901337354"/>
          <c:y val="1.46400994758255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2456716365405927E-2"/>
          <c:y val="0.17457518094548144"/>
          <c:w val="0.77129178344232396"/>
          <c:h val="0.57059680624034148"/>
        </c:manualLayout>
      </c:layout>
      <c:barChart>
        <c:barDir val="col"/>
        <c:grouping val="clustered"/>
        <c:varyColors val="0"/>
        <c:ser>
          <c:idx val="5"/>
          <c:order val="0"/>
          <c:tx>
            <c:strRef>
              <c:f>'ciptax (opt 2)'!$U$6</c:f>
              <c:strCache>
                <c:ptCount val="1"/>
                <c:pt idx="0">
                  <c:v>2025-26</c:v>
                </c:pt>
              </c:strCache>
            </c:strRef>
          </c:tx>
          <c:spPr>
            <a:solidFill>
              <a:schemeClr val="accent6"/>
            </a:solidFill>
            <a:ln>
              <a:noFill/>
            </a:ln>
            <a:effectLst/>
          </c:spPr>
          <c:invertIfNegative val="0"/>
          <c:cat>
            <c:strRef>
              <c:f>'ciptax (opt 2)'!$A$7:$A$9</c:f>
              <c:strCache>
                <c:ptCount val="3"/>
                <c:pt idx="0">
                  <c:v>Debt service on outstanding bonds</c:v>
                </c:pt>
                <c:pt idx="1">
                  <c:v>Transfer to capital reserve funds</c:v>
                </c:pt>
                <c:pt idx="2">
                  <c:v>Issuance of New Debt (see below)</c:v>
                </c:pt>
              </c:strCache>
            </c:strRef>
          </c:cat>
          <c:val>
            <c:numRef>
              <c:f>'ciptax (opt 2)'!$U$7:$U$9</c:f>
              <c:numCache>
                <c:formatCode>_(* #,##0_);_(* \(#,##0\);_(* "-"_);_(@_)</c:formatCode>
                <c:ptCount val="3"/>
                <c:pt idx="0">
                  <c:v>228335</c:v>
                </c:pt>
                <c:pt idx="1">
                  <c:v>2540000</c:v>
                </c:pt>
                <c:pt idx="2">
                  <c:v>0</c:v>
                </c:pt>
              </c:numCache>
            </c:numRef>
          </c:val>
          <c:extLst>
            <c:ext xmlns:c16="http://schemas.microsoft.com/office/drawing/2014/chart" uri="{C3380CC4-5D6E-409C-BE32-E72D297353CC}">
              <c16:uniqueId val="{00000002-C37B-44AC-87D3-24EA4E7505CF}"/>
            </c:ext>
          </c:extLst>
        </c:ser>
        <c:ser>
          <c:idx val="0"/>
          <c:order val="1"/>
          <c:tx>
            <c:strRef>
              <c:f>'ciptax (opt 2)'!$V$6</c:f>
              <c:strCache>
                <c:ptCount val="1"/>
                <c:pt idx="0">
                  <c:v>2026-27</c:v>
                </c:pt>
              </c:strCache>
            </c:strRef>
          </c:tx>
          <c:spPr>
            <a:solidFill>
              <a:schemeClr val="accent1"/>
            </a:solidFill>
            <a:ln>
              <a:noFill/>
            </a:ln>
            <a:effectLst/>
          </c:spPr>
          <c:invertIfNegative val="0"/>
          <c:cat>
            <c:strRef>
              <c:f>'ciptax (opt 2)'!$A$7:$A$9</c:f>
              <c:strCache>
                <c:ptCount val="3"/>
                <c:pt idx="0">
                  <c:v>Debt service on outstanding bonds</c:v>
                </c:pt>
                <c:pt idx="1">
                  <c:v>Transfer to capital reserve funds</c:v>
                </c:pt>
                <c:pt idx="2">
                  <c:v>Issuance of New Debt (see below)</c:v>
                </c:pt>
              </c:strCache>
            </c:strRef>
          </c:cat>
          <c:val>
            <c:numRef>
              <c:f>'ciptax (opt 2)'!$V$7:$V$9</c:f>
              <c:numCache>
                <c:formatCode>_(* #,##0_);_(* \(#,##0\);_(* "-"_);_(@_)</c:formatCode>
                <c:ptCount val="3"/>
                <c:pt idx="0">
                  <c:v>220430</c:v>
                </c:pt>
                <c:pt idx="1">
                  <c:v>2890000</c:v>
                </c:pt>
                <c:pt idx="2">
                  <c:v>2357000</c:v>
                </c:pt>
              </c:numCache>
            </c:numRef>
          </c:val>
          <c:extLst>
            <c:ext xmlns:c16="http://schemas.microsoft.com/office/drawing/2014/chart" uri="{C3380CC4-5D6E-409C-BE32-E72D297353CC}">
              <c16:uniqueId val="{00000003-C37B-44AC-87D3-24EA4E7505CF}"/>
            </c:ext>
          </c:extLst>
        </c:ser>
        <c:ser>
          <c:idx val="1"/>
          <c:order val="2"/>
          <c:tx>
            <c:strRef>
              <c:f>'ciptax (opt 2)'!$W$6</c:f>
              <c:strCache>
                <c:ptCount val="1"/>
                <c:pt idx="0">
                  <c:v>2027-28</c:v>
                </c:pt>
              </c:strCache>
            </c:strRef>
          </c:tx>
          <c:spPr>
            <a:solidFill>
              <a:schemeClr val="accent2"/>
            </a:solidFill>
            <a:ln>
              <a:noFill/>
            </a:ln>
            <a:effectLst/>
          </c:spPr>
          <c:invertIfNegative val="0"/>
          <c:cat>
            <c:strRef>
              <c:f>'ciptax (opt 2)'!$A$7:$A$9</c:f>
              <c:strCache>
                <c:ptCount val="3"/>
                <c:pt idx="0">
                  <c:v>Debt service on outstanding bonds</c:v>
                </c:pt>
                <c:pt idx="1">
                  <c:v>Transfer to capital reserve funds</c:v>
                </c:pt>
                <c:pt idx="2">
                  <c:v>Issuance of New Debt (see below)</c:v>
                </c:pt>
              </c:strCache>
            </c:strRef>
          </c:cat>
          <c:val>
            <c:numRef>
              <c:f>'ciptax (opt 2)'!$W$7:$W$9</c:f>
              <c:numCache>
                <c:formatCode>_(* #,##0_);_(* \(#,##0\);_(* "-"_);_(@_)</c:formatCode>
                <c:ptCount val="3"/>
                <c:pt idx="0">
                  <c:v>207525</c:v>
                </c:pt>
                <c:pt idx="1">
                  <c:v>3240000</c:v>
                </c:pt>
                <c:pt idx="2">
                  <c:v>2369487</c:v>
                </c:pt>
              </c:numCache>
            </c:numRef>
          </c:val>
          <c:extLst>
            <c:ext xmlns:c16="http://schemas.microsoft.com/office/drawing/2014/chart" uri="{C3380CC4-5D6E-409C-BE32-E72D297353CC}">
              <c16:uniqueId val="{00000004-C37B-44AC-87D3-24EA4E7505CF}"/>
            </c:ext>
          </c:extLst>
        </c:ser>
        <c:ser>
          <c:idx val="2"/>
          <c:order val="3"/>
          <c:tx>
            <c:strRef>
              <c:f>'ciptax (opt 2)'!$X$6</c:f>
              <c:strCache>
                <c:ptCount val="1"/>
                <c:pt idx="0">
                  <c:v>2028-29</c:v>
                </c:pt>
              </c:strCache>
            </c:strRef>
          </c:tx>
          <c:spPr>
            <a:solidFill>
              <a:schemeClr val="accent3"/>
            </a:solidFill>
            <a:ln>
              <a:noFill/>
            </a:ln>
            <a:effectLst/>
          </c:spPr>
          <c:invertIfNegative val="0"/>
          <c:cat>
            <c:strRef>
              <c:f>'ciptax (opt 2)'!$A$7:$A$9</c:f>
              <c:strCache>
                <c:ptCount val="3"/>
                <c:pt idx="0">
                  <c:v>Debt service on outstanding bonds</c:v>
                </c:pt>
                <c:pt idx="1">
                  <c:v>Transfer to capital reserve funds</c:v>
                </c:pt>
                <c:pt idx="2">
                  <c:v>Issuance of New Debt (see below)</c:v>
                </c:pt>
              </c:strCache>
            </c:strRef>
          </c:cat>
          <c:val>
            <c:numRef>
              <c:f>'ciptax (opt 2)'!$X$7:$X$9</c:f>
              <c:numCache>
                <c:formatCode>_(* #,##0_);_(* \(#,##0\);_(* "-"_);_(@_)</c:formatCode>
                <c:ptCount val="3"/>
                <c:pt idx="0">
                  <c:v>199875</c:v>
                </c:pt>
                <c:pt idx="1">
                  <c:v>3615000</c:v>
                </c:pt>
                <c:pt idx="2">
                  <c:v>2693125</c:v>
                </c:pt>
              </c:numCache>
            </c:numRef>
          </c:val>
          <c:extLst>
            <c:ext xmlns:c16="http://schemas.microsoft.com/office/drawing/2014/chart" uri="{C3380CC4-5D6E-409C-BE32-E72D297353CC}">
              <c16:uniqueId val="{00000005-C37B-44AC-87D3-24EA4E7505CF}"/>
            </c:ext>
          </c:extLst>
        </c:ser>
        <c:ser>
          <c:idx val="6"/>
          <c:order val="4"/>
          <c:tx>
            <c:strRef>
              <c:f>'ciptax (opt 2)'!$Y$6</c:f>
              <c:strCache>
                <c:ptCount val="1"/>
                <c:pt idx="0">
                  <c:v>2029-30</c:v>
                </c:pt>
              </c:strCache>
            </c:strRef>
          </c:tx>
          <c:spPr>
            <a:solidFill>
              <a:schemeClr val="accent1">
                <a:lumMod val="60000"/>
              </a:schemeClr>
            </a:solidFill>
            <a:ln>
              <a:noFill/>
            </a:ln>
            <a:effectLst/>
          </c:spPr>
          <c:invertIfNegative val="0"/>
          <c:cat>
            <c:strRef>
              <c:f>'ciptax (opt 2)'!$A$7:$A$9</c:f>
              <c:strCache>
                <c:ptCount val="3"/>
                <c:pt idx="0">
                  <c:v>Debt service on outstanding bonds</c:v>
                </c:pt>
                <c:pt idx="1">
                  <c:v>Transfer to capital reserve funds</c:v>
                </c:pt>
                <c:pt idx="2">
                  <c:v>Issuance of New Debt (see below)</c:v>
                </c:pt>
              </c:strCache>
            </c:strRef>
          </c:cat>
          <c:val>
            <c:numRef>
              <c:f>'ciptax (opt 2)'!$Y$7:$Y$9</c:f>
              <c:numCache>
                <c:formatCode>_(* #,##0_);_(* \(#,##0\);_(* "-"_);_(@_)</c:formatCode>
                <c:ptCount val="3"/>
                <c:pt idx="0">
                  <c:v>193725</c:v>
                </c:pt>
                <c:pt idx="1">
                  <c:v>3990000</c:v>
                </c:pt>
                <c:pt idx="2">
                  <c:v>2635428</c:v>
                </c:pt>
              </c:numCache>
            </c:numRef>
          </c:val>
          <c:extLst>
            <c:ext xmlns:c16="http://schemas.microsoft.com/office/drawing/2014/chart" uri="{C3380CC4-5D6E-409C-BE32-E72D297353CC}">
              <c16:uniqueId val="{00000006-C37B-44AC-87D3-24EA4E7505CF}"/>
            </c:ext>
          </c:extLst>
        </c:ser>
        <c:ser>
          <c:idx val="3"/>
          <c:order val="5"/>
          <c:tx>
            <c:strRef>
              <c:f>'ciptax (opt 2)'!$Z$6</c:f>
              <c:strCache>
                <c:ptCount val="1"/>
                <c:pt idx="0">
                  <c:v>2030-31</c:v>
                </c:pt>
              </c:strCache>
            </c:strRef>
          </c:tx>
          <c:spPr>
            <a:solidFill>
              <a:schemeClr val="accent4"/>
            </a:solidFill>
            <a:ln>
              <a:noFill/>
            </a:ln>
            <a:effectLst/>
          </c:spPr>
          <c:invertIfNegative val="0"/>
          <c:cat>
            <c:strRef>
              <c:f>'ciptax (opt 2)'!$A$7:$A$9</c:f>
              <c:strCache>
                <c:ptCount val="3"/>
                <c:pt idx="0">
                  <c:v>Debt service on outstanding bonds</c:v>
                </c:pt>
                <c:pt idx="1">
                  <c:v>Transfer to capital reserve funds</c:v>
                </c:pt>
                <c:pt idx="2">
                  <c:v>Issuance of New Debt (see below)</c:v>
                </c:pt>
              </c:strCache>
            </c:strRef>
          </c:cat>
          <c:val>
            <c:numRef>
              <c:f>'ciptax (opt 2)'!$Z$7:$Z$9</c:f>
              <c:numCache>
                <c:formatCode>_(* #,##0_);_(* \(#,##0\);_(* "-"_);_(@_)</c:formatCode>
                <c:ptCount val="3"/>
                <c:pt idx="0">
                  <c:v>187575</c:v>
                </c:pt>
                <c:pt idx="1">
                  <c:v>4285000</c:v>
                </c:pt>
                <c:pt idx="2">
                  <c:v>2705230</c:v>
                </c:pt>
              </c:numCache>
            </c:numRef>
          </c:val>
          <c:extLst>
            <c:ext xmlns:c16="http://schemas.microsoft.com/office/drawing/2014/chart" uri="{C3380CC4-5D6E-409C-BE32-E72D297353CC}">
              <c16:uniqueId val="{00000002-74D1-4EAE-9EC1-8FDAB9ECA28F}"/>
            </c:ext>
          </c:extLst>
        </c:ser>
        <c:dLbls>
          <c:showLegendKey val="0"/>
          <c:showVal val="0"/>
          <c:showCatName val="0"/>
          <c:showSerName val="0"/>
          <c:showPercent val="0"/>
          <c:showBubbleSize val="0"/>
        </c:dLbls>
        <c:gapWidth val="219"/>
        <c:overlap val="-27"/>
        <c:axId val="708156520"/>
        <c:axId val="708160048"/>
      </c:barChart>
      <c:catAx>
        <c:axId val="708156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3200" b="0" i="0" u="none" strike="noStrike" kern="1200" baseline="0">
                <a:solidFill>
                  <a:schemeClr val="tx1">
                    <a:lumMod val="65000"/>
                    <a:lumOff val="35000"/>
                  </a:schemeClr>
                </a:solidFill>
                <a:latin typeface="+mn-lt"/>
                <a:ea typeface="+mn-ea"/>
                <a:cs typeface="+mn-cs"/>
              </a:defRPr>
            </a:pPr>
            <a:endParaRPr lang="en-US"/>
          </a:p>
        </c:txPr>
        <c:crossAx val="708160048"/>
        <c:crosses val="autoZero"/>
        <c:auto val="1"/>
        <c:lblAlgn val="ctr"/>
        <c:lblOffset val="100"/>
        <c:noMultiLvlLbl val="0"/>
      </c:catAx>
      <c:valAx>
        <c:axId val="708160048"/>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crossAx val="708156520"/>
        <c:crosses val="autoZero"/>
        <c:crossBetween val="between"/>
      </c:valAx>
      <c:spPr>
        <a:noFill/>
        <a:ln>
          <a:noFill/>
        </a:ln>
        <a:effectLst/>
      </c:spPr>
    </c:plotArea>
    <c:legend>
      <c:legendPos val="r"/>
      <c:layout>
        <c:manualLayout>
          <c:xMode val="edge"/>
          <c:yMode val="edge"/>
          <c:x val="0.90350810385989888"/>
          <c:y val="0.30216099669093166"/>
          <c:w val="5.080880154314292E-2"/>
          <c:h val="0.22369072937154905"/>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254000</xdr:colOff>
      <xdr:row>0</xdr:row>
      <xdr:rowOff>127000</xdr:rowOff>
    </xdr:from>
    <xdr:to>
      <xdr:col>22</xdr:col>
      <xdr:colOff>127000</xdr:colOff>
      <xdr:row>34</xdr:row>
      <xdr:rowOff>95250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260350</xdr:colOff>
      <xdr:row>39</xdr:row>
      <xdr:rowOff>82550</xdr:rowOff>
    </xdr:from>
    <xdr:to>
      <xdr:col>22</xdr:col>
      <xdr:colOff>69850</xdr:colOff>
      <xdr:row>86</xdr:row>
      <xdr:rowOff>130174</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0.3064</cdr:x>
      <cdr:y>0.10365</cdr:y>
    </cdr:from>
    <cdr:to>
      <cdr:x>0.32439</cdr:x>
      <cdr:y>0.71167</cdr:y>
    </cdr:to>
    <cdr:cxnSp macro="">
      <cdr:nvCxnSpPr>
        <cdr:cNvPr id="3" name="Straight Arrow Connector 2"/>
        <cdr:cNvCxnSpPr/>
      </cdr:nvCxnSpPr>
      <cdr:spPr>
        <a:xfrm xmlns:a="http://schemas.openxmlformats.org/drawingml/2006/main" flipH="1">
          <a:off x="5226050" y="809229"/>
          <a:ext cx="306778" cy="4747021"/>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accent6"/>
        </a:lnRef>
        <a:fillRef xmlns:a="http://schemas.openxmlformats.org/drawingml/2006/main" idx="0">
          <a:schemeClr val="accent6"/>
        </a:fillRef>
        <a:effectRef xmlns:a="http://schemas.openxmlformats.org/drawingml/2006/main" idx="1">
          <a:schemeClr val="accent6"/>
        </a:effectRef>
        <a:fontRef xmlns:a="http://schemas.openxmlformats.org/drawingml/2006/main" idx="minor">
          <a:schemeClr val="tx1"/>
        </a:fontRef>
      </cdr:style>
    </cdr:cxnSp>
  </cdr:relSizeAnchor>
  <cdr:relSizeAnchor xmlns:cdr="http://schemas.openxmlformats.org/drawingml/2006/chartDrawing">
    <cdr:from>
      <cdr:x>0.41801</cdr:x>
      <cdr:y>0.13961</cdr:y>
    </cdr:from>
    <cdr:to>
      <cdr:x>0.53946</cdr:x>
      <cdr:y>0.20415</cdr:y>
    </cdr:to>
    <cdr:cxnSp macro="">
      <cdr:nvCxnSpPr>
        <cdr:cNvPr id="9" name="Straight Arrow Connector 8"/>
        <cdr:cNvCxnSpPr/>
      </cdr:nvCxnSpPr>
      <cdr:spPr>
        <a:xfrm xmlns:a="http://schemas.openxmlformats.org/drawingml/2006/main">
          <a:off x="7129620" y="1089981"/>
          <a:ext cx="2071530" cy="503869"/>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accent6"/>
        </a:lnRef>
        <a:fillRef xmlns:a="http://schemas.openxmlformats.org/drawingml/2006/main" idx="0">
          <a:schemeClr val="accent6"/>
        </a:fillRef>
        <a:effectRef xmlns:a="http://schemas.openxmlformats.org/drawingml/2006/main" idx="1">
          <a:schemeClr val="accent6"/>
        </a:effectRef>
        <a:fontRef xmlns:a="http://schemas.openxmlformats.org/drawingml/2006/main" idx="minor">
          <a:schemeClr val="tx1"/>
        </a:fontRef>
      </cdr:style>
    </cdr:cxnSp>
  </cdr:relSizeAnchor>
  <cdr:relSizeAnchor xmlns:cdr="http://schemas.openxmlformats.org/drawingml/2006/chartDrawing">
    <cdr:from>
      <cdr:x>0.60749</cdr:x>
      <cdr:y>0.13319</cdr:y>
    </cdr:from>
    <cdr:to>
      <cdr:x>0.80156</cdr:x>
      <cdr:y>0.37658</cdr:y>
    </cdr:to>
    <cdr:cxnSp macro="">
      <cdr:nvCxnSpPr>
        <cdr:cNvPr id="11" name="Straight Arrow Connector 10"/>
        <cdr:cNvCxnSpPr/>
      </cdr:nvCxnSpPr>
      <cdr:spPr>
        <a:xfrm xmlns:a="http://schemas.openxmlformats.org/drawingml/2006/main">
          <a:off x="10361410" y="1039857"/>
          <a:ext cx="3310140" cy="1900193"/>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accent6"/>
        </a:lnRef>
        <a:fillRef xmlns:a="http://schemas.openxmlformats.org/drawingml/2006/main" idx="0">
          <a:schemeClr val="accent6"/>
        </a:fillRef>
        <a:effectRef xmlns:a="http://schemas.openxmlformats.org/drawingml/2006/main" idx="1">
          <a:schemeClr val="accent6"/>
        </a:effectRef>
        <a:fontRef xmlns:a="http://schemas.openxmlformats.org/drawingml/2006/main" idx="minor">
          <a:schemeClr val="tx1"/>
        </a:fontRef>
      </cdr:style>
    </cdr:cxnSp>
  </cdr:relSizeAnchor>
</c:userShapes>
</file>

<file path=xl/drawings/drawing3.xml><?xml version="1.0" encoding="utf-8"?>
<xdr:wsDr xmlns:xdr="http://schemas.openxmlformats.org/drawingml/2006/spreadsheetDrawing" xmlns:a="http://schemas.openxmlformats.org/drawingml/2006/main">
  <xdr:twoCellAnchor>
    <xdr:from>
      <xdr:col>4</xdr:col>
      <xdr:colOff>0</xdr:colOff>
      <xdr:row>61</xdr:row>
      <xdr:rowOff>2540</xdr:rowOff>
    </xdr:from>
    <xdr:to>
      <xdr:col>4</xdr:col>
      <xdr:colOff>19050</xdr:colOff>
      <xdr:row>61</xdr:row>
      <xdr:rowOff>2540</xdr:rowOff>
    </xdr:to>
    <xdr:sp macro="" textlink="">
      <xdr:nvSpPr>
        <xdr:cNvPr id="2"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3"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0</xdr:rowOff>
    </xdr:from>
    <xdr:to>
      <xdr:col>4</xdr:col>
      <xdr:colOff>0</xdr:colOff>
      <xdr:row>61</xdr:row>
      <xdr:rowOff>0</xdr:rowOff>
    </xdr:to>
    <xdr:sp macro="" textlink="">
      <xdr:nvSpPr>
        <xdr:cNvPr id="4" name="Line 36"/>
        <xdr:cNvSpPr>
          <a:spLocks noChangeShapeType="1"/>
        </xdr:cNvSpPr>
      </xdr:nvSpPr>
      <xdr:spPr bwMode="auto">
        <a:xfrm>
          <a:off x="7330440" y="964311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0</xdr:colOff>
      <xdr:row>61</xdr:row>
      <xdr:rowOff>2540</xdr:rowOff>
    </xdr:from>
    <xdr:to>
      <xdr:col>4</xdr:col>
      <xdr:colOff>0</xdr:colOff>
      <xdr:row>61</xdr:row>
      <xdr:rowOff>2540</xdr:rowOff>
    </xdr:to>
    <xdr:sp macro="" textlink="">
      <xdr:nvSpPr>
        <xdr:cNvPr id="5"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0</xdr:rowOff>
    </xdr:from>
    <xdr:to>
      <xdr:col>4</xdr:col>
      <xdr:colOff>0</xdr:colOff>
      <xdr:row>61</xdr:row>
      <xdr:rowOff>0</xdr:rowOff>
    </xdr:to>
    <xdr:sp macro="" textlink="">
      <xdr:nvSpPr>
        <xdr:cNvPr id="6" name="Line 38"/>
        <xdr:cNvSpPr>
          <a:spLocks noChangeShapeType="1"/>
        </xdr:cNvSpPr>
      </xdr:nvSpPr>
      <xdr:spPr bwMode="auto">
        <a:xfrm>
          <a:off x="7330440" y="964311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0</xdr:colOff>
      <xdr:row>61</xdr:row>
      <xdr:rowOff>2540</xdr:rowOff>
    </xdr:from>
    <xdr:to>
      <xdr:col>4</xdr:col>
      <xdr:colOff>0</xdr:colOff>
      <xdr:row>61</xdr:row>
      <xdr:rowOff>2540</xdr:rowOff>
    </xdr:to>
    <xdr:sp macro="" textlink="">
      <xdr:nvSpPr>
        <xdr:cNvPr id="7"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8"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9"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10"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11"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12"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13"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4"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15"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16"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17"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18"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9"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20"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21"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22"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24"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25"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26"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27"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8"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29"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30"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31"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32"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33"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34"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35"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36"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37"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38"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39"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40"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41"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42"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43"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44"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45"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46"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47"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48"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49"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50"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51"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52"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53"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54"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55"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56"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57"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58"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59"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60"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61"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62"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63"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64"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65"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66"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67"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68"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69"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70"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71"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72"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73"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74"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75"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76"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77"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78"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79" name="Text Box 34"/>
        <xdr:cNvSpPr txBox="1">
          <a:spLocks noChangeArrowheads="1"/>
        </xdr:cNvSpPr>
      </xdr:nvSpPr>
      <xdr:spPr bwMode="auto">
        <a:xfrm>
          <a:off x="733044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80" name="Text Box 35"/>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81" name="Text Box 37"/>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61</xdr:row>
      <xdr:rowOff>2540</xdr:rowOff>
    </xdr:from>
    <xdr:to>
      <xdr:col>4</xdr:col>
      <xdr:colOff>0</xdr:colOff>
      <xdr:row>61</xdr:row>
      <xdr:rowOff>2540</xdr:rowOff>
    </xdr:to>
    <xdr:sp macro="" textlink="">
      <xdr:nvSpPr>
        <xdr:cNvPr id="82" name="Text Box 39"/>
        <xdr:cNvSpPr txBox="1">
          <a:spLocks noChangeArrowheads="1"/>
        </xdr:cNvSpPr>
      </xdr:nvSpPr>
      <xdr:spPr bwMode="auto">
        <a:xfrm>
          <a:off x="7330440" y="964565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83" name="Text Box 40"/>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84"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85"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86"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87"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88"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89"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90"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91"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92"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93"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94"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95"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96"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97"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98"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99"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00"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01"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02"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03"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04"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05"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06"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07"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08"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09"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10"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11"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12"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13"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14"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15"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16"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17"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18"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19"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20"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21"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22"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23"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124"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125"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126"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127"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128"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129"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130"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131"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32"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33"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34"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35"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36"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37"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38"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39"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40" name="Text Box 34"/>
        <xdr:cNvSpPr txBox="1">
          <a:spLocks noChangeArrowheads="1"/>
        </xdr:cNvSpPr>
      </xdr:nvSpPr>
      <xdr:spPr bwMode="auto">
        <a:xfrm>
          <a:off x="102870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41" name="Text Box 34"/>
        <xdr:cNvSpPr txBox="1">
          <a:spLocks noChangeArrowheads="1"/>
        </xdr:cNvSpPr>
      </xdr:nvSpPr>
      <xdr:spPr bwMode="auto">
        <a:xfrm>
          <a:off x="102870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42" name="Text Box 34"/>
        <xdr:cNvSpPr txBox="1">
          <a:spLocks noChangeArrowheads="1"/>
        </xdr:cNvSpPr>
      </xdr:nvSpPr>
      <xdr:spPr bwMode="auto">
        <a:xfrm>
          <a:off x="102870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43" name="Text Box 34"/>
        <xdr:cNvSpPr txBox="1">
          <a:spLocks noChangeArrowheads="1"/>
        </xdr:cNvSpPr>
      </xdr:nvSpPr>
      <xdr:spPr bwMode="auto">
        <a:xfrm>
          <a:off x="102870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44" name="Text Box 34"/>
        <xdr:cNvSpPr txBox="1">
          <a:spLocks noChangeArrowheads="1"/>
        </xdr:cNvSpPr>
      </xdr:nvSpPr>
      <xdr:spPr bwMode="auto">
        <a:xfrm>
          <a:off x="102870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45" name="Text Box 34"/>
        <xdr:cNvSpPr txBox="1">
          <a:spLocks noChangeArrowheads="1"/>
        </xdr:cNvSpPr>
      </xdr:nvSpPr>
      <xdr:spPr bwMode="auto">
        <a:xfrm>
          <a:off x="102870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46" name="Text Box 34"/>
        <xdr:cNvSpPr txBox="1">
          <a:spLocks noChangeArrowheads="1"/>
        </xdr:cNvSpPr>
      </xdr:nvSpPr>
      <xdr:spPr bwMode="auto">
        <a:xfrm>
          <a:off x="102870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47" name="Text Box 34"/>
        <xdr:cNvSpPr txBox="1">
          <a:spLocks noChangeArrowheads="1"/>
        </xdr:cNvSpPr>
      </xdr:nvSpPr>
      <xdr:spPr bwMode="auto">
        <a:xfrm>
          <a:off x="102870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148"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149"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150"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151"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152"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153"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154"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155"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56"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57"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58"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59"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60"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61"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62"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63"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64"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65"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66"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67"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68"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69"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70"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71"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72"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73"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74"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75"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76"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77"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78"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79"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80"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81"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82"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83"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84"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85"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86"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87"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88"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89"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90"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1"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92"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93"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94"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95"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6"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97"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98"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199"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00"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201"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02"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03"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04"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05"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206"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07"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08"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09"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0"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211"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12"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13"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14"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5"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216"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17"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18"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19"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0"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221"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22"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23"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24"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5"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226"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27"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28"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29"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30"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231"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32"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33"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234"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35"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36"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37"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38"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39"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40"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41"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42"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43"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244"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245"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246"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247"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248"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249"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250"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251"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52"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53"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54"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55"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56"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57"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58"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59"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0"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1"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2"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3"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4"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5"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6"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7"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268"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269"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270"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271"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272"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273"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274"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275"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276"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277"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278"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279"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280"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281"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282"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283"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84"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85"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86"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87"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88"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89"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90"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91"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292"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293"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294"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295"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296"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297"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298"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299"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300"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301"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302"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303"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304"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305"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306"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307"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308"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309"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310"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311"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312"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313"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314"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315"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16"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17"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18"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19"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20"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21"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22"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23"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2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2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2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2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2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2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3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3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3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3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3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3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3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3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4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4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4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4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4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4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4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4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4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4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5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5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5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5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5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5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5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5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5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5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6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6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6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6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364"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365"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366"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367"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68"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69"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70"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71"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72"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73"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74"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75"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76"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77"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78"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79"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80"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81"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82"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83"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84"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85"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86"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87"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88"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89"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90"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91"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92"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93"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94"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95"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96"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97"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398"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399"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400"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401"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402"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403"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404"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405"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406"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407"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408"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409"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410"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411"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412"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413"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414"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415"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416"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417"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418"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419"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420"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421"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422"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423"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424"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425"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426"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427"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428"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429"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430"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431"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432"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433"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434"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435"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436"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437"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438"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439"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440"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441"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442"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443"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444"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445"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446"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447"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448"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449"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450"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451"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452"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453"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454"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455"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456"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457"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458"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459"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460"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461"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462"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463"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464"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465"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466"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467"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468"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469"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470"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471"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472"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473"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474"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475"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476"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477"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478"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479"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480"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481"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482"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483"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484"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485"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486"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487"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488"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489"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490"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491"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492"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493"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494"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495"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496"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497"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498"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499"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500"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501"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502"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503"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504"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505"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506"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507"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508"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509"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510"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511"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512"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513"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514"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515"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516"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517"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518"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519"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520"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521"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522"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523"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524"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525"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526"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527"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528"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529"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530"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531"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532"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533"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534"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535"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36"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37"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38"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39"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40"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41"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42"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43"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544"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545"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546"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547"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548"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549"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55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55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52"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53"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54"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55"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56"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57"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58"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59"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560"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561"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562"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563"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564"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565"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566"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567"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568"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569"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570"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571"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572"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573"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574"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575"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76"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77"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78"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79"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80"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81"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82"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583"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84"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85"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86"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87"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88"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89"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90"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591"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592" name="Text Box 34"/>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593" name="Text Box 34"/>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594" name="Text Box 34"/>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595" name="Text Box 34"/>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596" name="Text Box 34"/>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597" name="Text Box 34"/>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598" name="Text Box 34"/>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599" name="Text Box 34"/>
        <xdr:cNvSpPr txBox="1">
          <a:spLocks noChangeArrowheads="1"/>
        </xdr:cNvSpPr>
      </xdr:nvSpPr>
      <xdr:spPr bwMode="auto">
        <a:xfrm>
          <a:off x="9486900" y="96456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600"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601"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602"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603"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604"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605"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606"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607"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608"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609"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610"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611"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612"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613"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614"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615"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616"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617"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618"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619"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620"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621"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622"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623"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624"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625"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626"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627"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628"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629"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630"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631"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632"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633"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634"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635"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636"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637"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638"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639"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640"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641"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642"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643"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644"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645"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646"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647"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648"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649"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650"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651"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652"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653"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654"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655"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656"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657"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658"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659"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660"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661"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662"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71</xdr:row>
      <xdr:rowOff>2540</xdr:rowOff>
    </xdr:from>
    <xdr:to>
      <xdr:col>4</xdr:col>
      <xdr:colOff>19050</xdr:colOff>
      <xdr:row>71</xdr:row>
      <xdr:rowOff>2540</xdr:rowOff>
    </xdr:to>
    <xdr:sp macro="" textlink="">
      <xdr:nvSpPr>
        <xdr:cNvPr id="663" name="Text Box 34"/>
        <xdr:cNvSpPr txBox="1">
          <a:spLocks noChangeArrowheads="1"/>
        </xdr:cNvSpPr>
      </xdr:nvSpPr>
      <xdr:spPr bwMode="auto">
        <a:xfrm>
          <a:off x="733044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6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6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6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6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66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6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7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7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7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67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7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7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7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7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67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7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8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8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8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68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8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8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8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8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68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8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9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9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9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69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9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9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9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69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69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9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0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0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0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0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70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0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0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0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0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70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1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1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1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1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71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1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1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1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1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71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2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2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2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2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72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2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2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2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2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72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3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3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3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3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73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3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3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3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3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73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4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4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74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4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744"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745"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746"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747"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748"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749"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750"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751"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752"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753"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754"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755"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756"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757"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758"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759"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76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76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762"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763"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764"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765"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766"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767"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68"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69"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70"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71"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72"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73"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74"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75" name="Text Box 34"/>
        <xdr:cNvSpPr txBox="1">
          <a:spLocks noChangeArrowheads="1"/>
        </xdr:cNvSpPr>
      </xdr:nvSpPr>
      <xdr:spPr bwMode="auto">
        <a:xfrm>
          <a:off x="948690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776"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777"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778"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779"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780"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781"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782"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783"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784"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785"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786"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787"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788"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789"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790"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69</xdr:row>
      <xdr:rowOff>2540</xdr:rowOff>
    </xdr:from>
    <xdr:to>
      <xdr:col>4</xdr:col>
      <xdr:colOff>19050</xdr:colOff>
      <xdr:row>69</xdr:row>
      <xdr:rowOff>2540</xdr:rowOff>
    </xdr:to>
    <xdr:sp macro="" textlink="">
      <xdr:nvSpPr>
        <xdr:cNvPr id="791" name="Text Box 34"/>
        <xdr:cNvSpPr txBox="1">
          <a:spLocks noChangeArrowheads="1"/>
        </xdr:cNvSpPr>
      </xdr:nvSpPr>
      <xdr:spPr bwMode="auto">
        <a:xfrm>
          <a:off x="733044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792"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793"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794"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795"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796"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797"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798"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799"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800"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801"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802"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803"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804"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805"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806"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807"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808"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809"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810"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811"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812"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813"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814"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815"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816"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817"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818"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819"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820"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821"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822"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823"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2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2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2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2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82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2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3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3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3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83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3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3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3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3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83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3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4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4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4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84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4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4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4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4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84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4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5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5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5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85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54"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55"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56"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57"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858"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59"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60"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61"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62"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863"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864"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865"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866"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867" name="Text Box 34"/>
        <xdr:cNvSpPr txBox="1">
          <a:spLocks noChangeArrowheads="1"/>
        </xdr:cNvSpPr>
      </xdr:nvSpPr>
      <xdr:spPr bwMode="auto">
        <a:xfrm>
          <a:off x="7330440" y="10384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68"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69"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70"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71"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872"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73"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74"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75"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76"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877"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78"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79"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80"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81"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882"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83"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84"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85"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86"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887"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88"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89"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90"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91"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892"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93"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94"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95"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96"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897"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898"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899"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900"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901"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902"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903" name="Text Box 34"/>
        <xdr:cNvSpPr txBox="1">
          <a:spLocks noChangeArrowheads="1"/>
        </xdr:cNvSpPr>
      </xdr:nvSpPr>
      <xdr:spPr bwMode="auto">
        <a:xfrm>
          <a:off x="733044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904" name="Text Box 35"/>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905" name="Text Box 37"/>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62</xdr:row>
      <xdr:rowOff>2540</xdr:rowOff>
    </xdr:from>
    <xdr:to>
      <xdr:col>4</xdr:col>
      <xdr:colOff>0</xdr:colOff>
      <xdr:row>62</xdr:row>
      <xdr:rowOff>2540</xdr:rowOff>
    </xdr:to>
    <xdr:sp macro="" textlink="">
      <xdr:nvSpPr>
        <xdr:cNvPr id="906" name="Text Box 39"/>
        <xdr:cNvSpPr txBox="1">
          <a:spLocks noChangeArrowheads="1"/>
        </xdr:cNvSpPr>
      </xdr:nvSpPr>
      <xdr:spPr bwMode="auto">
        <a:xfrm>
          <a:off x="7330440" y="1003427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907" name="Text Box 40"/>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908"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909"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910"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911"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912"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913"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914"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68</xdr:row>
      <xdr:rowOff>2540</xdr:rowOff>
    </xdr:from>
    <xdr:to>
      <xdr:col>4</xdr:col>
      <xdr:colOff>19050</xdr:colOff>
      <xdr:row>68</xdr:row>
      <xdr:rowOff>2540</xdr:rowOff>
    </xdr:to>
    <xdr:sp macro="" textlink="">
      <xdr:nvSpPr>
        <xdr:cNvPr id="915" name="Text Box 34"/>
        <xdr:cNvSpPr txBox="1">
          <a:spLocks noChangeArrowheads="1"/>
        </xdr:cNvSpPr>
      </xdr:nvSpPr>
      <xdr:spPr bwMode="auto">
        <a:xfrm>
          <a:off x="7330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916"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917"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918"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919"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920"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921"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922"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923"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924"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925"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926"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927"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928"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929"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930"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931"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932"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933"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934"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935"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936"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937"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938"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939"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940"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941"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942"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943"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944"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945"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946"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947" name="Text Box 34"/>
        <xdr:cNvSpPr txBox="1">
          <a:spLocks noChangeArrowheads="1"/>
        </xdr:cNvSpPr>
      </xdr:nvSpPr>
      <xdr:spPr bwMode="auto">
        <a:xfrm>
          <a:off x="73304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48"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49"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50"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51"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52"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53"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54"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55"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956"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957"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958"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959"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96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96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962"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963"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964"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965"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966"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967"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968"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969"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970"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971" name="Text Box 34"/>
        <xdr:cNvSpPr txBox="1">
          <a:spLocks noChangeArrowheads="1"/>
        </xdr:cNvSpPr>
      </xdr:nvSpPr>
      <xdr:spPr bwMode="auto">
        <a:xfrm>
          <a:off x="102870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72"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73"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74"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75"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76"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77"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78"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79"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80"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81"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82"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83"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84"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85"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86"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70</xdr:row>
      <xdr:rowOff>2540</xdr:rowOff>
    </xdr:from>
    <xdr:to>
      <xdr:col>4</xdr:col>
      <xdr:colOff>19050</xdr:colOff>
      <xdr:row>70</xdr:row>
      <xdr:rowOff>2540</xdr:rowOff>
    </xdr:to>
    <xdr:sp macro="" textlink="">
      <xdr:nvSpPr>
        <xdr:cNvPr id="987" name="Text Box 34"/>
        <xdr:cNvSpPr txBox="1">
          <a:spLocks noChangeArrowheads="1"/>
        </xdr:cNvSpPr>
      </xdr:nvSpPr>
      <xdr:spPr bwMode="auto">
        <a:xfrm>
          <a:off x="73304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988"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989"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990"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991"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992"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993"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994"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995"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996"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997"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998"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999"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1000"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1001"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1002"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72</xdr:row>
      <xdr:rowOff>2540</xdr:rowOff>
    </xdr:from>
    <xdr:to>
      <xdr:col>4</xdr:col>
      <xdr:colOff>19050</xdr:colOff>
      <xdr:row>72</xdr:row>
      <xdr:rowOff>2540</xdr:rowOff>
    </xdr:to>
    <xdr:sp macro="" textlink="">
      <xdr:nvSpPr>
        <xdr:cNvPr id="1003" name="Text Box 34"/>
        <xdr:cNvSpPr txBox="1">
          <a:spLocks noChangeArrowheads="1"/>
        </xdr:cNvSpPr>
      </xdr:nvSpPr>
      <xdr:spPr bwMode="auto">
        <a:xfrm>
          <a:off x="733044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04"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05"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06"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07"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08"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09"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10"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11"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012"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013"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014"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015"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016"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017"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018"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019"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20"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21"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22"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23"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24"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25"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26"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1027"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28"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29"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30"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31"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32"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33"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34"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35"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1036"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1037"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1038"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1039"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1040"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1041"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1042"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66</xdr:row>
      <xdr:rowOff>2540</xdr:rowOff>
    </xdr:from>
    <xdr:to>
      <xdr:col>4</xdr:col>
      <xdr:colOff>19050</xdr:colOff>
      <xdr:row>66</xdr:row>
      <xdr:rowOff>2540</xdr:rowOff>
    </xdr:to>
    <xdr:sp macro="" textlink="">
      <xdr:nvSpPr>
        <xdr:cNvPr id="1043" name="Text Box 34"/>
        <xdr:cNvSpPr txBox="1">
          <a:spLocks noChangeArrowheads="1"/>
        </xdr:cNvSpPr>
      </xdr:nvSpPr>
      <xdr:spPr bwMode="auto">
        <a:xfrm>
          <a:off x="73304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044"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045"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046"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047"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048"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049"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050"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051"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052"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053"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054"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055"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056"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057"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058"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059"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60"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61"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62"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63"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64"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65"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66"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067"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068"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069"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070"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071"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072"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073"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074"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075"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076"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077"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078"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079"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080"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081"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082"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083"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084"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085"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086"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087"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088"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089"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09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09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092"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093"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094"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095"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096"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097"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098"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099"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100"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101"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102"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103"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104"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105"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106"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107"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08"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09"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10"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11"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12"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13"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14"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15"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116"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117"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118"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119"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120"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121"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122"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123"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24"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25"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26"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27"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28"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29"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30"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31"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132"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133"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134"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135"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136"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137"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138"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139"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140"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141"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142"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143"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144"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145"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146"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147"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148"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149"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15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15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152"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153"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154"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155"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156"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157"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158"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159"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160"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161"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162"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163"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164"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165"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166"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167"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168"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169"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170"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171"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72"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73"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74"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75"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76"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77"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78"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179"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80"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81"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82"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83"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84"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85"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86"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87"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188"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189"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190"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191"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192"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193"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194"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195"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96"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97"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98"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199"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200"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201"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202"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203"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204"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205"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206"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207"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208"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209"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210"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211"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12"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13"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14"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15"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16"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17"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18"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19"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1220"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1221"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1222"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1223"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1224"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1225"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1226"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1227"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28"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29"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30"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31"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32"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33"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34"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35"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36"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37"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38"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39"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40"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41"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42"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43"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44"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45"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46"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47"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48"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49"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50"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51"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52"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53"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54"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55"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56"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57"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58"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59"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60"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61"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62"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63"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64"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65"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66"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267"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268"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269"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270"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271"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272"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273"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274"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275"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76"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77"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78"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79"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80"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81"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82"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283"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84"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85"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86"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87"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88"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89"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90"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291"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92"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93"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94"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95"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96"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97"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98"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299"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300"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301"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302"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303"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304"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305"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306"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307"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308"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309"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310"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311"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312"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313"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314"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315"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316"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317"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318"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319"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320"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321"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322"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323"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24"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25"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26"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27"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28"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29"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30"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31"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63</xdr:row>
      <xdr:rowOff>2540</xdr:rowOff>
    </xdr:from>
    <xdr:to>
      <xdr:col>8</xdr:col>
      <xdr:colOff>19050</xdr:colOff>
      <xdr:row>63</xdr:row>
      <xdr:rowOff>2540</xdr:rowOff>
    </xdr:to>
    <xdr:sp macro="" textlink="">
      <xdr:nvSpPr>
        <xdr:cNvPr id="1332" name="Text Box 34"/>
        <xdr:cNvSpPr txBox="1">
          <a:spLocks noChangeArrowheads="1"/>
        </xdr:cNvSpPr>
      </xdr:nvSpPr>
      <xdr:spPr bwMode="auto">
        <a:xfrm>
          <a:off x="118872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63</xdr:row>
      <xdr:rowOff>2540</xdr:rowOff>
    </xdr:from>
    <xdr:to>
      <xdr:col>8</xdr:col>
      <xdr:colOff>19050</xdr:colOff>
      <xdr:row>63</xdr:row>
      <xdr:rowOff>2540</xdr:rowOff>
    </xdr:to>
    <xdr:sp macro="" textlink="">
      <xdr:nvSpPr>
        <xdr:cNvPr id="1333" name="Text Box 34"/>
        <xdr:cNvSpPr txBox="1">
          <a:spLocks noChangeArrowheads="1"/>
        </xdr:cNvSpPr>
      </xdr:nvSpPr>
      <xdr:spPr bwMode="auto">
        <a:xfrm>
          <a:off x="118872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63</xdr:row>
      <xdr:rowOff>2540</xdr:rowOff>
    </xdr:from>
    <xdr:to>
      <xdr:col>8</xdr:col>
      <xdr:colOff>19050</xdr:colOff>
      <xdr:row>63</xdr:row>
      <xdr:rowOff>2540</xdr:rowOff>
    </xdr:to>
    <xdr:sp macro="" textlink="">
      <xdr:nvSpPr>
        <xdr:cNvPr id="1334" name="Text Box 34"/>
        <xdr:cNvSpPr txBox="1">
          <a:spLocks noChangeArrowheads="1"/>
        </xdr:cNvSpPr>
      </xdr:nvSpPr>
      <xdr:spPr bwMode="auto">
        <a:xfrm>
          <a:off x="118872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63</xdr:row>
      <xdr:rowOff>2540</xdr:rowOff>
    </xdr:from>
    <xdr:to>
      <xdr:col>8</xdr:col>
      <xdr:colOff>19050</xdr:colOff>
      <xdr:row>63</xdr:row>
      <xdr:rowOff>2540</xdr:rowOff>
    </xdr:to>
    <xdr:sp macro="" textlink="">
      <xdr:nvSpPr>
        <xdr:cNvPr id="1335" name="Text Box 34"/>
        <xdr:cNvSpPr txBox="1">
          <a:spLocks noChangeArrowheads="1"/>
        </xdr:cNvSpPr>
      </xdr:nvSpPr>
      <xdr:spPr bwMode="auto">
        <a:xfrm>
          <a:off x="118872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63</xdr:row>
      <xdr:rowOff>2540</xdr:rowOff>
    </xdr:from>
    <xdr:to>
      <xdr:col>8</xdr:col>
      <xdr:colOff>19050</xdr:colOff>
      <xdr:row>63</xdr:row>
      <xdr:rowOff>2540</xdr:rowOff>
    </xdr:to>
    <xdr:sp macro="" textlink="">
      <xdr:nvSpPr>
        <xdr:cNvPr id="1336" name="Text Box 34"/>
        <xdr:cNvSpPr txBox="1">
          <a:spLocks noChangeArrowheads="1"/>
        </xdr:cNvSpPr>
      </xdr:nvSpPr>
      <xdr:spPr bwMode="auto">
        <a:xfrm>
          <a:off x="118872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63</xdr:row>
      <xdr:rowOff>2540</xdr:rowOff>
    </xdr:from>
    <xdr:to>
      <xdr:col>8</xdr:col>
      <xdr:colOff>19050</xdr:colOff>
      <xdr:row>63</xdr:row>
      <xdr:rowOff>2540</xdr:rowOff>
    </xdr:to>
    <xdr:sp macro="" textlink="">
      <xdr:nvSpPr>
        <xdr:cNvPr id="1337" name="Text Box 34"/>
        <xdr:cNvSpPr txBox="1">
          <a:spLocks noChangeArrowheads="1"/>
        </xdr:cNvSpPr>
      </xdr:nvSpPr>
      <xdr:spPr bwMode="auto">
        <a:xfrm>
          <a:off x="118872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63</xdr:row>
      <xdr:rowOff>2540</xdr:rowOff>
    </xdr:from>
    <xdr:to>
      <xdr:col>8</xdr:col>
      <xdr:colOff>19050</xdr:colOff>
      <xdr:row>63</xdr:row>
      <xdr:rowOff>2540</xdr:rowOff>
    </xdr:to>
    <xdr:sp macro="" textlink="">
      <xdr:nvSpPr>
        <xdr:cNvPr id="1338" name="Text Box 34"/>
        <xdr:cNvSpPr txBox="1">
          <a:spLocks noChangeArrowheads="1"/>
        </xdr:cNvSpPr>
      </xdr:nvSpPr>
      <xdr:spPr bwMode="auto">
        <a:xfrm>
          <a:off x="118872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63</xdr:row>
      <xdr:rowOff>2540</xdr:rowOff>
    </xdr:from>
    <xdr:to>
      <xdr:col>8</xdr:col>
      <xdr:colOff>19050</xdr:colOff>
      <xdr:row>63</xdr:row>
      <xdr:rowOff>2540</xdr:rowOff>
    </xdr:to>
    <xdr:sp macro="" textlink="">
      <xdr:nvSpPr>
        <xdr:cNvPr id="1339" name="Text Box 34"/>
        <xdr:cNvSpPr txBox="1">
          <a:spLocks noChangeArrowheads="1"/>
        </xdr:cNvSpPr>
      </xdr:nvSpPr>
      <xdr:spPr bwMode="auto">
        <a:xfrm>
          <a:off x="118872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40"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41"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42"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43"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44"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45"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46"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47"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48"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49"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50"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51"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52"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53"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54"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1355"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1356"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1357"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1358"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1359"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1360"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1361"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1362"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1363"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64"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65"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66"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67"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68"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69"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70"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71"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72"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73"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74"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75"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76"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77"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78"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79"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80"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81"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82"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83"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84"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85"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86"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87"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88"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89"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90"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91"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92"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93"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94"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95"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96"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97"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98"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399"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00"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01"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02"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03"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04"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05"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06"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07"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08"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09"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10"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11"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12"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13"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14"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15"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16"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17"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18"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19"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20"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21"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22"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23"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24"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25"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26"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427" name="Text Box 34"/>
        <xdr:cNvSpPr txBox="1">
          <a:spLocks noChangeArrowheads="1"/>
        </xdr:cNvSpPr>
      </xdr:nvSpPr>
      <xdr:spPr bwMode="auto">
        <a:xfrm>
          <a:off x="73304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28"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29"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30"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31"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32"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33"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34"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35"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36"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37"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38"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39"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40"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41"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42"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43"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44"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45"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46"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47"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48"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49"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50"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51"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52"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53"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54"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55"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56"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57"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58"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59"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60"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61"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62"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63"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64"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65"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66"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67"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68"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69"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70"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71"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72"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73"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74"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475"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76"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77"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78"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79"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80"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81"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82"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1483"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84"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85"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86"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87"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88"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89"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90"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91"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92"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93"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94"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95"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96"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97"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98"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499"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500"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501"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502"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503"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504"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505"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506"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1507"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08"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09"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10"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11"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12"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13"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14"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15"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16"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17"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18"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19"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20"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21"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22"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23"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24"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25"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26"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27"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28"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29"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30"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31"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32"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33"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34"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35"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36"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37"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38"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65</xdr:row>
      <xdr:rowOff>2540</xdr:rowOff>
    </xdr:from>
    <xdr:to>
      <xdr:col>8</xdr:col>
      <xdr:colOff>19050</xdr:colOff>
      <xdr:row>65</xdr:row>
      <xdr:rowOff>2540</xdr:rowOff>
    </xdr:to>
    <xdr:sp macro="" textlink="">
      <xdr:nvSpPr>
        <xdr:cNvPr id="1539" name="Text Box 34"/>
        <xdr:cNvSpPr txBox="1">
          <a:spLocks noChangeArrowheads="1"/>
        </xdr:cNvSpPr>
      </xdr:nvSpPr>
      <xdr:spPr bwMode="auto">
        <a:xfrm>
          <a:off x="118872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40"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41"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42"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43"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44"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45"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46"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47"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548"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549"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550"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551"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552"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553"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554"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555"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556"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557"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558"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559"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560"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561"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562"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563"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564"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565"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566"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567"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568"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569"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570"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571"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572"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573"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574"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575"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576"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577"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578"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579"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580"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581"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582"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583"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584"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585"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586"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587"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88"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89"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90"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91"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92"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93"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94"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595"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596"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597"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598"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599"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00"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01"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02"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03"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04"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05"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06"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07"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08"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09"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10"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11"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12"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13"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14"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15"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16"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17"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18"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19"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20"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21"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22"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23"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24"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25"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26"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27"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1628"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1629"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1630"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1631"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1632"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1633"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1634"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69</xdr:row>
      <xdr:rowOff>2540</xdr:rowOff>
    </xdr:from>
    <xdr:to>
      <xdr:col>6</xdr:col>
      <xdr:colOff>19050</xdr:colOff>
      <xdr:row>69</xdr:row>
      <xdr:rowOff>2540</xdr:rowOff>
    </xdr:to>
    <xdr:sp macro="" textlink="">
      <xdr:nvSpPr>
        <xdr:cNvPr id="1635" name="Text Box 34"/>
        <xdr:cNvSpPr txBox="1">
          <a:spLocks noChangeArrowheads="1"/>
        </xdr:cNvSpPr>
      </xdr:nvSpPr>
      <xdr:spPr bwMode="auto">
        <a:xfrm>
          <a:off x="102870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636"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637"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638"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639"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640"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641"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642"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643"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1644"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1645"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1646"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1647"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1648"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1649"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1650"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68</xdr:row>
      <xdr:rowOff>2540</xdr:rowOff>
    </xdr:from>
    <xdr:to>
      <xdr:col>8</xdr:col>
      <xdr:colOff>19050</xdr:colOff>
      <xdr:row>68</xdr:row>
      <xdr:rowOff>2540</xdr:rowOff>
    </xdr:to>
    <xdr:sp macro="" textlink="">
      <xdr:nvSpPr>
        <xdr:cNvPr id="1651" name="Text Box 34"/>
        <xdr:cNvSpPr txBox="1">
          <a:spLocks noChangeArrowheads="1"/>
        </xdr:cNvSpPr>
      </xdr:nvSpPr>
      <xdr:spPr bwMode="auto">
        <a:xfrm>
          <a:off x="118872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652"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653"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654"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655"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656"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657"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658"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67</xdr:row>
      <xdr:rowOff>2540</xdr:rowOff>
    </xdr:from>
    <xdr:to>
      <xdr:col>6</xdr:col>
      <xdr:colOff>19050</xdr:colOff>
      <xdr:row>67</xdr:row>
      <xdr:rowOff>2540</xdr:rowOff>
    </xdr:to>
    <xdr:sp macro="" textlink="">
      <xdr:nvSpPr>
        <xdr:cNvPr id="1659" name="Text Box 34"/>
        <xdr:cNvSpPr txBox="1">
          <a:spLocks noChangeArrowheads="1"/>
        </xdr:cNvSpPr>
      </xdr:nvSpPr>
      <xdr:spPr bwMode="auto">
        <a:xfrm>
          <a:off x="102870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60"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61"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62"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63"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64"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65"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66"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67"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668"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669"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670"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671"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672"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673"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674"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675"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76"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77"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78"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79"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80"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81"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82"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1683"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84"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85"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86"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87"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88"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89"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90"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691"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92"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93"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94"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95"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96"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97"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98"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699"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700"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701"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702"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703"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704"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705"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706"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1707"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708"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709"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710"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711"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712"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713"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714"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1715"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68</xdr:row>
      <xdr:rowOff>2540</xdr:rowOff>
    </xdr:from>
    <xdr:to>
      <xdr:col>10</xdr:col>
      <xdr:colOff>19050</xdr:colOff>
      <xdr:row>68</xdr:row>
      <xdr:rowOff>2540</xdr:rowOff>
    </xdr:to>
    <xdr:sp macro="" textlink="">
      <xdr:nvSpPr>
        <xdr:cNvPr id="1716" name="Text Box 34"/>
        <xdr:cNvSpPr txBox="1">
          <a:spLocks noChangeArrowheads="1"/>
        </xdr:cNvSpPr>
      </xdr:nvSpPr>
      <xdr:spPr bwMode="auto">
        <a:xfrm>
          <a:off x="134645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68</xdr:row>
      <xdr:rowOff>2540</xdr:rowOff>
    </xdr:from>
    <xdr:to>
      <xdr:col>10</xdr:col>
      <xdr:colOff>19050</xdr:colOff>
      <xdr:row>68</xdr:row>
      <xdr:rowOff>2540</xdr:rowOff>
    </xdr:to>
    <xdr:sp macro="" textlink="">
      <xdr:nvSpPr>
        <xdr:cNvPr id="1717" name="Text Box 34"/>
        <xdr:cNvSpPr txBox="1">
          <a:spLocks noChangeArrowheads="1"/>
        </xdr:cNvSpPr>
      </xdr:nvSpPr>
      <xdr:spPr bwMode="auto">
        <a:xfrm>
          <a:off x="134645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68</xdr:row>
      <xdr:rowOff>2540</xdr:rowOff>
    </xdr:from>
    <xdr:to>
      <xdr:col>10</xdr:col>
      <xdr:colOff>19050</xdr:colOff>
      <xdr:row>68</xdr:row>
      <xdr:rowOff>2540</xdr:rowOff>
    </xdr:to>
    <xdr:sp macro="" textlink="">
      <xdr:nvSpPr>
        <xdr:cNvPr id="1718" name="Text Box 34"/>
        <xdr:cNvSpPr txBox="1">
          <a:spLocks noChangeArrowheads="1"/>
        </xdr:cNvSpPr>
      </xdr:nvSpPr>
      <xdr:spPr bwMode="auto">
        <a:xfrm>
          <a:off x="134645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68</xdr:row>
      <xdr:rowOff>2540</xdr:rowOff>
    </xdr:from>
    <xdr:to>
      <xdr:col>10</xdr:col>
      <xdr:colOff>19050</xdr:colOff>
      <xdr:row>68</xdr:row>
      <xdr:rowOff>2540</xdr:rowOff>
    </xdr:to>
    <xdr:sp macro="" textlink="">
      <xdr:nvSpPr>
        <xdr:cNvPr id="1719" name="Text Box 34"/>
        <xdr:cNvSpPr txBox="1">
          <a:spLocks noChangeArrowheads="1"/>
        </xdr:cNvSpPr>
      </xdr:nvSpPr>
      <xdr:spPr bwMode="auto">
        <a:xfrm>
          <a:off x="134645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68</xdr:row>
      <xdr:rowOff>2540</xdr:rowOff>
    </xdr:from>
    <xdr:to>
      <xdr:col>10</xdr:col>
      <xdr:colOff>19050</xdr:colOff>
      <xdr:row>68</xdr:row>
      <xdr:rowOff>2540</xdr:rowOff>
    </xdr:to>
    <xdr:sp macro="" textlink="">
      <xdr:nvSpPr>
        <xdr:cNvPr id="1720" name="Text Box 34"/>
        <xdr:cNvSpPr txBox="1">
          <a:spLocks noChangeArrowheads="1"/>
        </xdr:cNvSpPr>
      </xdr:nvSpPr>
      <xdr:spPr bwMode="auto">
        <a:xfrm>
          <a:off x="134645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68</xdr:row>
      <xdr:rowOff>2540</xdr:rowOff>
    </xdr:from>
    <xdr:to>
      <xdr:col>10</xdr:col>
      <xdr:colOff>19050</xdr:colOff>
      <xdr:row>68</xdr:row>
      <xdr:rowOff>2540</xdr:rowOff>
    </xdr:to>
    <xdr:sp macro="" textlink="">
      <xdr:nvSpPr>
        <xdr:cNvPr id="1721" name="Text Box 34"/>
        <xdr:cNvSpPr txBox="1">
          <a:spLocks noChangeArrowheads="1"/>
        </xdr:cNvSpPr>
      </xdr:nvSpPr>
      <xdr:spPr bwMode="auto">
        <a:xfrm>
          <a:off x="134645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68</xdr:row>
      <xdr:rowOff>2540</xdr:rowOff>
    </xdr:from>
    <xdr:to>
      <xdr:col>10</xdr:col>
      <xdr:colOff>19050</xdr:colOff>
      <xdr:row>68</xdr:row>
      <xdr:rowOff>2540</xdr:rowOff>
    </xdr:to>
    <xdr:sp macro="" textlink="">
      <xdr:nvSpPr>
        <xdr:cNvPr id="1722" name="Text Box 34"/>
        <xdr:cNvSpPr txBox="1">
          <a:spLocks noChangeArrowheads="1"/>
        </xdr:cNvSpPr>
      </xdr:nvSpPr>
      <xdr:spPr bwMode="auto">
        <a:xfrm>
          <a:off x="134645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68</xdr:row>
      <xdr:rowOff>2540</xdr:rowOff>
    </xdr:from>
    <xdr:to>
      <xdr:col>10</xdr:col>
      <xdr:colOff>19050</xdr:colOff>
      <xdr:row>68</xdr:row>
      <xdr:rowOff>2540</xdr:rowOff>
    </xdr:to>
    <xdr:sp macro="" textlink="">
      <xdr:nvSpPr>
        <xdr:cNvPr id="1723" name="Text Box 34"/>
        <xdr:cNvSpPr txBox="1">
          <a:spLocks noChangeArrowheads="1"/>
        </xdr:cNvSpPr>
      </xdr:nvSpPr>
      <xdr:spPr bwMode="auto">
        <a:xfrm>
          <a:off x="134645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724"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725"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726"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727"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728"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729"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730"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1731"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732"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733"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734"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735"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736"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737"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738"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1739"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740"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741"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742"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743"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744"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745"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746"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1747"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748"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749"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750"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751"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752"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753"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754"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1755"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56"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57"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58"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59"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60"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61"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62"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63"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64"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65"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66"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67"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68"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69"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70"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71"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72"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73"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74"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75"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76"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77"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78"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66</xdr:row>
      <xdr:rowOff>2540</xdr:rowOff>
    </xdr:from>
    <xdr:to>
      <xdr:col>8</xdr:col>
      <xdr:colOff>19050</xdr:colOff>
      <xdr:row>66</xdr:row>
      <xdr:rowOff>2540</xdr:rowOff>
    </xdr:to>
    <xdr:sp macro="" textlink="">
      <xdr:nvSpPr>
        <xdr:cNvPr id="1779" name="Text Box 34"/>
        <xdr:cNvSpPr txBox="1">
          <a:spLocks noChangeArrowheads="1"/>
        </xdr:cNvSpPr>
      </xdr:nvSpPr>
      <xdr:spPr bwMode="auto">
        <a:xfrm>
          <a:off x="118872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780"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781"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782"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783"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784"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785"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786"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787"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788"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789"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790"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791"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792"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793"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794"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795"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796"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797"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798"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799"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800"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801"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802"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803"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804"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805"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806"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807"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808"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809"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810"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71</xdr:row>
      <xdr:rowOff>2540</xdr:rowOff>
    </xdr:from>
    <xdr:to>
      <xdr:col>6</xdr:col>
      <xdr:colOff>19050</xdr:colOff>
      <xdr:row>71</xdr:row>
      <xdr:rowOff>2540</xdr:rowOff>
    </xdr:to>
    <xdr:sp macro="" textlink="">
      <xdr:nvSpPr>
        <xdr:cNvPr id="1811" name="Text Box 34"/>
        <xdr:cNvSpPr txBox="1">
          <a:spLocks noChangeArrowheads="1"/>
        </xdr:cNvSpPr>
      </xdr:nvSpPr>
      <xdr:spPr bwMode="auto">
        <a:xfrm>
          <a:off x="102870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12"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13"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14"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15"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16"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17"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18"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19"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2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2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22"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23"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24"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25"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26"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27"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828"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829"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830"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831"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832"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833"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834"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835"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36"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37"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38"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39"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40"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41"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42"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43"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44"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45"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46"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47"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48"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49"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50"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51"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852"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853"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854"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855"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856"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857"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858"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859"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6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6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62"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63"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64"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65"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66"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67"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868"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869"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870"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871"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872"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873"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874"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72</xdr:row>
      <xdr:rowOff>2540</xdr:rowOff>
    </xdr:from>
    <xdr:to>
      <xdr:col>6</xdr:col>
      <xdr:colOff>19050</xdr:colOff>
      <xdr:row>72</xdr:row>
      <xdr:rowOff>2540</xdr:rowOff>
    </xdr:to>
    <xdr:sp macro="" textlink="">
      <xdr:nvSpPr>
        <xdr:cNvPr id="1875" name="Text Box 34"/>
        <xdr:cNvSpPr txBox="1">
          <a:spLocks noChangeArrowheads="1"/>
        </xdr:cNvSpPr>
      </xdr:nvSpPr>
      <xdr:spPr bwMode="auto">
        <a:xfrm>
          <a:off x="102870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76"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77"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78"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79"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80"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81"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82"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83"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84"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85"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86"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87"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88"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89"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9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89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92"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93"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94"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95"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96"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97"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98"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899"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0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0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02"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03"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04"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05"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06"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07"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08"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09"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10"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11"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12"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13"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14"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15"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916"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917"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918"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919"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920"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921"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922"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1923"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24"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25"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26"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27"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28"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29"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3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193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32"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33"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34"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35"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36"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37"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38"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1939"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40"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41"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42"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43"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44"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45"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46"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47"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48"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49"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50"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51"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52"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53"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54"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55"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56"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57"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58"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59"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60"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61"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62"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63"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64"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65"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66"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67"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68"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69"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70"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71"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72"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73"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74"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75"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76"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77"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78"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70</xdr:row>
      <xdr:rowOff>2540</xdr:rowOff>
    </xdr:from>
    <xdr:to>
      <xdr:col>7</xdr:col>
      <xdr:colOff>19050</xdr:colOff>
      <xdr:row>70</xdr:row>
      <xdr:rowOff>2540</xdr:rowOff>
    </xdr:to>
    <xdr:sp macro="" textlink="">
      <xdr:nvSpPr>
        <xdr:cNvPr id="1979" name="Text Box 34"/>
        <xdr:cNvSpPr txBox="1">
          <a:spLocks noChangeArrowheads="1"/>
        </xdr:cNvSpPr>
      </xdr:nvSpPr>
      <xdr:spPr bwMode="auto">
        <a:xfrm>
          <a:off x="1106424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80"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81"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82"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83"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84"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85"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86"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87"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88"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89"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90"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91"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92"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93"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94"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95"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96"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97"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98"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1999"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000"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001"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002"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003"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004"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005"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006"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007"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008"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009"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010"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011"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12"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13"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14"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15"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16"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17"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18"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19"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73</xdr:row>
      <xdr:rowOff>2540</xdr:rowOff>
    </xdr:from>
    <xdr:to>
      <xdr:col>4</xdr:col>
      <xdr:colOff>19050</xdr:colOff>
      <xdr:row>73</xdr:row>
      <xdr:rowOff>2540</xdr:rowOff>
    </xdr:to>
    <xdr:sp macro="" textlink="">
      <xdr:nvSpPr>
        <xdr:cNvPr id="2028" name="Text Box 34"/>
        <xdr:cNvSpPr txBox="1">
          <a:spLocks noChangeArrowheads="1"/>
        </xdr:cNvSpPr>
      </xdr:nvSpPr>
      <xdr:spPr bwMode="auto">
        <a:xfrm>
          <a:off x="7330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73</xdr:row>
      <xdr:rowOff>2540</xdr:rowOff>
    </xdr:from>
    <xdr:to>
      <xdr:col>4</xdr:col>
      <xdr:colOff>19050</xdr:colOff>
      <xdr:row>73</xdr:row>
      <xdr:rowOff>2540</xdr:rowOff>
    </xdr:to>
    <xdr:sp macro="" textlink="">
      <xdr:nvSpPr>
        <xdr:cNvPr id="2029" name="Text Box 34"/>
        <xdr:cNvSpPr txBox="1">
          <a:spLocks noChangeArrowheads="1"/>
        </xdr:cNvSpPr>
      </xdr:nvSpPr>
      <xdr:spPr bwMode="auto">
        <a:xfrm>
          <a:off x="7330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73</xdr:row>
      <xdr:rowOff>2540</xdr:rowOff>
    </xdr:from>
    <xdr:to>
      <xdr:col>4</xdr:col>
      <xdr:colOff>19050</xdr:colOff>
      <xdr:row>73</xdr:row>
      <xdr:rowOff>2540</xdr:rowOff>
    </xdr:to>
    <xdr:sp macro="" textlink="">
      <xdr:nvSpPr>
        <xdr:cNvPr id="2030" name="Text Box 34"/>
        <xdr:cNvSpPr txBox="1">
          <a:spLocks noChangeArrowheads="1"/>
        </xdr:cNvSpPr>
      </xdr:nvSpPr>
      <xdr:spPr bwMode="auto">
        <a:xfrm>
          <a:off x="7330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73</xdr:row>
      <xdr:rowOff>2540</xdr:rowOff>
    </xdr:from>
    <xdr:to>
      <xdr:col>4</xdr:col>
      <xdr:colOff>19050</xdr:colOff>
      <xdr:row>73</xdr:row>
      <xdr:rowOff>2540</xdr:rowOff>
    </xdr:to>
    <xdr:sp macro="" textlink="">
      <xdr:nvSpPr>
        <xdr:cNvPr id="2031" name="Text Box 34"/>
        <xdr:cNvSpPr txBox="1">
          <a:spLocks noChangeArrowheads="1"/>
        </xdr:cNvSpPr>
      </xdr:nvSpPr>
      <xdr:spPr bwMode="auto">
        <a:xfrm>
          <a:off x="7330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73</xdr:row>
      <xdr:rowOff>2540</xdr:rowOff>
    </xdr:from>
    <xdr:to>
      <xdr:col>4</xdr:col>
      <xdr:colOff>19050</xdr:colOff>
      <xdr:row>73</xdr:row>
      <xdr:rowOff>2540</xdr:rowOff>
    </xdr:to>
    <xdr:sp macro="" textlink="">
      <xdr:nvSpPr>
        <xdr:cNvPr id="2032" name="Text Box 34"/>
        <xdr:cNvSpPr txBox="1">
          <a:spLocks noChangeArrowheads="1"/>
        </xdr:cNvSpPr>
      </xdr:nvSpPr>
      <xdr:spPr bwMode="auto">
        <a:xfrm>
          <a:off x="7330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73</xdr:row>
      <xdr:rowOff>2540</xdr:rowOff>
    </xdr:from>
    <xdr:to>
      <xdr:col>4</xdr:col>
      <xdr:colOff>19050</xdr:colOff>
      <xdr:row>73</xdr:row>
      <xdr:rowOff>2540</xdr:rowOff>
    </xdr:to>
    <xdr:sp macro="" textlink="">
      <xdr:nvSpPr>
        <xdr:cNvPr id="2033" name="Text Box 34"/>
        <xdr:cNvSpPr txBox="1">
          <a:spLocks noChangeArrowheads="1"/>
        </xdr:cNvSpPr>
      </xdr:nvSpPr>
      <xdr:spPr bwMode="auto">
        <a:xfrm>
          <a:off x="7330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73</xdr:row>
      <xdr:rowOff>2540</xdr:rowOff>
    </xdr:from>
    <xdr:to>
      <xdr:col>4</xdr:col>
      <xdr:colOff>19050</xdr:colOff>
      <xdr:row>73</xdr:row>
      <xdr:rowOff>2540</xdr:rowOff>
    </xdr:to>
    <xdr:sp macro="" textlink="">
      <xdr:nvSpPr>
        <xdr:cNvPr id="2034" name="Text Box 34"/>
        <xdr:cNvSpPr txBox="1">
          <a:spLocks noChangeArrowheads="1"/>
        </xdr:cNvSpPr>
      </xdr:nvSpPr>
      <xdr:spPr bwMode="auto">
        <a:xfrm>
          <a:off x="7330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73</xdr:row>
      <xdr:rowOff>2540</xdr:rowOff>
    </xdr:from>
    <xdr:to>
      <xdr:col>4</xdr:col>
      <xdr:colOff>19050</xdr:colOff>
      <xdr:row>73</xdr:row>
      <xdr:rowOff>2540</xdr:rowOff>
    </xdr:to>
    <xdr:sp macro="" textlink="">
      <xdr:nvSpPr>
        <xdr:cNvPr id="2035" name="Text Box 34"/>
        <xdr:cNvSpPr txBox="1">
          <a:spLocks noChangeArrowheads="1"/>
        </xdr:cNvSpPr>
      </xdr:nvSpPr>
      <xdr:spPr bwMode="auto">
        <a:xfrm>
          <a:off x="7330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36"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37"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38"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39"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40"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41"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42"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43"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44"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45"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46"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47"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48"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49"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50"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51"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60"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61"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62"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63"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64"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65"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66"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067"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68"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69"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70"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71"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72"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73"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74"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75"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76"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77"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78"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79"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80"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81"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82"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73</xdr:row>
      <xdr:rowOff>2540</xdr:rowOff>
    </xdr:from>
    <xdr:to>
      <xdr:col>6</xdr:col>
      <xdr:colOff>19050</xdr:colOff>
      <xdr:row>73</xdr:row>
      <xdr:rowOff>2540</xdr:rowOff>
    </xdr:to>
    <xdr:sp macro="" textlink="">
      <xdr:nvSpPr>
        <xdr:cNvPr id="2083" name="Text Box 34"/>
        <xdr:cNvSpPr txBox="1">
          <a:spLocks noChangeArrowheads="1"/>
        </xdr:cNvSpPr>
      </xdr:nvSpPr>
      <xdr:spPr bwMode="auto">
        <a:xfrm>
          <a:off x="102870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84"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85"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86"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87"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88"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89"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90"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91"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92"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93"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94"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95"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96"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97"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98"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099"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00"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01"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02"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03"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04"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05"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06"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07"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08"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09"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10"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11"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12"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13"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14"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73</xdr:row>
      <xdr:rowOff>2540</xdr:rowOff>
    </xdr:from>
    <xdr:to>
      <xdr:col>10</xdr:col>
      <xdr:colOff>19050</xdr:colOff>
      <xdr:row>73</xdr:row>
      <xdr:rowOff>2540</xdr:rowOff>
    </xdr:to>
    <xdr:sp macro="" textlink="">
      <xdr:nvSpPr>
        <xdr:cNvPr id="2115" name="Text Box 34"/>
        <xdr:cNvSpPr txBox="1">
          <a:spLocks noChangeArrowheads="1"/>
        </xdr:cNvSpPr>
      </xdr:nvSpPr>
      <xdr:spPr bwMode="auto">
        <a:xfrm>
          <a:off x="134645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2116"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2117"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2118"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2119"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2120"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2121"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2122"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63</xdr:row>
      <xdr:rowOff>2540</xdr:rowOff>
    </xdr:from>
    <xdr:to>
      <xdr:col>7</xdr:col>
      <xdr:colOff>19050</xdr:colOff>
      <xdr:row>63</xdr:row>
      <xdr:rowOff>2540</xdr:rowOff>
    </xdr:to>
    <xdr:sp macro="" textlink="">
      <xdr:nvSpPr>
        <xdr:cNvPr id="2123" name="Text Box 34"/>
        <xdr:cNvSpPr txBox="1">
          <a:spLocks noChangeArrowheads="1"/>
        </xdr:cNvSpPr>
      </xdr:nvSpPr>
      <xdr:spPr bwMode="auto">
        <a:xfrm>
          <a:off x="1106424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24"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25"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26"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27"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28"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29"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30"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31"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132"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133"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134"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135"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136"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137"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138"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139"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140"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141"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142"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143"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144"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145"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146"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147"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148"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149"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150"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151"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152"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153"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154"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155"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156"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157"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158"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159"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160"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161"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162"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163"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164"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165"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166"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167"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168"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169"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17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17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72"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73"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74"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75"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76"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77"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78"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79"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180"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181"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182"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183"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184"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185"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186"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187"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88"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89"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90"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91"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92"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93"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94"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195"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196"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197"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198"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199"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200"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201"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202"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203"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204"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205"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206"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207"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208"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209"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210"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71</xdr:row>
      <xdr:rowOff>2540</xdr:rowOff>
    </xdr:from>
    <xdr:to>
      <xdr:col>5</xdr:col>
      <xdr:colOff>19050</xdr:colOff>
      <xdr:row>71</xdr:row>
      <xdr:rowOff>2540</xdr:rowOff>
    </xdr:to>
    <xdr:sp macro="" textlink="">
      <xdr:nvSpPr>
        <xdr:cNvPr id="2211" name="Text Box 34"/>
        <xdr:cNvSpPr txBox="1">
          <a:spLocks noChangeArrowheads="1"/>
        </xdr:cNvSpPr>
      </xdr:nvSpPr>
      <xdr:spPr bwMode="auto">
        <a:xfrm>
          <a:off x="9486900" y="11611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12"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13"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14"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15"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16"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17"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18"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19"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220"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221"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222"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223"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224"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225"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226"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227"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228"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229"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230"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231"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232"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233"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234"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235"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236"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237"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238"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239"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240"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241"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242"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243"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244"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245"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246"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247"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248"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249"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250"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251"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252"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253"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254"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255"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256"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257"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258"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259"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2260"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2261"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2262"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2263"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2264"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2265"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2266"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69</xdr:row>
      <xdr:rowOff>2540</xdr:rowOff>
    </xdr:from>
    <xdr:to>
      <xdr:col>5</xdr:col>
      <xdr:colOff>19050</xdr:colOff>
      <xdr:row>69</xdr:row>
      <xdr:rowOff>2540</xdr:rowOff>
    </xdr:to>
    <xdr:sp macro="" textlink="">
      <xdr:nvSpPr>
        <xdr:cNvPr id="2267" name="Text Box 34"/>
        <xdr:cNvSpPr txBox="1">
          <a:spLocks noChangeArrowheads="1"/>
        </xdr:cNvSpPr>
      </xdr:nvSpPr>
      <xdr:spPr bwMode="auto">
        <a:xfrm>
          <a:off x="9486900" y="11261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268"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269"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270"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271"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272"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273"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274"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275"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276"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277"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278"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279"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280"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281"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282"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283"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284"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285"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286"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287"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288"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289"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290"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72</xdr:row>
      <xdr:rowOff>2540</xdr:rowOff>
    </xdr:from>
    <xdr:to>
      <xdr:col>5</xdr:col>
      <xdr:colOff>19050</xdr:colOff>
      <xdr:row>72</xdr:row>
      <xdr:rowOff>2540</xdr:rowOff>
    </xdr:to>
    <xdr:sp macro="" textlink="">
      <xdr:nvSpPr>
        <xdr:cNvPr id="2291" name="Text Box 34"/>
        <xdr:cNvSpPr txBox="1">
          <a:spLocks noChangeArrowheads="1"/>
        </xdr:cNvSpPr>
      </xdr:nvSpPr>
      <xdr:spPr bwMode="auto">
        <a:xfrm>
          <a:off x="9486900" y="11786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92"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93"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94"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95"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96"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97"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98"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99"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2300"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2301"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2302"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2303"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2304"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2305"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2306"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68</xdr:row>
      <xdr:rowOff>2540</xdr:rowOff>
    </xdr:from>
    <xdr:to>
      <xdr:col>7</xdr:col>
      <xdr:colOff>19050</xdr:colOff>
      <xdr:row>68</xdr:row>
      <xdr:rowOff>2540</xdr:rowOff>
    </xdr:to>
    <xdr:sp macro="" textlink="">
      <xdr:nvSpPr>
        <xdr:cNvPr id="2307" name="Text Box 34"/>
        <xdr:cNvSpPr txBox="1">
          <a:spLocks noChangeArrowheads="1"/>
        </xdr:cNvSpPr>
      </xdr:nvSpPr>
      <xdr:spPr bwMode="auto">
        <a:xfrm>
          <a:off x="110642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308"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309"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310"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311"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312"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313"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314"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315" name="Text Box 34"/>
        <xdr:cNvSpPr txBox="1">
          <a:spLocks noChangeArrowheads="1"/>
        </xdr:cNvSpPr>
      </xdr:nvSpPr>
      <xdr:spPr bwMode="auto">
        <a:xfrm>
          <a:off x="94869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324"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325"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326"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327"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328"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329"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330"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331"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332"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333"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334"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335"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336"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337"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338"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339" name="Text Box 34"/>
        <xdr:cNvSpPr txBox="1">
          <a:spLocks noChangeArrowheads="1"/>
        </xdr:cNvSpPr>
      </xdr:nvSpPr>
      <xdr:spPr bwMode="auto">
        <a:xfrm>
          <a:off x="9486900" y="100342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340"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341"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342"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343"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344"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345"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346"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67</xdr:row>
      <xdr:rowOff>2540</xdr:rowOff>
    </xdr:from>
    <xdr:to>
      <xdr:col>5</xdr:col>
      <xdr:colOff>19050</xdr:colOff>
      <xdr:row>67</xdr:row>
      <xdr:rowOff>2540</xdr:rowOff>
    </xdr:to>
    <xdr:sp macro="" textlink="">
      <xdr:nvSpPr>
        <xdr:cNvPr id="2347" name="Text Box 34"/>
        <xdr:cNvSpPr txBox="1">
          <a:spLocks noChangeArrowheads="1"/>
        </xdr:cNvSpPr>
      </xdr:nvSpPr>
      <xdr:spPr bwMode="auto">
        <a:xfrm>
          <a:off x="948690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348"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349"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350"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351"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352"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353"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354"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355"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356"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357"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358"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359"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360"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361"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362"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363" name="Text Box 34"/>
        <xdr:cNvSpPr txBox="1">
          <a:spLocks noChangeArrowheads="1"/>
        </xdr:cNvSpPr>
      </xdr:nvSpPr>
      <xdr:spPr bwMode="auto">
        <a:xfrm>
          <a:off x="102870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64"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65"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66"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67"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68"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69"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70"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71"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372"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373"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374"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375"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376"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377"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378"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379"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380" name="Text Box 34"/>
        <xdr:cNvSpPr txBox="1">
          <a:spLocks noChangeArrowheads="1"/>
        </xdr:cNvSpPr>
      </xdr:nvSpPr>
      <xdr:spPr bwMode="auto">
        <a:xfrm>
          <a:off x="94869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381" name="Text Box 34"/>
        <xdr:cNvSpPr txBox="1">
          <a:spLocks noChangeArrowheads="1"/>
        </xdr:cNvSpPr>
      </xdr:nvSpPr>
      <xdr:spPr bwMode="auto">
        <a:xfrm>
          <a:off x="94869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382" name="Text Box 34"/>
        <xdr:cNvSpPr txBox="1">
          <a:spLocks noChangeArrowheads="1"/>
        </xdr:cNvSpPr>
      </xdr:nvSpPr>
      <xdr:spPr bwMode="auto">
        <a:xfrm>
          <a:off x="94869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383" name="Text Box 34"/>
        <xdr:cNvSpPr txBox="1">
          <a:spLocks noChangeArrowheads="1"/>
        </xdr:cNvSpPr>
      </xdr:nvSpPr>
      <xdr:spPr bwMode="auto">
        <a:xfrm>
          <a:off x="94869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384" name="Text Box 34"/>
        <xdr:cNvSpPr txBox="1">
          <a:spLocks noChangeArrowheads="1"/>
        </xdr:cNvSpPr>
      </xdr:nvSpPr>
      <xdr:spPr bwMode="auto">
        <a:xfrm>
          <a:off x="94869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385" name="Text Box 34"/>
        <xdr:cNvSpPr txBox="1">
          <a:spLocks noChangeArrowheads="1"/>
        </xdr:cNvSpPr>
      </xdr:nvSpPr>
      <xdr:spPr bwMode="auto">
        <a:xfrm>
          <a:off x="94869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386" name="Text Box 34"/>
        <xdr:cNvSpPr txBox="1">
          <a:spLocks noChangeArrowheads="1"/>
        </xdr:cNvSpPr>
      </xdr:nvSpPr>
      <xdr:spPr bwMode="auto">
        <a:xfrm>
          <a:off x="94869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387" name="Text Box 34"/>
        <xdr:cNvSpPr txBox="1">
          <a:spLocks noChangeArrowheads="1"/>
        </xdr:cNvSpPr>
      </xdr:nvSpPr>
      <xdr:spPr bwMode="auto">
        <a:xfrm>
          <a:off x="9486900" y="102095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88"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89"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90"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91"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92"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93"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94"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395"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396" name="Text Box 34"/>
        <xdr:cNvSpPr txBox="1">
          <a:spLocks noChangeArrowheads="1"/>
        </xdr:cNvSpPr>
      </xdr:nvSpPr>
      <xdr:spPr bwMode="auto">
        <a:xfrm>
          <a:off x="94869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397" name="Text Box 34"/>
        <xdr:cNvSpPr txBox="1">
          <a:spLocks noChangeArrowheads="1"/>
        </xdr:cNvSpPr>
      </xdr:nvSpPr>
      <xdr:spPr bwMode="auto">
        <a:xfrm>
          <a:off x="94869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398" name="Text Box 34"/>
        <xdr:cNvSpPr txBox="1">
          <a:spLocks noChangeArrowheads="1"/>
        </xdr:cNvSpPr>
      </xdr:nvSpPr>
      <xdr:spPr bwMode="auto">
        <a:xfrm>
          <a:off x="94869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399" name="Text Box 34"/>
        <xdr:cNvSpPr txBox="1">
          <a:spLocks noChangeArrowheads="1"/>
        </xdr:cNvSpPr>
      </xdr:nvSpPr>
      <xdr:spPr bwMode="auto">
        <a:xfrm>
          <a:off x="94869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400" name="Text Box 34"/>
        <xdr:cNvSpPr txBox="1">
          <a:spLocks noChangeArrowheads="1"/>
        </xdr:cNvSpPr>
      </xdr:nvSpPr>
      <xdr:spPr bwMode="auto">
        <a:xfrm>
          <a:off x="94869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401" name="Text Box 34"/>
        <xdr:cNvSpPr txBox="1">
          <a:spLocks noChangeArrowheads="1"/>
        </xdr:cNvSpPr>
      </xdr:nvSpPr>
      <xdr:spPr bwMode="auto">
        <a:xfrm>
          <a:off x="94869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402" name="Text Box 34"/>
        <xdr:cNvSpPr txBox="1">
          <a:spLocks noChangeArrowheads="1"/>
        </xdr:cNvSpPr>
      </xdr:nvSpPr>
      <xdr:spPr bwMode="auto">
        <a:xfrm>
          <a:off x="94869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403" name="Text Box 34"/>
        <xdr:cNvSpPr txBox="1">
          <a:spLocks noChangeArrowheads="1"/>
        </xdr:cNvSpPr>
      </xdr:nvSpPr>
      <xdr:spPr bwMode="auto">
        <a:xfrm>
          <a:off x="94869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404"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405"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406"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407"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408"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409"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410"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411" name="Text Box 34"/>
        <xdr:cNvSpPr txBox="1">
          <a:spLocks noChangeArrowheads="1"/>
        </xdr:cNvSpPr>
      </xdr:nvSpPr>
      <xdr:spPr bwMode="auto">
        <a:xfrm>
          <a:off x="1028700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68</xdr:row>
      <xdr:rowOff>2540</xdr:rowOff>
    </xdr:from>
    <xdr:to>
      <xdr:col>9</xdr:col>
      <xdr:colOff>19050</xdr:colOff>
      <xdr:row>68</xdr:row>
      <xdr:rowOff>2540</xdr:rowOff>
    </xdr:to>
    <xdr:sp macro="" textlink="">
      <xdr:nvSpPr>
        <xdr:cNvPr id="2412" name="Text Box 34"/>
        <xdr:cNvSpPr txBox="1">
          <a:spLocks noChangeArrowheads="1"/>
        </xdr:cNvSpPr>
      </xdr:nvSpPr>
      <xdr:spPr bwMode="auto">
        <a:xfrm>
          <a:off x="12664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68</xdr:row>
      <xdr:rowOff>2540</xdr:rowOff>
    </xdr:from>
    <xdr:to>
      <xdr:col>9</xdr:col>
      <xdr:colOff>19050</xdr:colOff>
      <xdr:row>68</xdr:row>
      <xdr:rowOff>2540</xdr:rowOff>
    </xdr:to>
    <xdr:sp macro="" textlink="">
      <xdr:nvSpPr>
        <xdr:cNvPr id="2413" name="Text Box 34"/>
        <xdr:cNvSpPr txBox="1">
          <a:spLocks noChangeArrowheads="1"/>
        </xdr:cNvSpPr>
      </xdr:nvSpPr>
      <xdr:spPr bwMode="auto">
        <a:xfrm>
          <a:off x="12664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68</xdr:row>
      <xdr:rowOff>2540</xdr:rowOff>
    </xdr:from>
    <xdr:to>
      <xdr:col>9</xdr:col>
      <xdr:colOff>19050</xdr:colOff>
      <xdr:row>68</xdr:row>
      <xdr:rowOff>2540</xdr:rowOff>
    </xdr:to>
    <xdr:sp macro="" textlink="">
      <xdr:nvSpPr>
        <xdr:cNvPr id="2414" name="Text Box 34"/>
        <xdr:cNvSpPr txBox="1">
          <a:spLocks noChangeArrowheads="1"/>
        </xdr:cNvSpPr>
      </xdr:nvSpPr>
      <xdr:spPr bwMode="auto">
        <a:xfrm>
          <a:off x="12664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68</xdr:row>
      <xdr:rowOff>2540</xdr:rowOff>
    </xdr:from>
    <xdr:to>
      <xdr:col>9</xdr:col>
      <xdr:colOff>19050</xdr:colOff>
      <xdr:row>68</xdr:row>
      <xdr:rowOff>2540</xdr:rowOff>
    </xdr:to>
    <xdr:sp macro="" textlink="">
      <xdr:nvSpPr>
        <xdr:cNvPr id="2415" name="Text Box 34"/>
        <xdr:cNvSpPr txBox="1">
          <a:spLocks noChangeArrowheads="1"/>
        </xdr:cNvSpPr>
      </xdr:nvSpPr>
      <xdr:spPr bwMode="auto">
        <a:xfrm>
          <a:off x="12664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68</xdr:row>
      <xdr:rowOff>2540</xdr:rowOff>
    </xdr:from>
    <xdr:to>
      <xdr:col>9</xdr:col>
      <xdr:colOff>19050</xdr:colOff>
      <xdr:row>68</xdr:row>
      <xdr:rowOff>2540</xdr:rowOff>
    </xdr:to>
    <xdr:sp macro="" textlink="">
      <xdr:nvSpPr>
        <xdr:cNvPr id="2416" name="Text Box 34"/>
        <xdr:cNvSpPr txBox="1">
          <a:spLocks noChangeArrowheads="1"/>
        </xdr:cNvSpPr>
      </xdr:nvSpPr>
      <xdr:spPr bwMode="auto">
        <a:xfrm>
          <a:off x="12664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68</xdr:row>
      <xdr:rowOff>2540</xdr:rowOff>
    </xdr:from>
    <xdr:to>
      <xdr:col>9</xdr:col>
      <xdr:colOff>19050</xdr:colOff>
      <xdr:row>68</xdr:row>
      <xdr:rowOff>2540</xdr:rowOff>
    </xdr:to>
    <xdr:sp macro="" textlink="">
      <xdr:nvSpPr>
        <xdr:cNvPr id="2417" name="Text Box 34"/>
        <xdr:cNvSpPr txBox="1">
          <a:spLocks noChangeArrowheads="1"/>
        </xdr:cNvSpPr>
      </xdr:nvSpPr>
      <xdr:spPr bwMode="auto">
        <a:xfrm>
          <a:off x="12664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68</xdr:row>
      <xdr:rowOff>2540</xdr:rowOff>
    </xdr:from>
    <xdr:to>
      <xdr:col>9</xdr:col>
      <xdr:colOff>19050</xdr:colOff>
      <xdr:row>68</xdr:row>
      <xdr:rowOff>2540</xdr:rowOff>
    </xdr:to>
    <xdr:sp macro="" textlink="">
      <xdr:nvSpPr>
        <xdr:cNvPr id="2418" name="Text Box 34"/>
        <xdr:cNvSpPr txBox="1">
          <a:spLocks noChangeArrowheads="1"/>
        </xdr:cNvSpPr>
      </xdr:nvSpPr>
      <xdr:spPr bwMode="auto">
        <a:xfrm>
          <a:off x="12664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68</xdr:row>
      <xdr:rowOff>2540</xdr:rowOff>
    </xdr:from>
    <xdr:to>
      <xdr:col>9</xdr:col>
      <xdr:colOff>19050</xdr:colOff>
      <xdr:row>68</xdr:row>
      <xdr:rowOff>2540</xdr:rowOff>
    </xdr:to>
    <xdr:sp macro="" textlink="">
      <xdr:nvSpPr>
        <xdr:cNvPr id="2419" name="Text Box 34"/>
        <xdr:cNvSpPr txBox="1">
          <a:spLocks noChangeArrowheads="1"/>
        </xdr:cNvSpPr>
      </xdr:nvSpPr>
      <xdr:spPr bwMode="auto">
        <a:xfrm>
          <a:off x="1266444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420"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421"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422"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423"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424"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425"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426"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427" name="Text Box 34"/>
        <xdr:cNvSpPr txBox="1">
          <a:spLocks noChangeArrowheads="1"/>
        </xdr:cNvSpPr>
      </xdr:nvSpPr>
      <xdr:spPr bwMode="auto">
        <a:xfrm>
          <a:off x="1028700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428"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429"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430"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431"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432"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433"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434"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68</xdr:row>
      <xdr:rowOff>2540</xdr:rowOff>
    </xdr:from>
    <xdr:to>
      <xdr:col>5</xdr:col>
      <xdr:colOff>19050</xdr:colOff>
      <xdr:row>68</xdr:row>
      <xdr:rowOff>2540</xdr:rowOff>
    </xdr:to>
    <xdr:sp macro="" textlink="">
      <xdr:nvSpPr>
        <xdr:cNvPr id="2435" name="Text Box 34"/>
        <xdr:cNvSpPr txBox="1">
          <a:spLocks noChangeArrowheads="1"/>
        </xdr:cNvSpPr>
      </xdr:nvSpPr>
      <xdr:spPr bwMode="auto">
        <a:xfrm>
          <a:off x="94869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2436"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2437"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2438"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2439"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2440"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2441"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2442"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68</xdr:row>
      <xdr:rowOff>2540</xdr:rowOff>
    </xdr:from>
    <xdr:to>
      <xdr:col>6</xdr:col>
      <xdr:colOff>19050</xdr:colOff>
      <xdr:row>68</xdr:row>
      <xdr:rowOff>2540</xdr:rowOff>
    </xdr:to>
    <xdr:sp macro="" textlink="">
      <xdr:nvSpPr>
        <xdr:cNvPr id="2443" name="Text Box 34"/>
        <xdr:cNvSpPr txBox="1">
          <a:spLocks noChangeArrowheads="1"/>
        </xdr:cNvSpPr>
      </xdr:nvSpPr>
      <xdr:spPr bwMode="auto">
        <a:xfrm>
          <a:off x="10287000" y="11085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44"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45"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46"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47"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48"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49"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50"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51"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52"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53"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54"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55"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56"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57"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58"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59"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60"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61"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62"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63"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64"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65"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66"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67"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68"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69"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70"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71"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72"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73"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74"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75"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76"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77"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78"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79"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80"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81"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82"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83"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84"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85"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86"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87"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88"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89"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90"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64</xdr:row>
      <xdr:rowOff>2540</xdr:rowOff>
    </xdr:from>
    <xdr:to>
      <xdr:col>7</xdr:col>
      <xdr:colOff>19050</xdr:colOff>
      <xdr:row>64</xdr:row>
      <xdr:rowOff>2540</xdr:rowOff>
    </xdr:to>
    <xdr:sp macro="" textlink="">
      <xdr:nvSpPr>
        <xdr:cNvPr id="2491" name="Text Box 34"/>
        <xdr:cNvSpPr txBox="1">
          <a:spLocks noChangeArrowheads="1"/>
        </xdr:cNvSpPr>
      </xdr:nvSpPr>
      <xdr:spPr bwMode="auto">
        <a:xfrm>
          <a:off x="11064240" y="105600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92"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93"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94"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95"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96"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97"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98"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66</xdr:row>
      <xdr:rowOff>2540</xdr:rowOff>
    </xdr:from>
    <xdr:to>
      <xdr:col>7</xdr:col>
      <xdr:colOff>19050</xdr:colOff>
      <xdr:row>66</xdr:row>
      <xdr:rowOff>2540</xdr:rowOff>
    </xdr:to>
    <xdr:sp macro="" textlink="">
      <xdr:nvSpPr>
        <xdr:cNvPr id="2499" name="Text Box 34"/>
        <xdr:cNvSpPr txBox="1">
          <a:spLocks noChangeArrowheads="1"/>
        </xdr:cNvSpPr>
      </xdr:nvSpPr>
      <xdr:spPr bwMode="auto">
        <a:xfrm>
          <a:off x="11064240" y="107353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00"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01"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02"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03"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04"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05"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06"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07"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08"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09"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10"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11"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12"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13"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14"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15"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16"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17"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18"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19"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20"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21"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22"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23"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24"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25"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26"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27"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28"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29"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30"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31"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32"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33"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34"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35"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36"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37"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38"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70</xdr:row>
      <xdr:rowOff>2540</xdr:rowOff>
    </xdr:from>
    <xdr:to>
      <xdr:col>6</xdr:col>
      <xdr:colOff>19050</xdr:colOff>
      <xdr:row>70</xdr:row>
      <xdr:rowOff>2540</xdr:rowOff>
    </xdr:to>
    <xdr:sp macro="" textlink="">
      <xdr:nvSpPr>
        <xdr:cNvPr id="2539" name="Text Box 34"/>
        <xdr:cNvSpPr txBox="1">
          <a:spLocks noChangeArrowheads="1"/>
        </xdr:cNvSpPr>
      </xdr:nvSpPr>
      <xdr:spPr bwMode="auto">
        <a:xfrm>
          <a:off x="102870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4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4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42"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43"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44"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45"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46"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47"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48"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49"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5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5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52"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53"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54"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55"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56"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57"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58"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59"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6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6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62"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63"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64"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65"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66"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67"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68"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69"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70"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70</xdr:row>
      <xdr:rowOff>2540</xdr:rowOff>
    </xdr:from>
    <xdr:to>
      <xdr:col>5</xdr:col>
      <xdr:colOff>19050</xdr:colOff>
      <xdr:row>70</xdr:row>
      <xdr:rowOff>2540</xdr:rowOff>
    </xdr:to>
    <xdr:sp macro="" textlink="">
      <xdr:nvSpPr>
        <xdr:cNvPr id="2571" name="Text Box 34"/>
        <xdr:cNvSpPr txBox="1">
          <a:spLocks noChangeArrowheads="1"/>
        </xdr:cNvSpPr>
      </xdr:nvSpPr>
      <xdr:spPr bwMode="auto">
        <a:xfrm>
          <a:off x="9486900" y="11436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72"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73"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74"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75"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76"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77"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78"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79"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80"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81"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82"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83"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84"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85"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86"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73</xdr:row>
      <xdr:rowOff>2540</xdr:rowOff>
    </xdr:from>
    <xdr:to>
      <xdr:col>5</xdr:col>
      <xdr:colOff>19050</xdr:colOff>
      <xdr:row>73</xdr:row>
      <xdr:rowOff>2540</xdr:rowOff>
    </xdr:to>
    <xdr:sp macro="" textlink="">
      <xdr:nvSpPr>
        <xdr:cNvPr id="2587" name="Text Box 34"/>
        <xdr:cNvSpPr txBox="1">
          <a:spLocks noChangeArrowheads="1"/>
        </xdr:cNvSpPr>
      </xdr:nvSpPr>
      <xdr:spPr bwMode="auto">
        <a:xfrm>
          <a:off x="948690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588"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589"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590"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591"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592"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593"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594"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595"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596"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597"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598"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599"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00"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01"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02"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03"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04"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05"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06"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07"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08"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09"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10"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11"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12"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13"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14"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15"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16"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17"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18"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73</xdr:row>
      <xdr:rowOff>2540</xdr:rowOff>
    </xdr:from>
    <xdr:to>
      <xdr:col>9</xdr:col>
      <xdr:colOff>19050</xdr:colOff>
      <xdr:row>73</xdr:row>
      <xdr:rowOff>2540</xdr:rowOff>
    </xdr:to>
    <xdr:sp macro="" textlink="">
      <xdr:nvSpPr>
        <xdr:cNvPr id="2619" name="Text Box 34"/>
        <xdr:cNvSpPr txBox="1">
          <a:spLocks noChangeArrowheads="1"/>
        </xdr:cNvSpPr>
      </xdr:nvSpPr>
      <xdr:spPr bwMode="auto">
        <a:xfrm>
          <a:off x="12664440" y="119621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20"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21"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22"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23"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24"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25"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26"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27"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28"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29"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30"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31"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32"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33"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34"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67</xdr:row>
      <xdr:rowOff>2540</xdr:rowOff>
    </xdr:from>
    <xdr:to>
      <xdr:col>4</xdr:col>
      <xdr:colOff>19050</xdr:colOff>
      <xdr:row>67</xdr:row>
      <xdr:rowOff>2540</xdr:rowOff>
    </xdr:to>
    <xdr:sp macro="" textlink="">
      <xdr:nvSpPr>
        <xdr:cNvPr id="2635" name="Text Box 34"/>
        <xdr:cNvSpPr txBox="1">
          <a:spLocks noChangeArrowheads="1"/>
        </xdr:cNvSpPr>
      </xdr:nvSpPr>
      <xdr:spPr bwMode="auto">
        <a:xfrm>
          <a:off x="7330440" y="109105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76200</xdr:colOff>
      <xdr:row>241</xdr:row>
      <xdr:rowOff>57150</xdr:rowOff>
    </xdr:from>
    <xdr:to>
      <xdr:col>9</xdr:col>
      <xdr:colOff>106680</xdr:colOff>
      <xdr:row>241</xdr:row>
      <xdr:rowOff>57150</xdr:rowOff>
    </xdr:to>
    <xdr:sp macro="" textlink="">
      <xdr:nvSpPr>
        <xdr:cNvPr id="180" name="Line 5"/>
        <xdr:cNvSpPr>
          <a:spLocks noChangeShapeType="1"/>
        </xdr:cNvSpPr>
      </xdr:nvSpPr>
      <xdr:spPr bwMode="auto">
        <a:xfrm>
          <a:off x="2219325" y="39204900"/>
          <a:ext cx="1112710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81" name="Line 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2</xdr:col>
      <xdr:colOff>0</xdr:colOff>
      <xdr:row>241</xdr:row>
      <xdr:rowOff>0</xdr:rowOff>
    </xdr:from>
    <xdr:to>
      <xdr:col>2</xdr:col>
      <xdr:colOff>30480</xdr:colOff>
      <xdr:row>241</xdr:row>
      <xdr:rowOff>0</xdr:rowOff>
    </xdr:to>
    <xdr:sp macro="" textlink="">
      <xdr:nvSpPr>
        <xdr:cNvPr id="182" name="Line 7"/>
        <xdr:cNvSpPr>
          <a:spLocks noChangeShapeType="1"/>
        </xdr:cNvSpPr>
      </xdr:nvSpPr>
      <xdr:spPr bwMode="auto">
        <a:xfrm flipH="1" flipV="1">
          <a:off x="2164080" y="34389060"/>
          <a:ext cx="3048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83" name="Line 8"/>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84" name="Line 3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85" name="Line 38"/>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0</xdr:colOff>
      <xdr:row>232</xdr:row>
      <xdr:rowOff>0</xdr:rowOff>
    </xdr:to>
    <xdr:sp macro="" textlink="">
      <xdr:nvSpPr>
        <xdr:cNvPr id="186" name="Line 46"/>
        <xdr:cNvSpPr>
          <a:spLocks noChangeShapeType="1"/>
        </xdr:cNvSpPr>
      </xdr:nvSpPr>
      <xdr:spPr bwMode="auto">
        <a:xfrm flipH="1">
          <a:off x="11959590" y="3326892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87" name="Line 4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88" name="Line 7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89" name="Line 72"/>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0</xdr:colOff>
      <xdr:row>232</xdr:row>
      <xdr:rowOff>0</xdr:rowOff>
    </xdr:to>
    <xdr:sp macro="" textlink="">
      <xdr:nvSpPr>
        <xdr:cNvPr id="190" name="Line 80"/>
        <xdr:cNvSpPr>
          <a:spLocks noChangeShapeType="1"/>
        </xdr:cNvSpPr>
      </xdr:nvSpPr>
      <xdr:spPr bwMode="auto">
        <a:xfrm flipH="1">
          <a:off x="11959590" y="3326892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91" name="Line 8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92" name="Line 204"/>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3" name="Line 205"/>
        <xdr:cNvSpPr>
          <a:spLocks noChangeShapeType="1"/>
        </xdr:cNvSpPr>
      </xdr:nvSpPr>
      <xdr:spPr bwMode="auto">
        <a:xfrm flipH="1">
          <a:off x="1394841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94" name="Line 206"/>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5" name="Line 207"/>
        <xdr:cNvSpPr>
          <a:spLocks noChangeShapeType="1"/>
        </xdr:cNvSpPr>
      </xdr:nvSpPr>
      <xdr:spPr bwMode="auto">
        <a:xfrm flipH="1">
          <a:off x="1394841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96" name="Line 208"/>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97" name="Line 209"/>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8" name="Line 210"/>
        <xdr:cNvSpPr>
          <a:spLocks noChangeShapeType="1"/>
        </xdr:cNvSpPr>
      </xdr:nvSpPr>
      <xdr:spPr bwMode="auto">
        <a:xfrm flipH="1">
          <a:off x="1394841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99" name="Line 211"/>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00"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01"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02"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03"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04"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05"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06"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07"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08"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09"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10"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11"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12"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13"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14"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15"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16"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17"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18"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19"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20"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1"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2"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3"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4"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5"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6"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7"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8"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29"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30"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31"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32"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33"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34"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35"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36"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37"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38"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39"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40"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41"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42"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43"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44"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45"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6"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47"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8"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49"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50"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1"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52"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53"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54"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55"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56"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57"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58"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59"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60"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61"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62"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63"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64"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65"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6"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67"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8"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69"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70"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71"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72"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73"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74"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75"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76"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77"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78"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79"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80"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81"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82"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83"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84"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85" name="Line 8"/>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86" name="Line 38"/>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87" name="Line 72"/>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88" name="Line 204"/>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89" name="Line 206"/>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90" name="Line 208"/>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91" name="Line 209"/>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92" name="Line 211"/>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93" name="Line 205"/>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94" name="Line 207"/>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95" name="Line 210"/>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96" name="Line 205"/>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97" name="Line 207"/>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98" name="Line 210"/>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299" name="Line 205"/>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300" name="Line 207"/>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301" name="Line 210"/>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302" name="Line 205"/>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303" name="Line 207"/>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304" name="Line 210"/>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305" name="Line 205"/>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306" name="Line 207"/>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307" name="Line 210"/>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08"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09"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10"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11"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12"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13"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14"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15"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16"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17"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18"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19"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0"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1"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2"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3"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4"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5"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6"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7"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8"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9"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0"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1"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2"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3"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4" name="Line 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5" name="Line 3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6" name="Line 72"/>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7" name="Line 204"/>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8" name="Line 206"/>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9" name="Line 20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0" name="Line 209"/>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1" name="Line 211"/>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2"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3"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4"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5"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6"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7"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8"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9"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0"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1"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2"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3"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4"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5"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6"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57"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58"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59"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60"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1"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62"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3"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64"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65"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6"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67"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68"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69"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70"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71"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72"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73"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74"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75"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76"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77"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78"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79"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80"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81"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82"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83" name="Line 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84" name="Line 3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85" name="Line 72"/>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86" name="Line 204"/>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87" name="Line 206"/>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88" name="Line 20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89" name="Line 209"/>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90" name="Line 211"/>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91"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92"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93"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94"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95"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96"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97"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98"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99"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0"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1"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2"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3"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4"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5"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6"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7"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8"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9" name="Line 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0" name="Line 3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1" name="Line 72"/>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2" name="Line 204"/>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3" name="Line 206"/>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4" name="Line 20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5" name="Line 209"/>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6" name="Line 211"/>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7"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8"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9"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20"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21"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22"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23"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24"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25"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26"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27"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28"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29"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30"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31"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32"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33"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34"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35"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6"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37"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8"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39"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40"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1"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42"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43"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44"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45"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46"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47"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48"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49"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50"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51"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52"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53"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54"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55"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56"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57"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8" name="Line 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9" name="Line 3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60" name="Line 72"/>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61" name="Line 204"/>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62" name="Line 206"/>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63" name="Line 20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64" name="Line 209"/>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65" name="Line 211"/>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66"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67"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68"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69"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70"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71"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72"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73"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74"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75"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76"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77"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78"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79"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80"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81"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82"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83"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4" name="Line 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5" name="Line 3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6" name="Line 72"/>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7" name="Line 204"/>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8" name="Line 206"/>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9" name="Line 20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0" name="Line 209"/>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1" name="Line 211"/>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2"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3"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4"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5"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6"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7"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8"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9"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00"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01"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02"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03"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04"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05"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06"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07"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08"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09"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10" name="Line 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11" name="Line 3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12" name="Line 72"/>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13" name="Line 204"/>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14" name="Line 206"/>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15" name="Line 20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16" name="Line 209"/>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17" name="Line 211"/>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18"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19"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20"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21"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22"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23"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24"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25"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26"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27"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28"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29"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0"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1"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2"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33" name="Line 8"/>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34" name="Line 38"/>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35" name="Line 72"/>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36" name="Line 204"/>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37" name="Line 206"/>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38" name="Line 208"/>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39" name="Line 209"/>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0" name="Line 211"/>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1" name="Line 205"/>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2" name="Line 207"/>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3" name="Line 210"/>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4" name="Line 205"/>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5" name="Line 207"/>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6" name="Line 210"/>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7" name="Line 205"/>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8" name="Line 207"/>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9" name="Line 210"/>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50" name="Line 205"/>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51" name="Line 207"/>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52" name="Line 210"/>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53" name="Line 205"/>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54" name="Line 207"/>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55" name="Line 210"/>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6" name="Line 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57" name="Line 8"/>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8" name="Line 3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59" name="Line 38"/>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0</xdr:colOff>
      <xdr:row>232</xdr:row>
      <xdr:rowOff>0</xdr:rowOff>
    </xdr:to>
    <xdr:sp macro="" textlink="">
      <xdr:nvSpPr>
        <xdr:cNvPr id="560" name="Line 46"/>
        <xdr:cNvSpPr>
          <a:spLocks noChangeShapeType="1"/>
        </xdr:cNvSpPr>
      </xdr:nvSpPr>
      <xdr:spPr bwMode="auto">
        <a:xfrm flipH="1">
          <a:off x="13239750" y="3731895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61" name="Line 4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62" name="Line 7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3" name="Line 72"/>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0</xdr:colOff>
      <xdr:row>232</xdr:row>
      <xdr:rowOff>0</xdr:rowOff>
    </xdr:to>
    <xdr:sp macro="" textlink="">
      <xdr:nvSpPr>
        <xdr:cNvPr id="564" name="Line 80"/>
        <xdr:cNvSpPr>
          <a:spLocks noChangeShapeType="1"/>
        </xdr:cNvSpPr>
      </xdr:nvSpPr>
      <xdr:spPr bwMode="auto">
        <a:xfrm flipH="1">
          <a:off x="13239750" y="3731895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65" name="Line 8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6" name="Line 204"/>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67" name="Line 205"/>
        <xdr:cNvSpPr>
          <a:spLocks noChangeShapeType="1"/>
        </xdr:cNvSpPr>
      </xdr:nvSpPr>
      <xdr:spPr bwMode="auto">
        <a:xfrm flipH="1">
          <a:off x="146608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8" name="Line 206"/>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69" name="Line 207"/>
        <xdr:cNvSpPr>
          <a:spLocks noChangeShapeType="1"/>
        </xdr:cNvSpPr>
      </xdr:nvSpPr>
      <xdr:spPr bwMode="auto">
        <a:xfrm flipH="1">
          <a:off x="146608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0" name="Line 208"/>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1" name="Line 209"/>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72" name="Line 210"/>
        <xdr:cNvSpPr>
          <a:spLocks noChangeShapeType="1"/>
        </xdr:cNvSpPr>
      </xdr:nvSpPr>
      <xdr:spPr bwMode="auto">
        <a:xfrm flipH="1">
          <a:off x="146608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3" name="Line 211"/>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74"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75"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76"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77"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8"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79"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0"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81"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82"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3"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84"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85"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86"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87"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88"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9"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0"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1"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2"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3"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4"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5"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6"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7"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8"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9"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00"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01"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02"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03"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04"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05"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06"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07"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08"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09"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10"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11"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12"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13"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14"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15"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16"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17"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18"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19"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0"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21"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2"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23"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24"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5"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26"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27"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28"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29"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0"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1"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2"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3"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4"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5"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6"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7"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8"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9"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0"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1"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2"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3"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4"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5"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6"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7"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8"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9"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50"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51"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52"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53"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54"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55"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56"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57"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58"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59" name="Line 8"/>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60" name="Line 38"/>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61" name="Line 72"/>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62" name="Line 204"/>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63" name="Line 206"/>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64" name="Line 208"/>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65" name="Line 209"/>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66" name="Line 211"/>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67" name="Line 205"/>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68" name="Line 207"/>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69" name="Line 210"/>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70" name="Line 205"/>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71" name="Line 207"/>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72" name="Line 210"/>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73" name="Line 205"/>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74" name="Line 207"/>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75" name="Line 210"/>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76" name="Line 205"/>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77" name="Line 207"/>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78" name="Line 210"/>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79" name="Line 205"/>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80" name="Line 207"/>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681" name="Line 210"/>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82"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83"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84"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85"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86"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87"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88"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89"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90"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1"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92"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93"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94"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95"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96"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97"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98"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99"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0"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1"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2"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3"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4"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5"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6"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7"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08" name="Line 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09" name="Line 3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10" name="Line 72"/>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11" name="Line 204"/>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12" name="Line 206"/>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13" name="Line 20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14" name="Line 209"/>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15" name="Line 211"/>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16"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17"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18"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19"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20"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21"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22"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23"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24"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25"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26"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27"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28"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29"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30"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1"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2"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3"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4"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735"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6"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737"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8"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9"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740"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41"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42"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43"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44"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45"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46"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47"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48"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49"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50"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51"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52"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53"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54"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55"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56"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57" name="Line 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58" name="Line 3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59" name="Line 72"/>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60" name="Line 204"/>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61" name="Line 206"/>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62" name="Line 20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63" name="Line 209"/>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64" name="Line 211"/>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65"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66"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67"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68"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69"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70"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71"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72"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73"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74"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75"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76"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77"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78"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779"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80"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81"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82"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83" name="Line 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84" name="Line 3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85" name="Line 72"/>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86" name="Line 204"/>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87" name="Line 206"/>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88" name="Line 20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89" name="Line 209"/>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90" name="Line 211"/>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91"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92"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93"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94"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95"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96"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97"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98"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799"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00"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01"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02"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03"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04"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05"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06"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07"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08"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09"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810"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11"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812"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13"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14"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815"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16"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17"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18"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19"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20"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21"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22"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23"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24"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25"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26"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27"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28"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29"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30"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31"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32" name="Line 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33" name="Line 3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34" name="Line 72"/>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35" name="Line 204"/>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36" name="Line 206"/>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37" name="Line 20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38" name="Line 209"/>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39" name="Line 211"/>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40"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41"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42"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43"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44"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45"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46"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47"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48"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49"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50"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51"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52"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53"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854"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55"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56"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57"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58" name="Line 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59" name="Line 3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60" name="Line 72"/>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61" name="Line 204"/>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62" name="Line 206"/>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63" name="Line 20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64" name="Line 209"/>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65" name="Line 211"/>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66"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67"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68"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69"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70"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71"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72"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73"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74"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75"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76"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77"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78"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79"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80"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81"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82"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883"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84" name="Line 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85" name="Line 3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86" name="Line 72"/>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87" name="Line 204"/>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88" name="Line 206"/>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89" name="Line 20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90" name="Line 209"/>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91" name="Line 211"/>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92"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93"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94"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95"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96"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97"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98"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899"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900"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901"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902"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903"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904"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905"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906"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07" name="Line 8"/>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08" name="Line 38"/>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09" name="Line 72"/>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10" name="Line 204"/>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11" name="Line 206"/>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12" name="Line 208"/>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13" name="Line 209"/>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14" name="Line 211"/>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15" name="Line 205"/>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16" name="Line 207"/>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17" name="Line 210"/>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18" name="Line 205"/>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19" name="Line 207"/>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20" name="Line 210"/>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21" name="Line 205"/>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22" name="Line 207"/>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23" name="Line 210"/>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24" name="Line 205"/>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25" name="Line 207"/>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26" name="Line 210"/>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27" name="Line 205"/>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28" name="Line 207"/>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29" name="Line 210"/>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30" name="Line 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31" name="Line 8"/>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32" name="Line 3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33" name="Line 38"/>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0</xdr:colOff>
      <xdr:row>232</xdr:row>
      <xdr:rowOff>0</xdr:rowOff>
    </xdr:to>
    <xdr:sp macro="" textlink="">
      <xdr:nvSpPr>
        <xdr:cNvPr id="934" name="Line 46"/>
        <xdr:cNvSpPr>
          <a:spLocks noChangeShapeType="1"/>
        </xdr:cNvSpPr>
      </xdr:nvSpPr>
      <xdr:spPr bwMode="auto">
        <a:xfrm flipH="1">
          <a:off x="13239750" y="3459861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35" name="Line 4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36" name="Line 7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37" name="Line 72"/>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0</xdr:colOff>
      <xdr:row>232</xdr:row>
      <xdr:rowOff>0</xdr:rowOff>
    </xdr:to>
    <xdr:sp macro="" textlink="">
      <xdr:nvSpPr>
        <xdr:cNvPr id="938" name="Line 80"/>
        <xdr:cNvSpPr>
          <a:spLocks noChangeShapeType="1"/>
        </xdr:cNvSpPr>
      </xdr:nvSpPr>
      <xdr:spPr bwMode="auto">
        <a:xfrm flipH="1">
          <a:off x="13239750" y="3459861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39" name="Line 8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40" name="Line 204"/>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41"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42" name="Line 206"/>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43"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44" name="Line 208"/>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45" name="Line 209"/>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946"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47" name="Line 211"/>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48"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49"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50"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51"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52"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53"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54"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55"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56"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57"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58"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59"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60"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61"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62"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63"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64"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65"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66"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67"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68"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69"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70"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71"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72"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73"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74"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75"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76"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77"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78"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79"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80"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81"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82"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83"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84"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85"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86"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87"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88"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89"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90"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91"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92"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93"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94"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95"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96"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97"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998"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999"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00"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01"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02"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03"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04"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05"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06"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07"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08"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09"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10"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11"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12"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13"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014"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15"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016"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17"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18"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019"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20"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21"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22"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23"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24"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25"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26"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27"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28"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29"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30"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31"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32"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33"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34"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35"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36"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037"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38"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039"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40"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41"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042"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43"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44"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45"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46"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47"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48"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49"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50"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51"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52"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53"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54"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55"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56"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57"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58"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59"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60"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61"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62"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063"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64"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065"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66"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67"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068"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69"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70"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71"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72"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73"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74"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75"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76"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77"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78"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79"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80"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81"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82"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83"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84"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85"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86"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87"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88"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89"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90"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91"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092"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93"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094"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95"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96"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097"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98"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099"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00"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01"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02"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03"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04"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05"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06"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07"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08"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09"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10"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11"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12"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13"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14"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15"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16"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17"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18"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119"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20" name="Line 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21" name="Line 3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0</xdr:colOff>
      <xdr:row>232</xdr:row>
      <xdr:rowOff>0</xdr:rowOff>
    </xdr:to>
    <xdr:sp macro="" textlink="">
      <xdr:nvSpPr>
        <xdr:cNvPr id="1122" name="Line 46"/>
        <xdr:cNvSpPr>
          <a:spLocks noChangeShapeType="1"/>
        </xdr:cNvSpPr>
      </xdr:nvSpPr>
      <xdr:spPr bwMode="auto">
        <a:xfrm flipH="1">
          <a:off x="14660880" y="3459861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23" name="Line 4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24" name="Line 7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0</xdr:colOff>
      <xdr:row>232</xdr:row>
      <xdr:rowOff>0</xdr:rowOff>
    </xdr:to>
    <xdr:sp macro="" textlink="">
      <xdr:nvSpPr>
        <xdr:cNvPr id="1125" name="Line 80"/>
        <xdr:cNvSpPr>
          <a:spLocks noChangeShapeType="1"/>
        </xdr:cNvSpPr>
      </xdr:nvSpPr>
      <xdr:spPr bwMode="auto">
        <a:xfrm flipH="1">
          <a:off x="14660880" y="3459861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26" name="Line 8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27"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28"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29"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30"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31"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32"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33"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34"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35"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36"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37"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38"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39"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40"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41"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42"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43"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44"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45"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46"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47"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48"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49"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50"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51"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52"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53"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54"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55"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56"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57"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58"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59"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60"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61"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62"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63"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64"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65"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66"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67"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68"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69"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70"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71"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72"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73"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74"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75"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76"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77"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78"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79"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80"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81"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82"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83"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84"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85"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86"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87"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88"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89"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90"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91"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92"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93"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94"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95"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96"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97"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98"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199"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00"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01"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02"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03"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04"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05"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06"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07"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08"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09"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10"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11"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12"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13"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14"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15"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16"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17"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18"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19"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20"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21"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22"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23"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24"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25"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26"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27"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28"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29"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30"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31"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32"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33"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34"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35"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36"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37"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38"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39"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40"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41"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42"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43"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44"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45"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46"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47"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48"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49"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50"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51"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52"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53"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54"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55"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56"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57"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58"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59"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60"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61"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62"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63"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64"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65"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66"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67"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68"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69"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70"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71"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72"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73"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274"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75" name="Line 8"/>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76" name="Line 38"/>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77" name="Line 72"/>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78" name="Line 204"/>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279"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80" name="Line 206"/>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281"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82" name="Line 208"/>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83" name="Line 209"/>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284"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85" name="Line 211"/>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86"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87"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88"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89"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90"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91"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92"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93"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94"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95"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96"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97"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98"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299"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300"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01" name="Line 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02" name="Line 3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03" name="Line 72"/>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04" name="Line 204"/>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05" name="Line 206"/>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06" name="Line 20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07" name="Line 209"/>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08" name="Line 211"/>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09"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10"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11"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12"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13"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14"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15"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16"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17"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18"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19"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20"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21"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22"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323"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324"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325"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326"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27"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28"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29"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30"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31"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32"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33"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34"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35"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36"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37"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38"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39"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40"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41"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42"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43"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44"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45"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46"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47"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48"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49"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350"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351"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352"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53"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54"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55"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56"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57"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58"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59"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60"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61"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62"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63"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64"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65"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66"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67"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68"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69"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70"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71"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72"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73"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74"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375"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76" name="Line 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77" name="Line 3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78" name="Line 72"/>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79" name="Line 204"/>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80" name="Line 206"/>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81" name="Line 20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82" name="Line 209"/>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83" name="Line 211"/>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84"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85"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86"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87"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88"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89"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90"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91"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92"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93"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94"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95"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96"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97"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398"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399"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400"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1401"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02"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03"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04"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05"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06"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07"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08"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09"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10"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11"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12"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13"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14"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15"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16"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17"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18"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19"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20"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21"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2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2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42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25" name="Line 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26" name="Line 3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27" name="Line 72"/>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28" name="Line 204"/>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29" name="Line 206"/>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30" name="Line 20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31" name="Line 209"/>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32" name="Line 211"/>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33"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34"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35"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36"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37"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38"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39"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40"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41"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42"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43"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44"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45"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46"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47"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48" name="Line 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49" name="Line 3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50" name="Line 72"/>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51" name="Line 204"/>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52" name="Line 206"/>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53" name="Line 20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54" name="Line 209"/>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55" name="Line 211"/>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56"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57"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58"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59"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60"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61"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62"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63"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64"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65"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66"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67"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68"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69"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470"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71"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72"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73"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74"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75"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76"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77"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78"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79"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80"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81"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82"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83"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84"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85"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86"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87"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8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89"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90"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91"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92"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93"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494" name="Line 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95"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496" name="Line 3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497"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0</xdr:colOff>
      <xdr:row>232</xdr:row>
      <xdr:rowOff>0</xdr:rowOff>
    </xdr:to>
    <xdr:sp macro="" textlink="">
      <xdr:nvSpPr>
        <xdr:cNvPr id="1498" name="Line 46"/>
        <xdr:cNvSpPr>
          <a:spLocks noChangeShapeType="1"/>
        </xdr:cNvSpPr>
      </xdr:nvSpPr>
      <xdr:spPr bwMode="auto">
        <a:xfrm flipH="1">
          <a:off x="14658975" y="3485197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499" name="Line 4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00" name="Line 7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01"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0</xdr:colOff>
      <xdr:row>232</xdr:row>
      <xdr:rowOff>0</xdr:rowOff>
    </xdr:to>
    <xdr:sp macro="" textlink="">
      <xdr:nvSpPr>
        <xdr:cNvPr id="1502" name="Line 80"/>
        <xdr:cNvSpPr>
          <a:spLocks noChangeShapeType="1"/>
        </xdr:cNvSpPr>
      </xdr:nvSpPr>
      <xdr:spPr bwMode="auto">
        <a:xfrm flipH="1">
          <a:off x="14658975" y="3485197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03" name="Line 8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04"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505"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06"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507"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08"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09"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510"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11"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12"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13"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14"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15"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16"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17"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18"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19"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20"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21"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22"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23"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24"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25"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26"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27"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28"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29"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30"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31"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32"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33"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34"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35"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36"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37"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38"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39"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40"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41"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42"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43"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44"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45"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46"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47"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48"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49"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50"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51"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52"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53"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54"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55"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56"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57"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5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59"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60"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61"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62"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63"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64"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65"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66"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67"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68"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69"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70"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71"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72"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73"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74"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75"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76"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77"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7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79"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80"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81"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82"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583"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84"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85"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86"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87"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88"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89"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90"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91"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92"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93"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94"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95"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596"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597" name="Line 8"/>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598" name="Line 38"/>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599" name="Line 72"/>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00" name="Line 204"/>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01" name="Line 206"/>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02" name="Line 208"/>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03" name="Line 209"/>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04" name="Line 211"/>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05" name="Line 205"/>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06" name="Line 207"/>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07" name="Line 210"/>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08" name="Line 205"/>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09" name="Line 207"/>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10" name="Line 210"/>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11" name="Line 205"/>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12" name="Line 207"/>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13" name="Line 210"/>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14" name="Line 205"/>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15" name="Line 207"/>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16" name="Line 210"/>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17" name="Line 205"/>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18" name="Line 207"/>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1619" name="Line 210"/>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20"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21"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22"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23"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624"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25"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626"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27"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28"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629"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30"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31"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32"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33"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34"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35"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36"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37"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38"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39"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40"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41"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42"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43"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44"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45"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46" name="Line 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47" name="Line 3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48" name="Line 72"/>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49" name="Line 204"/>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50" name="Line 206"/>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51" name="Line 20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52" name="Line 209"/>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53" name="Line 211"/>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54"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55"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56"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57"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58"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59"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60"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61"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62"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63"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64"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65"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66"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67"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68"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69"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70"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71"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72"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673"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74"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675"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76"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77"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678"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79"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80"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81"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82"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83"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84"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85"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86"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87"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88"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89"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90"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91"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92"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93"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694"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95" name="Line 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96" name="Line 3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97" name="Line 72"/>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98" name="Line 204"/>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699" name="Line 206"/>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00" name="Line 20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01" name="Line 209"/>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02" name="Line 211"/>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03"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04"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05"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06"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07"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08"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09"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10"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11"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12"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13"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14"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15"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16"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17"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18"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19"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20"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21" name="Line 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22" name="Line 3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23" name="Line 72"/>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24" name="Line 204"/>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25" name="Line 206"/>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26" name="Line 20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27" name="Line 209"/>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28" name="Line 211"/>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29"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30"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31"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32"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33"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34"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35"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36"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37"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38"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39"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40"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41"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42"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43"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44"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45"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46"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47"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74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49"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750"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51"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52"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753"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54"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55"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56"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57"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58"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59"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60"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61"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62"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63"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64"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65"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66"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67"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68"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69"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70" name="Line 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71" name="Line 3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72" name="Line 72"/>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73" name="Line 204"/>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74" name="Line 206"/>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75" name="Line 20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76" name="Line 209"/>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77" name="Line 211"/>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78"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79"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80"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81"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82"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83"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84"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85"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86"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87"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88"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89"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90"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91"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1792"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93"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94"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795"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96" name="Line 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97" name="Line 3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98" name="Line 72"/>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799" name="Line 204"/>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00" name="Line 206"/>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01" name="Line 20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02" name="Line 209"/>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03" name="Line 211"/>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04"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05"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06"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07"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08"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09"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10"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11"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12"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13"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14"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15"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16"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17"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18"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819"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820"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1821"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22" name="Line 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23" name="Line 3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24" name="Line 72"/>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25" name="Line 204"/>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26" name="Line 206"/>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27" name="Line 20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28" name="Line 209"/>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29" name="Line 211"/>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30"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31"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32"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33"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34"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35"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36"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37"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38"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39"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40"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41"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42"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43"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1844"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45"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46"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47"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48"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49"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50"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51"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52"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53"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54"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55"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56"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57"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58"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59"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60"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61"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6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6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6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65"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66"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67"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68" name="Line 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869" name="Line 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70" name="Line 3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871" name="Line 3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0</xdr:colOff>
      <xdr:row>232</xdr:row>
      <xdr:rowOff>0</xdr:rowOff>
    </xdr:to>
    <xdr:sp macro="" textlink="">
      <xdr:nvSpPr>
        <xdr:cNvPr id="1872" name="Line 46"/>
        <xdr:cNvSpPr>
          <a:spLocks noChangeShapeType="1"/>
        </xdr:cNvSpPr>
      </xdr:nvSpPr>
      <xdr:spPr bwMode="auto">
        <a:xfrm flipH="1">
          <a:off x="15354300" y="3485197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73" name="Line 4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74" name="Line 7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875" name="Line 72"/>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0</xdr:colOff>
      <xdr:row>232</xdr:row>
      <xdr:rowOff>0</xdr:rowOff>
    </xdr:to>
    <xdr:sp macro="" textlink="">
      <xdr:nvSpPr>
        <xdr:cNvPr id="1876" name="Line 80"/>
        <xdr:cNvSpPr>
          <a:spLocks noChangeShapeType="1"/>
        </xdr:cNvSpPr>
      </xdr:nvSpPr>
      <xdr:spPr bwMode="auto">
        <a:xfrm flipH="1">
          <a:off x="15354300" y="3485197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77" name="Line 8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878" name="Line 204"/>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79"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880" name="Line 206"/>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81"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882" name="Line 20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883" name="Line 209"/>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188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885" name="Line 211"/>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86"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87"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88"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89"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890"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91"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892"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93"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94"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895"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96"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97"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98"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899"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00"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01"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02"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03"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04"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05"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06"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07"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0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09"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10"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11"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12"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13"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14"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15"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16"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17"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18"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19"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20"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21"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22"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23"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24"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25"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26"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27"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28"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29"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30"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31"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32"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33"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34"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35"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36"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37"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38"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39"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40"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41"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42"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43"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44"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45"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46"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47"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48"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49"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50"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51"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52"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53"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54"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55"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56"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57"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58"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59"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60"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61"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62"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63"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64"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65"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66"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67"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6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69"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70"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71"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72"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73"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74"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75"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76"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77"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78"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79"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1980"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81"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82"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83"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84"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85"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86"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87"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8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89"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90"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91"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92"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93"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94"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95"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96"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97"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98"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1999"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00"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001"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02"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003"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04"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05"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006"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07"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0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09"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10"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11"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12"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13"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14"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15"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16"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17"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18"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19"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20"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21"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22"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23"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24"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25"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26"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27"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28"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29"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030"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31"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032"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33"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34"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035"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36"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37"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38"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39"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40"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41"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42"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43"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44"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45"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46"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47"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48"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49"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50"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51"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52"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53"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54"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55"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56"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057"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58" name="Line 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59" name="Line 3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0</xdr:colOff>
      <xdr:row>232</xdr:row>
      <xdr:rowOff>0</xdr:rowOff>
    </xdr:to>
    <xdr:sp macro="" textlink="">
      <xdr:nvSpPr>
        <xdr:cNvPr id="2060" name="Line 46"/>
        <xdr:cNvSpPr>
          <a:spLocks noChangeShapeType="1"/>
        </xdr:cNvSpPr>
      </xdr:nvSpPr>
      <xdr:spPr bwMode="auto">
        <a:xfrm flipH="1">
          <a:off x="16687800" y="3485197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61" name="Line 4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62" name="Line 7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0</xdr:colOff>
      <xdr:row>232</xdr:row>
      <xdr:rowOff>0</xdr:rowOff>
    </xdr:to>
    <xdr:sp macro="" textlink="">
      <xdr:nvSpPr>
        <xdr:cNvPr id="2063" name="Line 80"/>
        <xdr:cNvSpPr>
          <a:spLocks noChangeShapeType="1"/>
        </xdr:cNvSpPr>
      </xdr:nvSpPr>
      <xdr:spPr bwMode="auto">
        <a:xfrm flipH="1">
          <a:off x="16687800" y="3485197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64" name="Line 8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65"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66"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67"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68"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69"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70"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71"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72"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73"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74"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75"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76"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77"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78"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79"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80"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81"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82"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83"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84"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85"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86"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87"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88"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89"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90"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91"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9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9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9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95"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96"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97"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98"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099"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00"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01"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02"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03"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04"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05"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06"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07"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08"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09"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10"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11"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1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1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1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15"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16"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17"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18"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19"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20"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21"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22"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23"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24"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25"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26"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27"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28"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29"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30"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31"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3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3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3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35"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36"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37"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38"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39"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40"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41"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42"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43"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44"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45"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46"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47"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48"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49"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50"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51"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5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5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5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55"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56"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57"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58"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59"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60"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61"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62"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63"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64"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65"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66"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67"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68"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69"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70"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71"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7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7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7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75"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76"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77"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78"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79"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80"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81"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82"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83"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84"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85"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86"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87"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88"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89"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90"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91"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9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9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9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95"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96"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97"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98"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199"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00"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01"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02"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03"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04"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05"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06"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07"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08"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09"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10"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11"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12"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13"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14"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15"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16"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217"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18"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219"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20"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21"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222"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23"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24"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25"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26"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27"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28"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29"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30"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31"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32"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33"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34"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35"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36"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37"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38"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39" name="Line 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40" name="Line 3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41" name="Line 72"/>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42" name="Line 204"/>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43" name="Line 206"/>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44" name="Line 20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45" name="Line 209"/>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46" name="Line 211"/>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47"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48"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49"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50"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51"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52"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53"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54"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55"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56"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57"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58"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59"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60"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261"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62"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63"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64"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65"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66"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67"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68"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69"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70"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71"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72"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73"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74"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75"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76"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77"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78"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7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8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8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8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8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8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8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8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8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88"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89"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290"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91"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92"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93"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94"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95"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96"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97"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98"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29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0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0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0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0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0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0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0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0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0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0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1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1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1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1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14"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15"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16"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17"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18"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19"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20"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21"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2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2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2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25"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26"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27"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2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2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30"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31"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32"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33"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34"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35"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36"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337"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338"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2339"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40"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41"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42"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43"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44"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45"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46"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47"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4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4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5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5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5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5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54"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55"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56"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57"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58"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59"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60"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61"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362"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63"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64"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65"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66"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67"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68"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69"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70"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71"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72"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73"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74"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75"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76"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77"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78"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79"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80"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81"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82"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8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8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8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86"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87"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88"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89"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90"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91"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92"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93"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94"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95"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96"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97"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98"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399"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400"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401"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402"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40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40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40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40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40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40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09"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10"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11"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12"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13"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14"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15"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16"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1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18"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19"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20"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2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22"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23"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24"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25"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26"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27"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28"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2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30"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31"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32" name="Line 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33"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34" name="Line 3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35"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0</xdr:colOff>
      <xdr:row>232</xdr:row>
      <xdr:rowOff>0</xdr:rowOff>
    </xdr:to>
    <xdr:sp macro="" textlink="">
      <xdr:nvSpPr>
        <xdr:cNvPr id="2436" name="Line 46"/>
        <xdr:cNvSpPr>
          <a:spLocks noChangeShapeType="1"/>
        </xdr:cNvSpPr>
      </xdr:nvSpPr>
      <xdr:spPr bwMode="auto">
        <a:xfrm flipH="1">
          <a:off x="14068425"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37" name="Line 4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38" name="Line 7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39"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0</xdr:colOff>
      <xdr:row>232</xdr:row>
      <xdr:rowOff>0</xdr:rowOff>
    </xdr:to>
    <xdr:sp macro="" textlink="">
      <xdr:nvSpPr>
        <xdr:cNvPr id="2440" name="Line 80"/>
        <xdr:cNvSpPr>
          <a:spLocks noChangeShapeType="1"/>
        </xdr:cNvSpPr>
      </xdr:nvSpPr>
      <xdr:spPr bwMode="auto">
        <a:xfrm flipH="1">
          <a:off x="14068425"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41" name="Line 8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42"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44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44"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445"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46"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47"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44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49"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50"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51"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52"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53"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54"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55"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56"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57"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58"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59"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60"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61"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62"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63"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64"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6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66"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67"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68"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69"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7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71"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7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7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7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75"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76"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77"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78"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7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80"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8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82"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83"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84"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85"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8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8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8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8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9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9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92"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93"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94"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95"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96"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97"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498"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499"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00"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501"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02"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03"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04"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05"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0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0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0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0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1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1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12"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13"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14"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15"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516"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17"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518"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19"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20"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521"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22"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23"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24"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25"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2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2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2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2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3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3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3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3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3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35"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36"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37"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38"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53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40"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54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42"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43"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544"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45"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4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4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4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4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5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5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5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5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5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5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56"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57"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58"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59"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60"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61"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62"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63"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64"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56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66"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567"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68"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69"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57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71"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7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7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7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7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76"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77"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78"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79"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80"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81"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82"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83"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84"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85"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86"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87"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88"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589"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590" name="Line 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591" name="Line 3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592" name="Line 72"/>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593" name="Line 204"/>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594" name="Line 206"/>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595" name="Line 20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596" name="Line 209"/>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597" name="Line 211"/>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598"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599"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00"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01"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02"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03"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04"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05"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06"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07"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08"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09"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10"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11"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12"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13"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14"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15"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16"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61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18"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61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20"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21"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622"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23"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24"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25"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26"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27"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28"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29"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30"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31"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32"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33"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34"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35"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3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3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3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3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4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4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42" name="Line 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43" name="Line 3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44" name="Line 72"/>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45" name="Line 204"/>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46" name="Line 206"/>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47" name="Line 20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48" name="Line 209"/>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49" name="Line 211"/>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50"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51"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52"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53"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54"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55"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56"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57"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58"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59"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60"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61"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62"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63"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64"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6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66"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2667"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68" name="Line 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69" name="Line 3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70" name="Line 72"/>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71" name="Line 204"/>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72" name="Line 206"/>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73" name="Line 20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74" name="Line 209"/>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75" name="Line 211"/>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76"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77"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78"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79"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80"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81"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82"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83"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84"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85"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86"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87"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88"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89"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2690"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691"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692"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693"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694"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695"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696"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697"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698"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69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0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0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0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0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0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0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0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0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0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0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1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1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1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1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14" name="Line 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15"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16" name="Line 3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17"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0</xdr:colOff>
      <xdr:row>232</xdr:row>
      <xdr:rowOff>0</xdr:rowOff>
    </xdr:to>
    <xdr:sp macro="" textlink="">
      <xdr:nvSpPr>
        <xdr:cNvPr id="2718" name="Line 46"/>
        <xdr:cNvSpPr>
          <a:spLocks noChangeShapeType="1"/>
        </xdr:cNvSpPr>
      </xdr:nvSpPr>
      <xdr:spPr bwMode="auto">
        <a:xfrm flipH="1">
          <a:off x="14763750"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19" name="Line 4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20" name="Line 7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21"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0</xdr:colOff>
      <xdr:row>232</xdr:row>
      <xdr:rowOff>0</xdr:rowOff>
    </xdr:to>
    <xdr:sp macro="" textlink="">
      <xdr:nvSpPr>
        <xdr:cNvPr id="2722" name="Line 80"/>
        <xdr:cNvSpPr>
          <a:spLocks noChangeShapeType="1"/>
        </xdr:cNvSpPr>
      </xdr:nvSpPr>
      <xdr:spPr bwMode="auto">
        <a:xfrm flipH="1">
          <a:off x="14763750"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23" name="Line 8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24"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2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26"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27"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28"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29"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73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31"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32"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33"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34"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35"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3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37"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38"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39"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40"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4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42"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43"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44"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45"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46"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47"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48"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4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50"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51"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52"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53"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54"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55"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56"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57"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58"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59"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60"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61"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62"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6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64"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65"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66"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67"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6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6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7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7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7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7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74"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75"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76"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77"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7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79"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8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81"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82"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83"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84"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8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86"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87"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8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8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9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9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9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9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94"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95"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96"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97"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79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799"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80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01"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02"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803"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04"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0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06"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07"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0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0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1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1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1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1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14"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15"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16"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17"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18"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19"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20"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821"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22"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82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24"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25"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826"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27"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2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2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3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3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3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3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34"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35"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36"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3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38"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39"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40"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4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42"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43"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44"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45"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46"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847"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48"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84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50"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51"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852"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53"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54"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55"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56"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5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58"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59"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60"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6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62"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63"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64"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65"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66"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67"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68"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6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70"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71"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72"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73"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74"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75"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87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77"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878"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79"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80"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288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82"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83"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84"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85"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86"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87"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88"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8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90"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91"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92"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93"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94"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9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96"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97"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9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89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90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90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90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290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04" name="Line 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05" name="Line 3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0</xdr:colOff>
      <xdr:row>232</xdr:row>
      <xdr:rowOff>0</xdr:rowOff>
    </xdr:to>
    <xdr:sp macro="" textlink="">
      <xdr:nvSpPr>
        <xdr:cNvPr id="2906" name="Line 46"/>
        <xdr:cNvSpPr>
          <a:spLocks noChangeShapeType="1"/>
        </xdr:cNvSpPr>
      </xdr:nvSpPr>
      <xdr:spPr bwMode="auto">
        <a:xfrm flipH="1">
          <a:off x="16097250"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07" name="Line 4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08" name="Line 7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0</xdr:colOff>
      <xdr:row>232</xdr:row>
      <xdr:rowOff>0</xdr:rowOff>
    </xdr:to>
    <xdr:sp macro="" textlink="">
      <xdr:nvSpPr>
        <xdr:cNvPr id="2909" name="Line 80"/>
        <xdr:cNvSpPr>
          <a:spLocks noChangeShapeType="1"/>
        </xdr:cNvSpPr>
      </xdr:nvSpPr>
      <xdr:spPr bwMode="auto">
        <a:xfrm flipH="1">
          <a:off x="16097250"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10" name="Line 8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11"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12"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13"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14"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15"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16"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17"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18"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19"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20"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21"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22"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23"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24"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25"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26"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27"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28"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29"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30"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31"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32"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33"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34"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35"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36"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37"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3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3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4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4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4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4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44"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45"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46"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47"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48"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49"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50"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51"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5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5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5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5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5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5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5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5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6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61"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62"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63"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64"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65"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66"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67"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68"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6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7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7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7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7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7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7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7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7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7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7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8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81"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82"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83"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84"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85"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86"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87"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88"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8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9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9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9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9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9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9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9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9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9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299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0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0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0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0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04"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05"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06"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07"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08"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09"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10"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11"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1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1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1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1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1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1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1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1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2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2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2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2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24"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25"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26"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27"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28"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29"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30"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31"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32"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33"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34"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35"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36"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37"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3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3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4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4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4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4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44"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45"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46"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47"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48"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49"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50"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51"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52"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53"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54"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55"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56"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57"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58"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059"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060"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061"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62"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63"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64"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65"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66"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67"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68"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69"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70"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71"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72"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73"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74"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75"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76"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77"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78"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7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8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8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8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8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08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85"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86"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87"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88"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89"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90"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91"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92"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9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9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9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9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9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9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09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0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0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0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0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0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05"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06"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07"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08"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09"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10"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11"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12"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13"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14"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15"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1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1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1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1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2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2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2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2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2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25"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26"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27"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2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2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30"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31"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32"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33"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34"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35"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36"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37"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38"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3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40"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41"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42"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43"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44"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4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46"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47"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4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4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5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5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5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5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54"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55"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56"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57"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58"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59"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60"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61"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6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6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6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65"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66"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67"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6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6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70"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71"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72"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73"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74"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75"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176"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77"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78"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79"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80"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81"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82"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83"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84"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8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86"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87"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8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8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9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9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9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9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94"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95"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96"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9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98"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199"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00"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01"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02"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03"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04"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05"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06"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07"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0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0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1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1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1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1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14"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15"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16"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1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18"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19"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20"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2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22"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23"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24"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25"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26"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27"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28"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29"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30"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31"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32"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33"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34"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35"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36"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37"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38"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39"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40"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41"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42"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43"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44"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45"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46" name="Line 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47"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48" name="Line 3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49"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50" name="Line 4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51" name="Line 7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52"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53" name="Line 8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54"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5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56"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57"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58"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59"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26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61"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62"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63"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64"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65"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6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67"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68"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69"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70"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7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72"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73"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74"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75"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76"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77"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78"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79"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80"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81"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82"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83"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84"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85"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86"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87"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88"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89"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90"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91"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92"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9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94"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95"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296"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97"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98"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299"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00"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01"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02"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03"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04"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05"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06"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07"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308"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09"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31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11"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12"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313"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14"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15"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16"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17"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18"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19"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20"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21"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22"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23"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24"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25"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26"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27"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328"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29"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33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31"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32"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333"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34"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35"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36"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37"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38"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39"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40"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41"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42"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43"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44"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45"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46"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47"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48"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49"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50"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351"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52"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35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54"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55"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356"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57"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58"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59"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60"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61"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62"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63"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64"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65"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66"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67"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68"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69"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70"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71"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72"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73" name="Line 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74" name="Line 3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75" name="Line 72"/>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76" name="Line 204"/>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77" name="Line 206"/>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78" name="Line 20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79" name="Line 209"/>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80" name="Line 211"/>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81"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82"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83"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84"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85"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86"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87"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88"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89"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90"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91"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92"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93"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94"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395"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96"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97"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98"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399"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400"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01"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402"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03"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04"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405"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06"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07"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08"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09"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10"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11"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12"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13"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14"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15"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16"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17"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18"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19"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20"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21"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22" name="Line 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23" name="Line 3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24" name="Line 72"/>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25" name="Line 204"/>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26" name="Line 206"/>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27" name="Line 20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28" name="Line 209"/>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29" name="Line 211"/>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30"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31"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32"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33"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34"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35"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36"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37"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38"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39"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40"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41"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42"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43"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44"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45"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46"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47"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48"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49"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50"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51"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52"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53"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54"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55"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56"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57"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58"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5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6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6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6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6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6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6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6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6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6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6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47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71"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72"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73"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74"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47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76"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47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78"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79"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480"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81"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82"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83"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84"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85"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86"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87"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88"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89"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90"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91"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92"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93"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94"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95"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496"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97" name="Line 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98" name="Line 3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499" name="Line 72"/>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00" name="Line 204"/>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01" name="Line 206"/>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02" name="Line 20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03" name="Line 209"/>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04" name="Line 211"/>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05"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06"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07"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08"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09"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10"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11"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12"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13"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14"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15"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16"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17"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18"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3519"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520"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521"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522"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23"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24"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25"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26"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27"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28"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29"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30"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3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3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3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34"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35"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36"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37"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38"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39"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40"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41"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42"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43"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44"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45"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546"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547"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548"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49"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50"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51"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52"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53"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54"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55"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56"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57"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58"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59"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60"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61"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62"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63"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64"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65"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66"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67"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68"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6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7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357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72"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73"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74"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75"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76"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77"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78"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79"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80"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81"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82"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8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8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8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8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8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8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8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9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9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9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9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59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595" name="Line 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596"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597" name="Line 3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598"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0</xdr:colOff>
      <xdr:row>232</xdr:row>
      <xdr:rowOff>0</xdr:rowOff>
    </xdr:to>
    <xdr:sp macro="" textlink="">
      <xdr:nvSpPr>
        <xdr:cNvPr id="3599" name="Line 46"/>
        <xdr:cNvSpPr>
          <a:spLocks noChangeShapeType="1"/>
        </xdr:cNvSpPr>
      </xdr:nvSpPr>
      <xdr:spPr bwMode="auto">
        <a:xfrm flipH="1">
          <a:off x="14068425"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00" name="Line 4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01" name="Line 7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02"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0</xdr:colOff>
      <xdr:row>232</xdr:row>
      <xdr:rowOff>0</xdr:rowOff>
    </xdr:to>
    <xdr:sp macro="" textlink="">
      <xdr:nvSpPr>
        <xdr:cNvPr id="3603" name="Line 80"/>
        <xdr:cNvSpPr>
          <a:spLocks noChangeShapeType="1"/>
        </xdr:cNvSpPr>
      </xdr:nvSpPr>
      <xdr:spPr bwMode="auto">
        <a:xfrm flipH="1">
          <a:off x="14068425"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04" name="Line 8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05"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60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07"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608"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09"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10"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61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12"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13"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14"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15"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16"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1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18"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1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20"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21"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22"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23"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24"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25"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26"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27"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2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29"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30"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31"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32"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3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34"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3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36"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37"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38"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39"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40"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41"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42"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43"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44"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45"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46"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47"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48"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4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5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5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5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5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5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55"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56"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57"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58"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5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60"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6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62"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63"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64"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65"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6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6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6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6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7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7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7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7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7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75"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76"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77"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78"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7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80"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8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82"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83"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684"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85"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8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8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8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8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9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9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9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9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9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9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96"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97"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98"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699"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00"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01"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702"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03"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704"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05"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06"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707"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08"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0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1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1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1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1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1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1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16"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17"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18"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19"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20"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21"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22"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23"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24"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25"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26"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27"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72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29"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730"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31"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32"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73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34"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3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36"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37"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38"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39"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40"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41"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42"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43"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44"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45"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46"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47"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48"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49"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50"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51"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52"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53"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54"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55"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56"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75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58"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75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60"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61"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3762"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63"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64"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65"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66"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67"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68"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69"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70"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71"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72"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73"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74"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75"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7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7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7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7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8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8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8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8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78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785" name="Line 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786" name="Line 3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0</xdr:colOff>
      <xdr:row>232</xdr:row>
      <xdr:rowOff>0</xdr:rowOff>
    </xdr:to>
    <xdr:sp macro="" textlink="">
      <xdr:nvSpPr>
        <xdr:cNvPr id="3787" name="Line 46"/>
        <xdr:cNvSpPr>
          <a:spLocks noChangeShapeType="1"/>
        </xdr:cNvSpPr>
      </xdr:nvSpPr>
      <xdr:spPr bwMode="auto">
        <a:xfrm flipH="1">
          <a:off x="15430500"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788" name="Line 4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789" name="Line 7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0</xdr:colOff>
      <xdr:row>232</xdr:row>
      <xdr:rowOff>0</xdr:rowOff>
    </xdr:to>
    <xdr:sp macro="" textlink="">
      <xdr:nvSpPr>
        <xdr:cNvPr id="3790" name="Line 80"/>
        <xdr:cNvSpPr>
          <a:spLocks noChangeShapeType="1"/>
        </xdr:cNvSpPr>
      </xdr:nvSpPr>
      <xdr:spPr bwMode="auto">
        <a:xfrm flipH="1">
          <a:off x="15430500"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791" name="Line 8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792"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793"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794"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795"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796"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797"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798"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799"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00"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01"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02"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03"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04"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05"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06"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07"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0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0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10"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11"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12"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13"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14"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15"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16"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17"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18"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1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2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2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2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2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2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25"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26"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27"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28"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29"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30"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31"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32"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3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3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3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3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3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3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3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4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4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42"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43"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44"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45"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46"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47"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48"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49"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50"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51"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52"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5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5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5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5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5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5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5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6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6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62"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63"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64"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65"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66"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67"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68"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69"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70"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71"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72"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7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7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7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7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7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7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7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8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8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8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8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8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85"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86"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87"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88"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89"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90"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91"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92"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9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9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9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9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9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9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89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0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0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0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0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0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05"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06"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07"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0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0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10"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11"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12"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13"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14"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15"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16"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17"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18"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1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2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2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2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2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2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25"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26"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27"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2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2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30"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31"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32"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33"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34"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35"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36"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37"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38"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3939"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40" name="Line 8"/>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41" name="Line 38"/>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42" name="Line 72"/>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43" name="Line 204"/>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44" name="Line 206"/>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45" name="Line 208"/>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46" name="Line 209"/>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47" name="Line 211"/>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48"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49"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50"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51"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52"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53"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54"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55"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56"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57"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58"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59"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60"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61"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3962"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63" name="Line 8"/>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64" name="Line 38"/>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65" name="Line 72"/>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66" name="Line 204"/>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67" name="Line 206"/>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68" name="Line 208"/>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69" name="Line 209"/>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70" name="Line 211"/>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71"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72"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73"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74"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75"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76"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77"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78"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79"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80"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81"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82"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83"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84"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232</xdr:row>
      <xdr:rowOff>0</xdr:rowOff>
    </xdr:from>
    <xdr:to>
      <xdr:col>19</xdr:col>
      <xdr:colOff>22860</xdr:colOff>
      <xdr:row>232</xdr:row>
      <xdr:rowOff>0</xdr:rowOff>
    </xdr:to>
    <xdr:sp macro="" textlink="">
      <xdr:nvSpPr>
        <xdr:cNvPr id="3985"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986"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987"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988"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989"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99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991"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992"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993"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994"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3995"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996"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997"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998"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3999"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00"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01"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02"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03"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04"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05"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06"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07"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08"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09"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10"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11"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12" name="Line 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13" name="Line 3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14" name="Line 72"/>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15" name="Line 204"/>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16" name="Line 206"/>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17" name="Line 20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18" name="Line 209"/>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19" name="Line 211"/>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20"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21"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22"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23"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24"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25"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26"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27"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28"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29"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30"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31"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32"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33"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034"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35"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36"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37"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38"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39"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40"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41"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42"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43"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44"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45"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46"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47"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48"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49"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50"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51"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52"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53"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54"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55"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56"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57"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58"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59"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60"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61"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62"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063"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64"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65"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66"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67"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68"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69"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70"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71"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72"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73"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74"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75"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76"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77"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78"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79"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80"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81"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82"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83"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84"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85"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086"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087"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088"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089"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090"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091"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092"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093"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094"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095"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096"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097"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098"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099"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00"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0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0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0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0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0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0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0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0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0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110"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111"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112"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13"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14"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15"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16"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17"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18"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19"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20"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21"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22"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23"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24"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25"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26"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27"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28"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29"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30"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31"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32"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33"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34"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135"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36"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37"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38"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39"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40"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41"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42"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43"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4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4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4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4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4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4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5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5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5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5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5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55"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5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57"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58"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59"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60"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61"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62"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63"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64"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65"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66"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6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6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6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7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7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7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7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7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75"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7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77"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78"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79"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80"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18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82"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83"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84"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85"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86"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87"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88"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89"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9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9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9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9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9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9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9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9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9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19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0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0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0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03"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0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05" name="Line 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06"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07" name="Line 3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08"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0</xdr:colOff>
      <xdr:row>232</xdr:row>
      <xdr:rowOff>0</xdr:rowOff>
    </xdr:to>
    <xdr:sp macro="" textlink="">
      <xdr:nvSpPr>
        <xdr:cNvPr id="4209" name="Line 46"/>
        <xdr:cNvSpPr>
          <a:spLocks noChangeShapeType="1"/>
        </xdr:cNvSpPr>
      </xdr:nvSpPr>
      <xdr:spPr bwMode="auto">
        <a:xfrm flipH="1">
          <a:off x="1277112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10" name="Line 4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11" name="Line 7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12"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0</xdr:colOff>
      <xdr:row>232</xdr:row>
      <xdr:rowOff>0</xdr:rowOff>
    </xdr:to>
    <xdr:sp macro="" textlink="">
      <xdr:nvSpPr>
        <xdr:cNvPr id="4213" name="Line 80"/>
        <xdr:cNvSpPr>
          <a:spLocks noChangeShapeType="1"/>
        </xdr:cNvSpPr>
      </xdr:nvSpPr>
      <xdr:spPr bwMode="auto">
        <a:xfrm flipH="1">
          <a:off x="1277112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14" name="Line 8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15"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21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17"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21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19"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20"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22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22"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23"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24"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25"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26"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27"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28"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29"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30"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31"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3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33"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34"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35"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36"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37"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38"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39"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4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41"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42"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43"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44"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4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46"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4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48"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49"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50"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51"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5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53"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5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55"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56"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57"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58"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5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6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6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6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6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6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65"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66"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67"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68"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6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70"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7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72"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73"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7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75"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7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7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7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7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8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8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8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8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8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85"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86"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87"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88"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8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90"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9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92"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93"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29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95"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9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9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9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29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0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0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0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0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0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0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06"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0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08" name="Line 8"/>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09" name="Line 38"/>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10" name="Line 72"/>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11" name="Line 204"/>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12" name="Line 206"/>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13" name="Line 208"/>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14" name="Line 209"/>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15" name="Line 211"/>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16" name="Line 205"/>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17" name="Line 207"/>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18" name="Line 210"/>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19" name="Line 205"/>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20" name="Line 207"/>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21" name="Line 210"/>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22" name="Line 205"/>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23" name="Line 207"/>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24" name="Line 210"/>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25" name="Line 205"/>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26" name="Line 207"/>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27" name="Line 210"/>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28" name="Line 205"/>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29" name="Line 207"/>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232</xdr:row>
      <xdr:rowOff>0</xdr:rowOff>
    </xdr:from>
    <xdr:to>
      <xdr:col>16</xdr:col>
      <xdr:colOff>22860</xdr:colOff>
      <xdr:row>232</xdr:row>
      <xdr:rowOff>0</xdr:rowOff>
    </xdr:to>
    <xdr:sp macro="" textlink="">
      <xdr:nvSpPr>
        <xdr:cNvPr id="4330" name="Line 210"/>
        <xdr:cNvSpPr>
          <a:spLocks noChangeShapeType="1"/>
        </xdr:cNvSpPr>
      </xdr:nvSpPr>
      <xdr:spPr bwMode="auto">
        <a:xfrm flipH="1">
          <a:off x="17396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31"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32"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33"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34"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335"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36"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33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38"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39"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340"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41"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4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4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4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4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46"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4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48"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49"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50"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51"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52"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53"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54"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55"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56"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57" name="Line 8"/>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58" name="Line 38"/>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59" name="Line 72"/>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60" name="Line 204"/>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61" name="Line 206"/>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62" name="Line 208"/>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63" name="Line 209"/>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64" name="Line 211"/>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65"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66"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67"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68"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69"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70"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71"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72"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73"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74"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75"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76"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77"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78"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379"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80"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81"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82"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83"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384"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85"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386"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87"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88"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389"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90"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91"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92"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93"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94"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95"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96"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97"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98"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399"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0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01"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02"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03"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04"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05"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06" name="Line 8"/>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07" name="Line 38"/>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08" name="Line 72"/>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09" name="Line 204"/>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10" name="Line 206"/>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11" name="Line 208"/>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12" name="Line 209"/>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13" name="Line 211"/>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14"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15"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16"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17"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18"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19"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20"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21"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22"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23"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24"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25"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26"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27"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28"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2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3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3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32" name="Line 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33" name="Line 3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34" name="Line 72"/>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35" name="Line 204"/>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36" name="Line 206"/>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37" name="Line 20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38" name="Line 209"/>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39" name="Line 211"/>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40"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41"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42"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43"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44"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45"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46"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47"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48"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49"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50"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51"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52"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53"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454"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55"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56"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57"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58"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45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60"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46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62"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63"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46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65"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6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6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6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6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7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7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7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7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7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7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76"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7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78"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79"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480"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81" name="Line 8"/>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82" name="Line 38"/>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83" name="Line 72"/>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84" name="Line 204"/>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85" name="Line 206"/>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86" name="Line 208"/>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87" name="Line 209"/>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88" name="Line 211"/>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89"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90"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91"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92"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93"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94"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95"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96"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97"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98"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499"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500"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501"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502"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4503"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504"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505"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506"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07" name="Line 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08" name="Line 3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09" name="Line 72"/>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10" name="Line 204"/>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11" name="Line 206"/>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12" name="Line 20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13" name="Line 209"/>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14" name="Line 211"/>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15"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16"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17"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18"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19"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20"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21"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22"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23"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24"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25"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26"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27"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28"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29"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53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531"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4532"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33" name="Line 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34" name="Line 3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35" name="Line 72"/>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36" name="Line 204"/>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37" name="Line 206"/>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38" name="Line 20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39" name="Line 209"/>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40" name="Line 211"/>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41"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42"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43"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44"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45"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46"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47"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48"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49"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50"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51"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52"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53"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54"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4555"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56"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57"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58"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59"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60"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61"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62"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63"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64"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65"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66"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67"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68"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69"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70"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71"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72"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73"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74"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75"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76"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77"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78"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579" name="Line 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580"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581" name="Line 3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582"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0</xdr:colOff>
      <xdr:row>232</xdr:row>
      <xdr:rowOff>0</xdr:rowOff>
    </xdr:to>
    <xdr:sp macro="" textlink="">
      <xdr:nvSpPr>
        <xdr:cNvPr id="4583" name="Line 46"/>
        <xdr:cNvSpPr>
          <a:spLocks noChangeShapeType="1"/>
        </xdr:cNvSpPr>
      </xdr:nvSpPr>
      <xdr:spPr bwMode="auto">
        <a:xfrm flipH="1">
          <a:off x="1353312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584" name="Line 4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585" name="Line 7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586"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0</xdr:colOff>
      <xdr:row>232</xdr:row>
      <xdr:rowOff>0</xdr:rowOff>
    </xdr:to>
    <xdr:sp macro="" textlink="">
      <xdr:nvSpPr>
        <xdr:cNvPr id="4587" name="Line 80"/>
        <xdr:cNvSpPr>
          <a:spLocks noChangeShapeType="1"/>
        </xdr:cNvSpPr>
      </xdr:nvSpPr>
      <xdr:spPr bwMode="auto">
        <a:xfrm flipH="1">
          <a:off x="1353312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588" name="Line 8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589"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90"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591"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92"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593"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594"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595"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596"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597"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598"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599"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00"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0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02"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03"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04"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05"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0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07"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08"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09"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10"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11"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12"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13"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1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15"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16"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17"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18"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1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2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2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22"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23"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24"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25"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2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27"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2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29"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30"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3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32"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3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3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3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3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3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3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39"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40"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41"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42"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4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44"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4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46"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47"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48"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49"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5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5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5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5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5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5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5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5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5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59"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60"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61"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62"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6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64"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6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66"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67"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68"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69"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7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7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7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7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7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7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7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7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7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7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8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8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82"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83"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84"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85"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8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87"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8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89"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90"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69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92"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9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9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9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9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9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9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69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0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0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0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03"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0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05"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06"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07"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08"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09"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10"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11"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712"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13"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71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15"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16"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717"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18"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1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2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2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2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23"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2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25"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26"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27"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28"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29"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30"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31"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32"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33"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34"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35"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36"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37"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38"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39"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40"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74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42"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743"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44"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45"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74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47"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48"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49"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50"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51"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52"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53"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54"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55"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56"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57"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58"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59"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6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6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6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6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6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6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6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6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76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69" name="Line 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70" name="Line 3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0</xdr:colOff>
      <xdr:row>232</xdr:row>
      <xdr:rowOff>0</xdr:rowOff>
    </xdr:to>
    <xdr:sp macro="" textlink="">
      <xdr:nvSpPr>
        <xdr:cNvPr id="4771" name="Line 46"/>
        <xdr:cNvSpPr>
          <a:spLocks noChangeShapeType="1"/>
        </xdr:cNvSpPr>
      </xdr:nvSpPr>
      <xdr:spPr bwMode="auto">
        <a:xfrm flipH="1">
          <a:off x="1511046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72" name="Line 4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73" name="Line 7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0</xdr:colOff>
      <xdr:row>232</xdr:row>
      <xdr:rowOff>0</xdr:rowOff>
    </xdr:to>
    <xdr:sp macro="" textlink="">
      <xdr:nvSpPr>
        <xdr:cNvPr id="4774" name="Line 80"/>
        <xdr:cNvSpPr>
          <a:spLocks noChangeShapeType="1"/>
        </xdr:cNvSpPr>
      </xdr:nvSpPr>
      <xdr:spPr bwMode="auto">
        <a:xfrm flipH="1">
          <a:off x="1511046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75" name="Line 8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76"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77"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78"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79"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80"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81"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82"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83"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84"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85"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86"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87"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88"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89"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90"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91"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92"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93"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94"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95"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96"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97"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98"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799"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00"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01"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02"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03"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04"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05"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06"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07"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08"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09"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10"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11"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12"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13"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14"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15"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16"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17"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18"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19"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20"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21"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22"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23"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24"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25"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26"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27"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28"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29"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30"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31"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32"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33"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34"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35"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36"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37"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38"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39"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40"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41"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42"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43"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44"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45"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46"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47"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48"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49"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50"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51"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52"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53"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54"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55"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56"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57"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58"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59"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60"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61"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62"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63"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64"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65"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66"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67"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68"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69"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70"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71"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72"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73"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74"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75"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76"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77"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78"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79"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80"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81"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82"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83"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84"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85"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86"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87"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88"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89"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90"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91"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92"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93"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94"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95"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96"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97"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98"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899"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00"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01"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02"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03"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04"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05"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06"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07"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08"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09"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10"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11"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12"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13"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14"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15"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16"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17"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18"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19"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20"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21"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22"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23"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924"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925"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4926"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27"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28"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29"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30"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31"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32"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33"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34"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35"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36"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37"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38"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39"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40"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41"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42"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43"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44"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45"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46"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47"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48"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4949"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50"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51"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52"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53"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54"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55"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56"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57"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58"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59"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60"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6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6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6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6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6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6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6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6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6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7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7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7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73"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74"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75"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76"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77"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78"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79"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80"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8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8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8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8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8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8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8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8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8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9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9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9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9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9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4995"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996"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997"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998"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4999"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00"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01"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02"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03"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04"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05"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06"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07"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08"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09"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1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1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1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1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1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1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1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1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1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19"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20"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21"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22"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23"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24"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25"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26"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2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2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2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3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3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3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3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3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35"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3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37"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38"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39"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40"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04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42"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43"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44"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45"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46"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47"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48"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49"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5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5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5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5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5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5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5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5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5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5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6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6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6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63"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6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65"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66"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67"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68"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69"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70"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71"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72"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7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7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7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7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7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7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7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8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8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8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83"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8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85"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86"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087"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088"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089"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090"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091"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092"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093"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094"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095"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09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09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09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09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0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0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0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0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0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0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06"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0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08"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09"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10"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11" name="Line 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12"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13" name="Line 3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14"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15" name="Line 4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16" name="Line 7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17"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18" name="Line 8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19"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12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21"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122"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23"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24"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12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26"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27"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28"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29"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30"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31"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32"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3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34"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35"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36"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37"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38"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39"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40"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41"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4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43"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44"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45"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46"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4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48"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49"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50"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51"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52"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53"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54"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55"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5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57"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58"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59"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60"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6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62"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63"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64"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65"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66"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67"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68"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69"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70"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71"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72"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73"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74"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75"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76"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77"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7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79"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80"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81"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82"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83"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84"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85"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86"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87"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88"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89"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90"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91"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92"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93"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94"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95"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96"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97"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19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199"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00"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01"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02"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03"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04"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05"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06"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07"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08"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09"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10"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11"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12" name="Line 8"/>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13" name="Line 38"/>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14" name="Line 72"/>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15" name="Line 204"/>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16" name="Line 206"/>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17" name="Line 208"/>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18" name="Line 209"/>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19" name="Line 211"/>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20"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21"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22"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23"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24"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25"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26"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27"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28"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29"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30"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31"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32" name="Line 205"/>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33" name="Line 207"/>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232</xdr:row>
      <xdr:rowOff>0</xdr:rowOff>
    </xdr:from>
    <xdr:to>
      <xdr:col>15</xdr:col>
      <xdr:colOff>22860</xdr:colOff>
      <xdr:row>232</xdr:row>
      <xdr:rowOff>0</xdr:rowOff>
    </xdr:to>
    <xdr:sp macro="" textlink="">
      <xdr:nvSpPr>
        <xdr:cNvPr id="5234" name="Line 210"/>
        <xdr:cNvSpPr>
          <a:spLocks noChangeShapeType="1"/>
        </xdr:cNvSpPr>
      </xdr:nvSpPr>
      <xdr:spPr bwMode="auto">
        <a:xfrm flipH="1">
          <a:off x="16634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35"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36"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37"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38"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23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40"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241"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42"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43"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24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45"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46"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47"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48"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49"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50"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51"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52"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53"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54"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55"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56"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57"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58"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59"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60"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61" name="Line 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62" name="Line 3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63" name="Line 72"/>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64" name="Line 204"/>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65" name="Line 206"/>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66" name="Line 20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67" name="Line 209"/>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68" name="Line 211"/>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69"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70"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71"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72"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73"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74"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75"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76"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77"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78"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79"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80"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81"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82"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283"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84"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85"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86"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87"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288"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89"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29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91"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92"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293"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94"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95"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96"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97"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98"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299"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00"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01"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02"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03"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04"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05"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06"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07"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08"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09"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10" name="Line 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11" name="Line 3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12" name="Line 72"/>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13" name="Line 204"/>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14" name="Line 206"/>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15" name="Line 20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16" name="Line 209"/>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17" name="Line 211"/>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18"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19"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20"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21"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22"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23"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24"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25"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26"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27"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28"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29"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30"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31"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32"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33"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34"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35"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36"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37"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38"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39"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40"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41"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42"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43"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44"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45"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46"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47"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48"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49"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50"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51"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52"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53"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54"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55"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56"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57"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358"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59"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60"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61"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62"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363"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64"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365"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66"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67"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36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69"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70"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71"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72"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73"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74"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75"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76"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77"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78"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79"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80"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81"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82"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83"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384"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85" name="Line 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86" name="Line 3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87" name="Line 72"/>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88" name="Line 204"/>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89" name="Line 206"/>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90" name="Line 208"/>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91" name="Line 209"/>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92" name="Line 211"/>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93"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94"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95"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96"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97"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98"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399"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400"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401"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402"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403"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404"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405" name="Line 205"/>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406" name="Line 207"/>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232</xdr:row>
      <xdr:rowOff>0</xdr:rowOff>
    </xdr:from>
    <xdr:to>
      <xdr:col>14</xdr:col>
      <xdr:colOff>22860</xdr:colOff>
      <xdr:row>232</xdr:row>
      <xdr:rowOff>0</xdr:rowOff>
    </xdr:to>
    <xdr:sp macro="" textlink="">
      <xdr:nvSpPr>
        <xdr:cNvPr id="5407" name="Line 210"/>
        <xdr:cNvSpPr>
          <a:spLocks noChangeShapeType="1"/>
        </xdr:cNvSpPr>
      </xdr:nvSpPr>
      <xdr:spPr bwMode="auto">
        <a:xfrm flipH="1">
          <a:off x="15872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408"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409"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410"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11"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12"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13"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14"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15"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16"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17"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18"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19"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20"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21"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22"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23"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24"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25"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26"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27"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28"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29"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30"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31"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32"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33"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434"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435"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436"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37"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38"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39"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40"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41"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42"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43"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44"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45"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46"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47"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48"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49"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50"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51"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52"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53"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54"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55"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56"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57"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58"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459"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60"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61"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62"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63"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64"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65"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66"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67"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68"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69"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70"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7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7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7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7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7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7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7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7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7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8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8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8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483" name="Line 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484"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485" name="Line 3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486"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0</xdr:colOff>
      <xdr:row>232</xdr:row>
      <xdr:rowOff>0</xdr:rowOff>
    </xdr:to>
    <xdr:sp macro="" textlink="">
      <xdr:nvSpPr>
        <xdr:cNvPr id="5487" name="Line 46"/>
        <xdr:cNvSpPr>
          <a:spLocks noChangeShapeType="1"/>
        </xdr:cNvSpPr>
      </xdr:nvSpPr>
      <xdr:spPr bwMode="auto">
        <a:xfrm flipH="1">
          <a:off x="1277112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488" name="Line 4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489" name="Line 7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490"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0</xdr:colOff>
      <xdr:row>232</xdr:row>
      <xdr:rowOff>0</xdr:rowOff>
    </xdr:to>
    <xdr:sp macro="" textlink="">
      <xdr:nvSpPr>
        <xdr:cNvPr id="5491" name="Line 80"/>
        <xdr:cNvSpPr>
          <a:spLocks noChangeShapeType="1"/>
        </xdr:cNvSpPr>
      </xdr:nvSpPr>
      <xdr:spPr bwMode="auto">
        <a:xfrm flipH="1">
          <a:off x="1277112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492" name="Line 8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493"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9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495"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96"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497"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498"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49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00"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01"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02"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03"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04"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05"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06"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0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08"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09"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10"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11"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12"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13"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14"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15"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1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17"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18"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19"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20"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2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22"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23"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24"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25"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26"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27"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28"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29"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3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31"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32"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33"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34"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3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36"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37"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38"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39"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4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41"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42"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43"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44"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45"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46"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47"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48"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49"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50"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51"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5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53"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54"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55"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56"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57"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58"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59"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6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61"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62"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63"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64"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65"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66"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67"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68"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69"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70"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71"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7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73"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74"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75"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76"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77"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78"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79"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8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81"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82"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83"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84"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85"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86"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87"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88"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89"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9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91"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92"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93"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94"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59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96"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97"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98"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599"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0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01"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02"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03"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04"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05"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0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0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0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0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1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1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12"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13"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14"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15"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61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17"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618"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19"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20"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62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22"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23"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24"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25"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2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2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2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2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3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3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3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3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3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3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36"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3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38"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39"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40"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41"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42"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43"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44"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645"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46"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64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48"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49"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650"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51"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5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5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5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5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56"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5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58"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59"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60"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61"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62"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63"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64"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65"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66"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67"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68"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69"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7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71"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672"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73" name="Line 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74" name="Line 3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0</xdr:colOff>
      <xdr:row>232</xdr:row>
      <xdr:rowOff>0</xdr:rowOff>
    </xdr:to>
    <xdr:sp macro="" textlink="">
      <xdr:nvSpPr>
        <xdr:cNvPr id="5675" name="Line 46"/>
        <xdr:cNvSpPr>
          <a:spLocks noChangeShapeType="1"/>
        </xdr:cNvSpPr>
      </xdr:nvSpPr>
      <xdr:spPr bwMode="auto">
        <a:xfrm flipH="1">
          <a:off x="1429512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76" name="Line 4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77" name="Line 7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0</xdr:colOff>
      <xdr:row>232</xdr:row>
      <xdr:rowOff>0</xdr:rowOff>
    </xdr:to>
    <xdr:sp macro="" textlink="">
      <xdr:nvSpPr>
        <xdr:cNvPr id="5678" name="Line 80"/>
        <xdr:cNvSpPr>
          <a:spLocks noChangeShapeType="1"/>
        </xdr:cNvSpPr>
      </xdr:nvSpPr>
      <xdr:spPr bwMode="auto">
        <a:xfrm flipH="1">
          <a:off x="1429512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79" name="Line 8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80"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81"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82"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83"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84"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85"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86"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87"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88"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89"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90"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91"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92"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93"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94"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95"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9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97"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98"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699"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00"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01"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02"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03"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04"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05"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06"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0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0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0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1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1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1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13"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14"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15"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16"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17"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18"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19"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20"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2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2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2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2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2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2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2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2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2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30"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31"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32"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33"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34"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35"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36"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37"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38"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39"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40"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4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4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4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4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4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4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4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4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4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50"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51"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52"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53"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54"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55"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56"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57"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58"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59"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60"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6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6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6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6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6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6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6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6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6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7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7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7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73"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74"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75"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76"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77"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78"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79"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80"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8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8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8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8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8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8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8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8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8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9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9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9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9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9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95"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9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97"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98"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799"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00"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01"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02"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03"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04"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05"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06"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0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0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0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1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1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1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1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1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15"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1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17"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18"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19"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20"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2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22"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23"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24"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25"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26"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27"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828"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829"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5830"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31"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32"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33"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34"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35"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36"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37"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38"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39"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40"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41"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42"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43"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44"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45"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46"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47"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48"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49"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50"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51"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52"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5853"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54"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55"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56"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57"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58"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59"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60"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61"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62"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63"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64"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65"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66"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67"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68"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69"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70"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7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7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7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7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7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7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77"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78"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79"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80"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81"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82"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83"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84"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85"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86"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87"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88"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89"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90"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9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9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9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9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9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9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9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9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89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00"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01"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02"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03"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04"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05"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06"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07"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08"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09"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10"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11"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12"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13"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14"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15"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16"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17"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18"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19"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2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2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2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23"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24"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25"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26"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27"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28"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29"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30"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3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3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3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3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3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3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3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3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3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4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4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4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4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4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5945"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46"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47"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48"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49"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50"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51"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52"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53"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54"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55"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56"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57"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58"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59"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6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6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6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6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6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6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6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6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6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69"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70"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71"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72"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73"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74"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75"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76"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77"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78"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79"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8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8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8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8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8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8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8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8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8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8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9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599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992"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993"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994"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995"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996"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997"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998"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5999"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0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01"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02"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03"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04"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05"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0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0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0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0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1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1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1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1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1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15" name="Line 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16"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17" name="Line 3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18"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19" name="Line 4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20" name="Line 7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21"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22" name="Line 8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23"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024"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25"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026"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27"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28"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029"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30"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31"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32"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33"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34"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3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36"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3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38"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39"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40"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41"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42"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43"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44"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45"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4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47"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48"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49"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50"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5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52"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53"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54"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55"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56"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57"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58"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59"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6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61"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62"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63"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64"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65"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66"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67"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68"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69"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70"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71"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72"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73"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74"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75"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76"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77"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78"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79"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80"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81"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82"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83"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84"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85"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86"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87"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88"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89"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90"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91"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92"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93"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94"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95"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96"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97"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098"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099"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00"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01"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102"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03"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04"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05"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06"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07"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08"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09"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10"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11"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12"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13"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14"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15"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16"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17"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18"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19"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12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21"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122"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23"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24"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125"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26"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27"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28"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29"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30"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31"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32"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33"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34"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35"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36"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37"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38"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39"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40"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41"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42"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43"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44"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45"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14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47"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148"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49"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50"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15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52"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53"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54"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55"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56"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57"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58"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59"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60"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61"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62"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63"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64"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65"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66"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67"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68"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69"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70"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71"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72"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73"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74"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75"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76"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77"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78"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79"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80"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81"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82"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83"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84"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85"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86"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87"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88"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89"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90"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91"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92"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193"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94"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95"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96"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97"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198"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199"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20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01"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02"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203"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04"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05"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06"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07"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08"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09"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10"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11"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12"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13"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14"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15"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16"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17"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18"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19"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20"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21"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22"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23"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24"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25"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26"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27"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28"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29"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30"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31"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32"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33"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34"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35"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36"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37"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38"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39"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40"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41"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42"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43"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44"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45"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46"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47"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248"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49"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50"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51"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52"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53"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54"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55"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56"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57"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58"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59"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60"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61"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62"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63"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64"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65"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66"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67"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68"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69"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70"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271"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72"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73"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74"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75"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76"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77"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78"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79"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8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8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8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8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8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85"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8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87"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88"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89"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90"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9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92"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93"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294"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295" name="Line 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296"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297" name="Line 3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298"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0</xdr:colOff>
      <xdr:row>232</xdr:row>
      <xdr:rowOff>0</xdr:rowOff>
    </xdr:to>
    <xdr:sp macro="" textlink="">
      <xdr:nvSpPr>
        <xdr:cNvPr id="6299" name="Line 46"/>
        <xdr:cNvSpPr>
          <a:spLocks noChangeShapeType="1"/>
        </xdr:cNvSpPr>
      </xdr:nvSpPr>
      <xdr:spPr bwMode="auto">
        <a:xfrm flipH="1">
          <a:off x="1277112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00" name="Line 4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01" name="Line 7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02"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0</xdr:colOff>
      <xdr:row>232</xdr:row>
      <xdr:rowOff>0</xdr:rowOff>
    </xdr:to>
    <xdr:sp macro="" textlink="">
      <xdr:nvSpPr>
        <xdr:cNvPr id="6303" name="Line 80"/>
        <xdr:cNvSpPr>
          <a:spLocks noChangeShapeType="1"/>
        </xdr:cNvSpPr>
      </xdr:nvSpPr>
      <xdr:spPr bwMode="auto">
        <a:xfrm flipH="1">
          <a:off x="1277112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04" name="Line 8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05"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30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07"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30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09"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10"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31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12"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13"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14"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15"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16"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17"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18"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19"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20"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21"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2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23"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24"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25"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26"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27"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28"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29"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3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31"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32"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33"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34"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3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36"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3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38"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39"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40"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41"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4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43"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4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45"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46"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47"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48"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4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5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5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5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5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5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55"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56"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57"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58"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5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60"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6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62"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63"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6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65"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6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6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6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6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7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7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7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7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7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75"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76"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77"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78"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7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80"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8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82"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83"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38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85"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8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8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8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8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9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9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9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9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9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9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96"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9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98"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399"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00"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01"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0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03"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0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05"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06"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07"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08"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0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1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1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1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1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1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1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16"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1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18"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19"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20"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21"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22"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23"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24"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25"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26"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27"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28"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29"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3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31"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32"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33"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34"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3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36"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3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38"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39"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40"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41"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42"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43"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44"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45"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46"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47"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48"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49"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5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51"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52"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53"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54"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55"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56"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57"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58"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59"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60"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61"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46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63"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64"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65"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66"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67"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68"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69"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7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71"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72"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73"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74"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75"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7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7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7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7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8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8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8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8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48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85" name="Line 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86" name="Line 3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0</xdr:colOff>
      <xdr:row>232</xdr:row>
      <xdr:rowOff>0</xdr:rowOff>
    </xdr:to>
    <xdr:sp macro="" textlink="">
      <xdr:nvSpPr>
        <xdr:cNvPr id="6487" name="Line 46"/>
        <xdr:cNvSpPr>
          <a:spLocks noChangeShapeType="1"/>
        </xdr:cNvSpPr>
      </xdr:nvSpPr>
      <xdr:spPr bwMode="auto">
        <a:xfrm flipH="1">
          <a:off x="1429512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88" name="Line 4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89" name="Line 7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0</xdr:colOff>
      <xdr:row>232</xdr:row>
      <xdr:rowOff>0</xdr:rowOff>
    </xdr:to>
    <xdr:sp macro="" textlink="">
      <xdr:nvSpPr>
        <xdr:cNvPr id="6490" name="Line 80"/>
        <xdr:cNvSpPr>
          <a:spLocks noChangeShapeType="1"/>
        </xdr:cNvSpPr>
      </xdr:nvSpPr>
      <xdr:spPr bwMode="auto">
        <a:xfrm flipH="1">
          <a:off x="1429512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91" name="Line 8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92"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93"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94"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95"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96"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97"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98"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499"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00"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01"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02"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03"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04"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05"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06"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07"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08"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09"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10"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11"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12"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13"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14"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15"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16"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17"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18"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19"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20"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2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22"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23"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24"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25"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26"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27"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28"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29"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30"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31"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32"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3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3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35"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3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37"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38"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39"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40"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4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42"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43"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44"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45"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46"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47"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48"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49"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5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5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5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5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5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55"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5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57"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58"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59"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60"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6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62"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63"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64"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65"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66"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67"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68"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69"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7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7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7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7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7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75"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7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77"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78"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79"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80"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8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82"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83"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84"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85"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86"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87"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88"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89"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90"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91"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92"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9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9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95"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9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97"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98"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599"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00"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0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02"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03"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04"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05"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06"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07"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08"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09"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10"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11"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12"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13"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14"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15"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16"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17"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18"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19"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20"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2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22"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23"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24"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25"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26"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27"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28"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29"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30"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3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3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3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3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3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3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3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3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3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40"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41"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42"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43"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44"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45"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46"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47"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48"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49"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50"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5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5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5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5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5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5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57"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58"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59"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6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6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66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63"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64"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65"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66"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67"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68"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69"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70"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71"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72"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73"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74"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75"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76"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77"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78"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79"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8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8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8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8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8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8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86"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87"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88"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89"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90"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91"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92"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93"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94"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95"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96"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97"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98"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699"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0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0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0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0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0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0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0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0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0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09"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10"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11"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12"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13"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14"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15"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16"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17"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18"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19"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2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21"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22"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23"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24"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25"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2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2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2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2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3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3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32"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33"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34"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35"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36"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37"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38"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39"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4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4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4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4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4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4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4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4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4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4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5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5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5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53"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75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55"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56"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57"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58"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59"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60"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61"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62"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63"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64"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65"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6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6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6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6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7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7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7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7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7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7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76"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7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78"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79"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80"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81"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82"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83"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84"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85"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86"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8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88"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89"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9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91"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9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9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94"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9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96"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9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98"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799"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800"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01"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02"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03"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04"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05"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06"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07"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08"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09"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10"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11"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12"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13"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14"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15"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16"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17"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18"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19"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20"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21"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22"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23"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24"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25"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26"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27"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828"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29"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830"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31"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32"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6833"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34"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35"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36"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37"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38"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39"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40"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41"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42"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43"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44"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45"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46"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47"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48"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49"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50"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51"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52"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53"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54"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55"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56"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57"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58"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59"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60"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61"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62"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63"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64"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65"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66"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67"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68"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69"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70"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71"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72"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73"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74"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75"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76"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77"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878"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79"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80"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81"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82"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83"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84"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85"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86"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87"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88"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89"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90"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91"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92"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93"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94"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95"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96"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97"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98"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899"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00"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01"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02"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03"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04"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05"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06"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07"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08"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09"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10"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11"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12"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13"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14"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15"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16"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17"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18"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19"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20"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2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22"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23"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24"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925"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926"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6927"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28" name="Line 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29" name="Line 3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30" name="Line 72"/>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31" name="Line 204"/>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32" name="Line 206"/>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33" name="Line 208"/>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34" name="Line 209"/>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35" name="Line 211"/>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36"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37"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38"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39"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40"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41"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42"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43"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44"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45"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46"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47"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48" name="Line 205"/>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49" name="Line 207"/>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232</xdr:row>
      <xdr:rowOff>0</xdr:rowOff>
    </xdr:from>
    <xdr:to>
      <xdr:col>13</xdr:col>
      <xdr:colOff>22860</xdr:colOff>
      <xdr:row>232</xdr:row>
      <xdr:rowOff>0</xdr:rowOff>
    </xdr:to>
    <xdr:sp macro="" textlink="">
      <xdr:nvSpPr>
        <xdr:cNvPr id="6950" name="Line 210"/>
        <xdr:cNvSpPr>
          <a:spLocks noChangeShapeType="1"/>
        </xdr:cNvSpPr>
      </xdr:nvSpPr>
      <xdr:spPr bwMode="auto">
        <a:xfrm flipH="1">
          <a:off x="15110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51"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52"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53"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54"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55"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56"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57"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58"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59"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60"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61"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62"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63"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64"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65"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66"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67"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68"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69"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70"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7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7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7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74" name="Line 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75" name="Line 3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76" name="Line 72"/>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77" name="Line 204"/>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78" name="Line 206"/>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79" name="Line 208"/>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80" name="Line 209"/>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81" name="Line 211"/>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82"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83"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84"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85"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86"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87"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88"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89"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90"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91"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92"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93"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94" name="Line 205"/>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95" name="Line 207"/>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232</xdr:row>
      <xdr:rowOff>0</xdr:rowOff>
    </xdr:from>
    <xdr:to>
      <xdr:col>12</xdr:col>
      <xdr:colOff>22860</xdr:colOff>
      <xdr:row>232</xdr:row>
      <xdr:rowOff>0</xdr:rowOff>
    </xdr:to>
    <xdr:sp macro="" textlink="">
      <xdr:nvSpPr>
        <xdr:cNvPr id="6996" name="Line 210"/>
        <xdr:cNvSpPr>
          <a:spLocks noChangeShapeType="1"/>
        </xdr:cNvSpPr>
      </xdr:nvSpPr>
      <xdr:spPr bwMode="auto">
        <a:xfrm flipH="1">
          <a:off x="14295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997"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998"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6999"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00"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01"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02"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03"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04"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05"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06"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07"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08"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09"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10"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11"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12"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13"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14"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15"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16"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17"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18"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19"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20" name="Line 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21" name="Line 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22" name="Line 3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23" name="Line 3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24" name="Line 4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25" name="Line 7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26" name="Line 72"/>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27" name="Line 8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28" name="Line 204"/>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2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30" name="Line 206"/>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3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32" name="Line 208"/>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33" name="Line 209"/>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03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35" name="Line 211"/>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36"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37"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38"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39"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4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41"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42"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43"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44"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45"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46"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47"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48"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49"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50"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51"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52"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5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54"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55"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56"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57"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58"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59"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60"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61"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62"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63"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64"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6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66"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6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68"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69"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70"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71"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72"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73"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74"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75"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76"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77"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78"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79"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80"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81"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8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83"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84"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85"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86"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08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88"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89"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90"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91"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92"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93"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94"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95"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96"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97"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98"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099"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00"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01"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102"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03"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104"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05"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06"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107"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08"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09"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10"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11"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12"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13"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14"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15"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16"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17"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18"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19"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20"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21"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22"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23"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24"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125"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26"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127"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28"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29"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130"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31"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32"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33"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34"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35"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36"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37"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38"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39"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40"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41"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42"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43"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44"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45"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46"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47"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48"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49"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50"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151"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52"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153"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54"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55"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156"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57"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58"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59"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60"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61"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62"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63"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64"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65"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66"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67"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68"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69"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70"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71"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72"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73"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74"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75"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76" name="Line 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77" name="Line 3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78" name="Line 72"/>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79" name="Line 204"/>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180" name="Line 205"/>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81" name="Line 206"/>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182" name="Line 207"/>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83" name="Line 208"/>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84" name="Line 209"/>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232</xdr:row>
      <xdr:rowOff>0</xdr:rowOff>
    </xdr:from>
    <xdr:to>
      <xdr:col>10</xdr:col>
      <xdr:colOff>22860</xdr:colOff>
      <xdr:row>232</xdr:row>
      <xdr:rowOff>0</xdr:rowOff>
    </xdr:to>
    <xdr:sp macro="" textlink="">
      <xdr:nvSpPr>
        <xdr:cNvPr id="7185" name="Line 210"/>
        <xdr:cNvSpPr>
          <a:spLocks noChangeShapeType="1"/>
        </xdr:cNvSpPr>
      </xdr:nvSpPr>
      <xdr:spPr bwMode="auto">
        <a:xfrm flipH="1">
          <a:off x="12771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86" name="Line 211"/>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87"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88"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89"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90"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91"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92"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93"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94"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95"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96"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97"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98"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199"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200"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201"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202"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203"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204"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205" name="Line 205"/>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206" name="Line 207"/>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232</xdr:row>
      <xdr:rowOff>0</xdr:rowOff>
    </xdr:from>
    <xdr:to>
      <xdr:col>9</xdr:col>
      <xdr:colOff>22860</xdr:colOff>
      <xdr:row>232</xdr:row>
      <xdr:rowOff>0</xdr:rowOff>
    </xdr:to>
    <xdr:sp macro="" textlink="">
      <xdr:nvSpPr>
        <xdr:cNvPr id="7207" name="Line 210"/>
        <xdr:cNvSpPr>
          <a:spLocks noChangeShapeType="1"/>
        </xdr:cNvSpPr>
      </xdr:nvSpPr>
      <xdr:spPr bwMode="auto">
        <a:xfrm flipH="1">
          <a:off x="12009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08" name="Line 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09" name="Line 3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0</xdr:colOff>
      <xdr:row>232</xdr:row>
      <xdr:rowOff>0</xdr:rowOff>
    </xdr:to>
    <xdr:sp macro="" textlink="">
      <xdr:nvSpPr>
        <xdr:cNvPr id="7210" name="Line 46"/>
        <xdr:cNvSpPr>
          <a:spLocks noChangeShapeType="1"/>
        </xdr:cNvSpPr>
      </xdr:nvSpPr>
      <xdr:spPr bwMode="auto">
        <a:xfrm flipH="1">
          <a:off x="1353312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11" name="Line 4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12" name="Line 7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0</xdr:colOff>
      <xdr:row>232</xdr:row>
      <xdr:rowOff>0</xdr:rowOff>
    </xdr:to>
    <xdr:sp macro="" textlink="">
      <xdr:nvSpPr>
        <xdr:cNvPr id="7213" name="Line 80"/>
        <xdr:cNvSpPr>
          <a:spLocks noChangeShapeType="1"/>
        </xdr:cNvSpPr>
      </xdr:nvSpPr>
      <xdr:spPr bwMode="auto">
        <a:xfrm flipH="1">
          <a:off x="13533120" y="2974848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14" name="Line 8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15"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16"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17"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18"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19"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20"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21"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22"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23"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24"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25"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26"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27"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28"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29"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30"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31"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32"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33"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34"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35"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36"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37"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38"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39"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40"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41"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4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43"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4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45"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46"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47"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48"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49"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50"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51"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52"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53"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54"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55"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5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5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5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5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6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6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6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63"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6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65"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66"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67"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68"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69"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70"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71"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72"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7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7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7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7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7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7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7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8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8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8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83"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8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85"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86"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87"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88"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89"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90"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91"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92"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93"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94"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95"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9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9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9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29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0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0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0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03"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0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05"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06"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07"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08"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09"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10"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11"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12"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13"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14"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15"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16"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17"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18"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19"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20"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21"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2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23"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2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25"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26"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27"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28"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29"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30"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31"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32"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33"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34" name="Line 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35" name="Line 3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36" name="Line 72"/>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37" name="Line 204"/>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38" name="Line 206"/>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39" name="Line 208"/>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40" name="Line 209"/>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41" name="Line 211"/>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42"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43"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44"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45"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46"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47"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48"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49"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50"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51"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52"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53"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54"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55"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56"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57"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58"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59"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60" name="Line 205"/>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61" name="Line 207"/>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232</xdr:row>
      <xdr:rowOff>0</xdr:rowOff>
    </xdr:from>
    <xdr:to>
      <xdr:col>11</xdr:col>
      <xdr:colOff>22860</xdr:colOff>
      <xdr:row>232</xdr:row>
      <xdr:rowOff>0</xdr:rowOff>
    </xdr:to>
    <xdr:sp macro="" textlink="">
      <xdr:nvSpPr>
        <xdr:cNvPr id="7362" name="Line 210"/>
        <xdr:cNvSpPr>
          <a:spLocks noChangeShapeType="1"/>
        </xdr:cNvSpPr>
      </xdr:nvSpPr>
      <xdr:spPr bwMode="auto">
        <a:xfrm flipH="1">
          <a:off x="1353312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63" name="Line 8"/>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64" name="Line 38"/>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65" name="Line 72"/>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66" name="Line 204"/>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67" name="Line 206"/>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68" name="Line 208"/>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69" name="Line 209"/>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70" name="Line 211"/>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71" name="Line 205"/>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72" name="Line 207"/>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73" name="Line 210"/>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74" name="Line 205"/>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75" name="Line 207"/>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76" name="Line 210"/>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77" name="Line 205"/>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78" name="Line 207"/>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79" name="Line 210"/>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80" name="Line 205"/>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81" name="Line 207"/>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82" name="Line 210"/>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83" name="Line 205"/>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84" name="Line 207"/>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232</xdr:row>
      <xdr:rowOff>0</xdr:rowOff>
    </xdr:from>
    <xdr:to>
      <xdr:col>17</xdr:col>
      <xdr:colOff>22860</xdr:colOff>
      <xdr:row>232</xdr:row>
      <xdr:rowOff>0</xdr:rowOff>
    </xdr:to>
    <xdr:sp macro="" textlink="">
      <xdr:nvSpPr>
        <xdr:cNvPr id="7385" name="Line 210"/>
        <xdr:cNvSpPr>
          <a:spLocks noChangeShapeType="1"/>
        </xdr:cNvSpPr>
      </xdr:nvSpPr>
      <xdr:spPr bwMode="auto">
        <a:xfrm flipH="1">
          <a:off x="1815846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386" name="Line 8"/>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387" name="Line 38"/>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388" name="Line 72"/>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389" name="Line 204"/>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390" name="Line 206"/>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391" name="Line 208"/>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392" name="Line 209"/>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393" name="Line 211"/>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394" name="Line 205"/>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395" name="Line 207"/>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396" name="Line 210"/>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397" name="Line 205"/>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398" name="Line 207"/>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399" name="Line 210"/>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400" name="Line 205"/>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401" name="Line 207"/>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402" name="Line 210"/>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403" name="Line 205"/>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404" name="Line 207"/>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405" name="Line 210"/>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406" name="Line 205"/>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407" name="Line 207"/>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232</xdr:row>
      <xdr:rowOff>0</xdr:rowOff>
    </xdr:from>
    <xdr:to>
      <xdr:col>18</xdr:col>
      <xdr:colOff>22860</xdr:colOff>
      <xdr:row>232</xdr:row>
      <xdr:rowOff>0</xdr:rowOff>
    </xdr:to>
    <xdr:sp macro="" textlink="">
      <xdr:nvSpPr>
        <xdr:cNvPr id="7408" name="Line 210"/>
        <xdr:cNvSpPr>
          <a:spLocks noChangeShapeType="1"/>
        </xdr:cNvSpPr>
      </xdr:nvSpPr>
      <xdr:spPr bwMode="auto">
        <a:xfrm flipH="1">
          <a:off x="18992850" y="2974848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Administrator\Local%20Settings\Temporary%20Internet%20Files\Content.IE5\YNCLY5G7\budget%20detail%202005-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om-fs01\Finance\Shared\Finance%20Data\cip\2025-26%20cip\CIPFY23-24bondamortization%2011-21-20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gen gov"/>
      <sheetName val="02-assessing"/>
      <sheetName val="03-fire"/>
      <sheetName val="04-police"/>
      <sheetName val="05-comm"/>
      <sheetName val="07-pub works"/>
      <sheetName val="08-highway"/>
      <sheetName val="09-solid waste"/>
      <sheetName val="10-wastewater"/>
      <sheetName val="11-park mntc"/>
      <sheetName val="13-parks &amp; rec"/>
      <sheetName val="15-library"/>
      <sheetName val="16-equip mntc"/>
      <sheetName val="17-bldg &amp; grounds"/>
      <sheetName val="21-comm dev"/>
      <sheetName val="24-tax coll"/>
      <sheetName val="25-welfare"/>
      <sheetName val="27-debt svc"/>
      <sheetName val="summary-dept"/>
      <sheetName val="summary-line items"/>
      <sheetName val="summary-object"/>
      <sheetName val="summary-function"/>
      <sheetName val="revenue"/>
      <sheetName val="mun tax rate"/>
      <sheetName val="voted"/>
      <sheetName val="summary-fund"/>
      <sheetName val="default"/>
      <sheetName val="crf"/>
      <sheetName val="ms7-appr"/>
      <sheetName val="ms7-rev"/>
      <sheetName val="afscme2986"/>
      <sheetName val="work1"/>
      <sheetName val="work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qualpayments"/>
      <sheetName val="standard"/>
      <sheetName val="Sheet3"/>
    </sheetNames>
    <sheetDataSet>
      <sheetData sheetId="0"/>
      <sheetData sheetId="1">
        <row r="17">
          <cell r="F17">
            <v>127500</v>
          </cell>
        </row>
      </sheetData>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62"/>
  <sheetViews>
    <sheetView view="pageBreakPreview" zoomScaleNormal="100" zoomScaleSheetLayoutView="100" workbookViewId="0">
      <selection activeCell="V9" sqref="V9"/>
    </sheetView>
  </sheetViews>
  <sheetFormatPr defaultColWidth="10.109375" defaultRowHeight="15.6" x14ac:dyDescent="0.3"/>
  <cols>
    <col min="1" max="1" width="60.109375" style="164" bestFit="1" customWidth="1"/>
    <col min="2" max="2" width="15.6640625" style="164" hidden="1" customWidth="1"/>
    <col min="3" max="3" width="2.88671875" style="164" bestFit="1" customWidth="1"/>
    <col min="4" max="4" width="26.33203125" style="164" hidden="1" customWidth="1"/>
    <col min="5" max="10" width="11.6640625" style="164" hidden="1" customWidth="1"/>
    <col min="11" max="11" width="16.88671875" style="164" hidden="1" customWidth="1"/>
    <col min="12" max="12" width="11.6640625" style="174" hidden="1" customWidth="1"/>
    <col min="13" max="14" width="11.6640625" style="164" hidden="1" customWidth="1"/>
    <col min="15" max="15" width="11" style="164" hidden="1" customWidth="1"/>
    <col min="16" max="16" width="11.6640625" style="164" hidden="1" customWidth="1"/>
    <col min="17" max="17" width="16.88671875" style="164" hidden="1" customWidth="1"/>
    <col min="18" max="19" width="11" style="164" hidden="1" customWidth="1"/>
    <col min="20" max="24" width="11.5546875" style="164" bestFit="1" customWidth="1"/>
    <col min="25" max="26" width="11.44140625" style="164" bestFit="1" customWidth="1"/>
    <col min="27" max="27" width="12.6640625" style="164" bestFit="1" customWidth="1"/>
    <col min="28" max="30" width="11.5546875" style="164" bestFit="1" customWidth="1"/>
    <col min="31" max="257" width="10.109375" style="164"/>
    <col min="258" max="258" width="60.109375" style="164" bestFit="1" customWidth="1"/>
    <col min="259" max="259" width="0" style="164" hidden="1" customWidth="1"/>
    <col min="260" max="260" width="2.88671875" style="164" bestFit="1" customWidth="1"/>
    <col min="261" max="270" width="0" style="164" hidden="1" customWidth="1"/>
    <col min="271" max="275" width="15.33203125" style="164" customWidth="1"/>
    <col min="276" max="280" width="11.5546875" style="164" bestFit="1" customWidth="1"/>
    <col min="281" max="281" width="11.44140625" style="164" bestFit="1" customWidth="1"/>
    <col min="282" max="513" width="10.109375" style="164"/>
    <col min="514" max="514" width="60.109375" style="164" bestFit="1" customWidth="1"/>
    <col min="515" max="515" width="0" style="164" hidden="1" customWidth="1"/>
    <col min="516" max="516" width="2.88671875" style="164" bestFit="1" customWidth="1"/>
    <col min="517" max="526" width="0" style="164" hidden="1" customWidth="1"/>
    <col min="527" max="531" width="15.33203125" style="164" customWidth="1"/>
    <col min="532" max="536" width="11.5546875" style="164" bestFit="1" customWidth="1"/>
    <col min="537" max="537" width="11.44140625" style="164" bestFit="1" customWidth="1"/>
    <col min="538" max="769" width="10.109375" style="164"/>
    <col min="770" max="770" width="60.109375" style="164" bestFit="1" customWidth="1"/>
    <col min="771" max="771" width="0" style="164" hidden="1" customWidth="1"/>
    <col min="772" max="772" width="2.88671875" style="164" bestFit="1" customWidth="1"/>
    <col min="773" max="782" width="0" style="164" hidden="1" customWidth="1"/>
    <col min="783" max="787" width="15.33203125" style="164" customWidth="1"/>
    <col min="788" max="792" width="11.5546875" style="164" bestFit="1" customWidth="1"/>
    <col min="793" max="793" width="11.44140625" style="164" bestFit="1" customWidth="1"/>
    <col min="794" max="1025" width="10.109375" style="164"/>
    <col min="1026" max="1026" width="60.109375" style="164" bestFit="1" customWidth="1"/>
    <col min="1027" max="1027" width="0" style="164" hidden="1" customWidth="1"/>
    <col min="1028" max="1028" width="2.88671875" style="164" bestFit="1" customWidth="1"/>
    <col min="1029" max="1038" width="0" style="164" hidden="1" customWidth="1"/>
    <col min="1039" max="1043" width="15.33203125" style="164" customWidth="1"/>
    <col min="1044" max="1048" width="11.5546875" style="164" bestFit="1" customWidth="1"/>
    <col min="1049" max="1049" width="11.44140625" style="164" bestFit="1" customWidth="1"/>
    <col min="1050" max="1281" width="10.109375" style="164"/>
    <col min="1282" max="1282" width="60.109375" style="164" bestFit="1" customWidth="1"/>
    <col min="1283" max="1283" width="0" style="164" hidden="1" customWidth="1"/>
    <col min="1284" max="1284" width="2.88671875" style="164" bestFit="1" customWidth="1"/>
    <col min="1285" max="1294" width="0" style="164" hidden="1" customWidth="1"/>
    <col min="1295" max="1299" width="15.33203125" style="164" customWidth="1"/>
    <col min="1300" max="1304" width="11.5546875" style="164" bestFit="1" customWidth="1"/>
    <col min="1305" max="1305" width="11.44140625" style="164" bestFit="1" customWidth="1"/>
    <col min="1306" max="1537" width="10.109375" style="164"/>
    <col min="1538" max="1538" width="60.109375" style="164" bestFit="1" customWidth="1"/>
    <col min="1539" max="1539" width="0" style="164" hidden="1" customWidth="1"/>
    <col min="1540" max="1540" width="2.88671875" style="164" bestFit="1" customWidth="1"/>
    <col min="1541" max="1550" width="0" style="164" hidden="1" customWidth="1"/>
    <col min="1551" max="1555" width="15.33203125" style="164" customWidth="1"/>
    <col min="1556" max="1560" width="11.5546875" style="164" bestFit="1" customWidth="1"/>
    <col min="1561" max="1561" width="11.44140625" style="164" bestFit="1" customWidth="1"/>
    <col min="1562" max="1793" width="10.109375" style="164"/>
    <col min="1794" max="1794" width="60.109375" style="164" bestFit="1" customWidth="1"/>
    <col min="1795" max="1795" width="0" style="164" hidden="1" customWidth="1"/>
    <col min="1796" max="1796" width="2.88671875" style="164" bestFit="1" customWidth="1"/>
    <col min="1797" max="1806" width="0" style="164" hidden="1" customWidth="1"/>
    <col min="1807" max="1811" width="15.33203125" style="164" customWidth="1"/>
    <col min="1812" max="1816" width="11.5546875" style="164" bestFit="1" customWidth="1"/>
    <col min="1817" max="1817" width="11.44140625" style="164" bestFit="1" customWidth="1"/>
    <col min="1818" max="2049" width="10.109375" style="164"/>
    <col min="2050" max="2050" width="60.109375" style="164" bestFit="1" customWidth="1"/>
    <col min="2051" max="2051" width="0" style="164" hidden="1" customWidth="1"/>
    <col min="2052" max="2052" width="2.88671875" style="164" bestFit="1" customWidth="1"/>
    <col min="2053" max="2062" width="0" style="164" hidden="1" customWidth="1"/>
    <col min="2063" max="2067" width="15.33203125" style="164" customWidth="1"/>
    <col min="2068" max="2072" width="11.5546875" style="164" bestFit="1" customWidth="1"/>
    <col min="2073" max="2073" width="11.44140625" style="164" bestFit="1" customWidth="1"/>
    <col min="2074" max="2305" width="10.109375" style="164"/>
    <col min="2306" max="2306" width="60.109375" style="164" bestFit="1" customWidth="1"/>
    <col min="2307" max="2307" width="0" style="164" hidden="1" customWidth="1"/>
    <col min="2308" max="2308" width="2.88671875" style="164" bestFit="1" customWidth="1"/>
    <col min="2309" max="2318" width="0" style="164" hidden="1" customWidth="1"/>
    <col min="2319" max="2323" width="15.33203125" style="164" customWidth="1"/>
    <col min="2324" max="2328" width="11.5546875" style="164" bestFit="1" customWidth="1"/>
    <col min="2329" max="2329" width="11.44140625" style="164" bestFit="1" customWidth="1"/>
    <col min="2330" max="2561" width="10.109375" style="164"/>
    <col min="2562" max="2562" width="60.109375" style="164" bestFit="1" customWidth="1"/>
    <col min="2563" max="2563" width="0" style="164" hidden="1" customWidth="1"/>
    <col min="2564" max="2564" width="2.88671875" style="164" bestFit="1" customWidth="1"/>
    <col min="2565" max="2574" width="0" style="164" hidden="1" customWidth="1"/>
    <col min="2575" max="2579" width="15.33203125" style="164" customWidth="1"/>
    <col min="2580" max="2584" width="11.5546875" style="164" bestFit="1" customWidth="1"/>
    <col min="2585" max="2585" width="11.44140625" style="164" bestFit="1" customWidth="1"/>
    <col min="2586" max="2817" width="10.109375" style="164"/>
    <col min="2818" max="2818" width="60.109375" style="164" bestFit="1" customWidth="1"/>
    <col min="2819" max="2819" width="0" style="164" hidden="1" customWidth="1"/>
    <col min="2820" max="2820" width="2.88671875" style="164" bestFit="1" customWidth="1"/>
    <col min="2821" max="2830" width="0" style="164" hidden="1" customWidth="1"/>
    <col min="2831" max="2835" width="15.33203125" style="164" customWidth="1"/>
    <col min="2836" max="2840" width="11.5546875" style="164" bestFit="1" customWidth="1"/>
    <col min="2841" max="2841" width="11.44140625" style="164" bestFit="1" customWidth="1"/>
    <col min="2842" max="3073" width="10.109375" style="164"/>
    <col min="3074" max="3074" width="60.109375" style="164" bestFit="1" customWidth="1"/>
    <col min="3075" max="3075" width="0" style="164" hidden="1" customWidth="1"/>
    <col min="3076" max="3076" width="2.88671875" style="164" bestFit="1" customWidth="1"/>
    <col min="3077" max="3086" width="0" style="164" hidden="1" customWidth="1"/>
    <col min="3087" max="3091" width="15.33203125" style="164" customWidth="1"/>
    <col min="3092" max="3096" width="11.5546875" style="164" bestFit="1" customWidth="1"/>
    <col min="3097" max="3097" width="11.44140625" style="164" bestFit="1" customWidth="1"/>
    <col min="3098" max="3329" width="10.109375" style="164"/>
    <col min="3330" max="3330" width="60.109375" style="164" bestFit="1" customWidth="1"/>
    <col min="3331" max="3331" width="0" style="164" hidden="1" customWidth="1"/>
    <col min="3332" max="3332" width="2.88671875" style="164" bestFit="1" customWidth="1"/>
    <col min="3333" max="3342" width="0" style="164" hidden="1" customWidth="1"/>
    <col min="3343" max="3347" width="15.33203125" style="164" customWidth="1"/>
    <col min="3348" max="3352" width="11.5546875" style="164" bestFit="1" customWidth="1"/>
    <col min="3353" max="3353" width="11.44140625" style="164" bestFit="1" customWidth="1"/>
    <col min="3354" max="3585" width="10.109375" style="164"/>
    <col min="3586" max="3586" width="60.109375" style="164" bestFit="1" customWidth="1"/>
    <col min="3587" max="3587" width="0" style="164" hidden="1" customWidth="1"/>
    <col min="3588" max="3588" width="2.88671875" style="164" bestFit="1" customWidth="1"/>
    <col min="3589" max="3598" width="0" style="164" hidden="1" customWidth="1"/>
    <col min="3599" max="3603" width="15.33203125" style="164" customWidth="1"/>
    <col min="3604" max="3608" width="11.5546875" style="164" bestFit="1" customWidth="1"/>
    <col min="3609" max="3609" width="11.44140625" style="164" bestFit="1" customWidth="1"/>
    <col min="3610" max="3841" width="10.109375" style="164"/>
    <col min="3842" max="3842" width="60.109375" style="164" bestFit="1" customWidth="1"/>
    <col min="3843" max="3843" width="0" style="164" hidden="1" customWidth="1"/>
    <col min="3844" max="3844" width="2.88671875" style="164" bestFit="1" customWidth="1"/>
    <col min="3845" max="3854" width="0" style="164" hidden="1" customWidth="1"/>
    <col min="3855" max="3859" width="15.33203125" style="164" customWidth="1"/>
    <col min="3860" max="3864" width="11.5546875" style="164" bestFit="1" customWidth="1"/>
    <col min="3865" max="3865" width="11.44140625" style="164" bestFit="1" customWidth="1"/>
    <col min="3866" max="4097" width="10.109375" style="164"/>
    <col min="4098" max="4098" width="60.109375" style="164" bestFit="1" customWidth="1"/>
    <col min="4099" max="4099" width="0" style="164" hidden="1" customWidth="1"/>
    <col min="4100" max="4100" width="2.88671875" style="164" bestFit="1" customWidth="1"/>
    <col min="4101" max="4110" width="0" style="164" hidden="1" customWidth="1"/>
    <col min="4111" max="4115" width="15.33203125" style="164" customWidth="1"/>
    <col min="4116" max="4120" width="11.5546875" style="164" bestFit="1" customWidth="1"/>
    <col min="4121" max="4121" width="11.44140625" style="164" bestFit="1" customWidth="1"/>
    <col min="4122" max="4353" width="10.109375" style="164"/>
    <col min="4354" max="4354" width="60.109375" style="164" bestFit="1" customWidth="1"/>
    <col min="4355" max="4355" width="0" style="164" hidden="1" customWidth="1"/>
    <col min="4356" max="4356" width="2.88671875" style="164" bestFit="1" customWidth="1"/>
    <col min="4357" max="4366" width="0" style="164" hidden="1" customWidth="1"/>
    <col min="4367" max="4371" width="15.33203125" style="164" customWidth="1"/>
    <col min="4372" max="4376" width="11.5546875" style="164" bestFit="1" customWidth="1"/>
    <col min="4377" max="4377" width="11.44140625" style="164" bestFit="1" customWidth="1"/>
    <col min="4378" max="4609" width="10.109375" style="164"/>
    <col min="4610" max="4610" width="60.109375" style="164" bestFit="1" customWidth="1"/>
    <col min="4611" max="4611" width="0" style="164" hidden="1" customWidth="1"/>
    <col min="4612" max="4612" width="2.88671875" style="164" bestFit="1" customWidth="1"/>
    <col min="4613" max="4622" width="0" style="164" hidden="1" customWidth="1"/>
    <col min="4623" max="4627" width="15.33203125" style="164" customWidth="1"/>
    <col min="4628" max="4632" width="11.5546875" style="164" bestFit="1" customWidth="1"/>
    <col min="4633" max="4633" width="11.44140625" style="164" bestFit="1" customWidth="1"/>
    <col min="4634" max="4865" width="10.109375" style="164"/>
    <col min="4866" max="4866" width="60.109375" style="164" bestFit="1" customWidth="1"/>
    <col min="4867" max="4867" width="0" style="164" hidden="1" customWidth="1"/>
    <col min="4868" max="4868" width="2.88671875" style="164" bestFit="1" customWidth="1"/>
    <col min="4869" max="4878" width="0" style="164" hidden="1" customWidth="1"/>
    <col min="4879" max="4883" width="15.33203125" style="164" customWidth="1"/>
    <col min="4884" max="4888" width="11.5546875" style="164" bestFit="1" customWidth="1"/>
    <col min="4889" max="4889" width="11.44140625" style="164" bestFit="1" customWidth="1"/>
    <col min="4890" max="5121" width="10.109375" style="164"/>
    <col min="5122" max="5122" width="60.109375" style="164" bestFit="1" customWidth="1"/>
    <col min="5123" max="5123" width="0" style="164" hidden="1" customWidth="1"/>
    <col min="5124" max="5124" width="2.88671875" style="164" bestFit="1" customWidth="1"/>
    <col min="5125" max="5134" width="0" style="164" hidden="1" customWidth="1"/>
    <col min="5135" max="5139" width="15.33203125" style="164" customWidth="1"/>
    <col min="5140" max="5144" width="11.5546875" style="164" bestFit="1" customWidth="1"/>
    <col min="5145" max="5145" width="11.44140625" style="164" bestFit="1" customWidth="1"/>
    <col min="5146" max="5377" width="10.109375" style="164"/>
    <col min="5378" max="5378" width="60.109375" style="164" bestFit="1" customWidth="1"/>
    <col min="5379" max="5379" width="0" style="164" hidden="1" customWidth="1"/>
    <col min="5380" max="5380" width="2.88671875" style="164" bestFit="1" customWidth="1"/>
    <col min="5381" max="5390" width="0" style="164" hidden="1" customWidth="1"/>
    <col min="5391" max="5395" width="15.33203125" style="164" customWidth="1"/>
    <col min="5396" max="5400" width="11.5546875" style="164" bestFit="1" customWidth="1"/>
    <col min="5401" max="5401" width="11.44140625" style="164" bestFit="1" customWidth="1"/>
    <col min="5402" max="5633" width="10.109375" style="164"/>
    <col min="5634" max="5634" width="60.109375" style="164" bestFit="1" customWidth="1"/>
    <col min="5635" max="5635" width="0" style="164" hidden="1" customWidth="1"/>
    <col min="5636" max="5636" width="2.88671875" style="164" bestFit="1" customWidth="1"/>
    <col min="5637" max="5646" width="0" style="164" hidden="1" customWidth="1"/>
    <col min="5647" max="5651" width="15.33203125" style="164" customWidth="1"/>
    <col min="5652" max="5656" width="11.5546875" style="164" bestFit="1" customWidth="1"/>
    <col min="5657" max="5657" width="11.44140625" style="164" bestFit="1" customWidth="1"/>
    <col min="5658" max="5889" width="10.109375" style="164"/>
    <col min="5890" max="5890" width="60.109375" style="164" bestFit="1" customWidth="1"/>
    <col min="5891" max="5891" width="0" style="164" hidden="1" customWidth="1"/>
    <col min="5892" max="5892" width="2.88671875" style="164" bestFit="1" customWidth="1"/>
    <col min="5893" max="5902" width="0" style="164" hidden="1" customWidth="1"/>
    <col min="5903" max="5907" width="15.33203125" style="164" customWidth="1"/>
    <col min="5908" max="5912" width="11.5546875" style="164" bestFit="1" customWidth="1"/>
    <col min="5913" max="5913" width="11.44140625" style="164" bestFit="1" customWidth="1"/>
    <col min="5914" max="6145" width="10.109375" style="164"/>
    <col min="6146" max="6146" width="60.109375" style="164" bestFit="1" customWidth="1"/>
    <col min="6147" max="6147" width="0" style="164" hidden="1" customWidth="1"/>
    <col min="6148" max="6148" width="2.88671875" style="164" bestFit="1" customWidth="1"/>
    <col min="6149" max="6158" width="0" style="164" hidden="1" customWidth="1"/>
    <col min="6159" max="6163" width="15.33203125" style="164" customWidth="1"/>
    <col min="6164" max="6168" width="11.5546875" style="164" bestFit="1" customWidth="1"/>
    <col min="6169" max="6169" width="11.44140625" style="164" bestFit="1" customWidth="1"/>
    <col min="6170" max="6401" width="10.109375" style="164"/>
    <col min="6402" max="6402" width="60.109375" style="164" bestFit="1" customWidth="1"/>
    <col min="6403" max="6403" width="0" style="164" hidden="1" customWidth="1"/>
    <col min="6404" max="6404" width="2.88671875" style="164" bestFit="1" customWidth="1"/>
    <col min="6405" max="6414" width="0" style="164" hidden="1" customWidth="1"/>
    <col min="6415" max="6419" width="15.33203125" style="164" customWidth="1"/>
    <col min="6420" max="6424" width="11.5546875" style="164" bestFit="1" customWidth="1"/>
    <col min="6425" max="6425" width="11.44140625" style="164" bestFit="1" customWidth="1"/>
    <col min="6426" max="6657" width="10.109375" style="164"/>
    <col min="6658" max="6658" width="60.109375" style="164" bestFit="1" customWidth="1"/>
    <col min="6659" max="6659" width="0" style="164" hidden="1" customWidth="1"/>
    <col min="6660" max="6660" width="2.88671875" style="164" bestFit="1" customWidth="1"/>
    <col min="6661" max="6670" width="0" style="164" hidden="1" customWidth="1"/>
    <col min="6671" max="6675" width="15.33203125" style="164" customWidth="1"/>
    <col min="6676" max="6680" width="11.5546875" style="164" bestFit="1" customWidth="1"/>
    <col min="6681" max="6681" width="11.44140625" style="164" bestFit="1" customWidth="1"/>
    <col min="6682" max="6913" width="10.109375" style="164"/>
    <col min="6914" max="6914" width="60.109375" style="164" bestFit="1" customWidth="1"/>
    <col min="6915" max="6915" width="0" style="164" hidden="1" customWidth="1"/>
    <col min="6916" max="6916" width="2.88671875" style="164" bestFit="1" customWidth="1"/>
    <col min="6917" max="6926" width="0" style="164" hidden="1" customWidth="1"/>
    <col min="6927" max="6931" width="15.33203125" style="164" customWidth="1"/>
    <col min="6932" max="6936" width="11.5546875" style="164" bestFit="1" customWidth="1"/>
    <col min="6937" max="6937" width="11.44140625" style="164" bestFit="1" customWidth="1"/>
    <col min="6938" max="7169" width="10.109375" style="164"/>
    <col min="7170" max="7170" width="60.109375" style="164" bestFit="1" customWidth="1"/>
    <col min="7171" max="7171" width="0" style="164" hidden="1" customWidth="1"/>
    <col min="7172" max="7172" width="2.88671875" style="164" bestFit="1" customWidth="1"/>
    <col min="7173" max="7182" width="0" style="164" hidden="1" customWidth="1"/>
    <col min="7183" max="7187" width="15.33203125" style="164" customWidth="1"/>
    <col min="7188" max="7192" width="11.5546875" style="164" bestFit="1" customWidth="1"/>
    <col min="7193" max="7193" width="11.44140625" style="164" bestFit="1" customWidth="1"/>
    <col min="7194" max="7425" width="10.109375" style="164"/>
    <col min="7426" max="7426" width="60.109375" style="164" bestFit="1" customWidth="1"/>
    <col min="7427" max="7427" width="0" style="164" hidden="1" customWidth="1"/>
    <col min="7428" max="7428" width="2.88671875" style="164" bestFit="1" customWidth="1"/>
    <col min="7429" max="7438" width="0" style="164" hidden="1" customWidth="1"/>
    <col min="7439" max="7443" width="15.33203125" style="164" customWidth="1"/>
    <col min="7444" max="7448" width="11.5546875" style="164" bestFit="1" customWidth="1"/>
    <col min="7449" max="7449" width="11.44140625" style="164" bestFit="1" customWidth="1"/>
    <col min="7450" max="7681" width="10.109375" style="164"/>
    <col min="7682" max="7682" width="60.109375" style="164" bestFit="1" customWidth="1"/>
    <col min="7683" max="7683" width="0" style="164" hidden="1" customWidth="1"/>
    <col min="7684" max="7684" width="2.88671875" style="164" bestFit="1" customWidth="1"/>
    <col min="7685" max="7694" width="0" style="164" hidden="1" customWidth="1"/>
    <col min="7695" max="7699" width="15.33203125" style="164" customWidth="1"/>
    <col min="7700" max="7704" width="11.5546875" style="164" bestFit="1" customWidth="1"/>
    <col min="7705" max="7705" width="11.44140625" style="164" bestFit="1" customWidth="1"/>
    <col min="7706" max="7937" width="10.109375" style="164"/>
    <col min="7938" max="7938" width="60.109375" style="164" bestFit="1" customWidth="1"/>
    <col min="7939" max="7939" width="0" style="164" hidden="1" customWidth="1"/>
    <col min="7940" max="7940" width="2.88671875" style="164" bestFit="1" customWidth="1"/>
    <col min="7941" max="7950" width="0" style="164" hidden="1" customWidth="1"/>
    <col min="7951" max="7955" width="15.33203125" style="164" customWidth="1"/>
    <col min="7956" max="7960" width="11.5546875" style="164" bestFit="1" customWidth="1"/>
    <col min="7961" max="7961" width="11.44140625" style="164" bestFit="1" customWidth="1"/>
    <col min="7962" max="8193" width="10.109375" style="164"/>
    <col min="8194" max="8194" width="60.109375" style="164" bestFit="1" customWidth="1"/>
    <col min="8195" max="8195" width="0" style="164" hidden="1" customWidth="1"/>
    <col min="8196" max="8196" width="2.88671875" style="164" bestFit="1" customWidth="1"/>
    <col min="8197" max="8206" width="0" style="164" hidden="1" customWidth="1"/>
    <col min="8207" max="8211" width="15.33203125" style="164" customWidth="1"/>
    <col min="8212" max="8216" width="11.5546875" style="164" bestFit="1" customWidth="1"/>
    <col min="8217" max="8217" width="11.44140625" style="164" bestFit="1" customWidth="1"/>
    <col min="8218" max="8449" width="10.109375" style="164"/>
    <col min="8450" max="8450" width="60.109375" style="164" bestFit="1" customWidth="1"/>
    <col min="8451" max="8451" width="0" style="164" hidden="1" customWidth="1"/>
    <col min="8452" max="8452" width="2.88671875" style="164" bestFit="1" customWidth="1"/>
    <col min="8453" max="8462" width="0" style="164" hidden="1" customWidth="1"/>
    <col min="8463" max="8467" width="15.33203125" style="164" customWidth="1"/>
    <col min="8468" max="8472" width="11.5546875" style="164" bestFit="1" customWidth="1"/>
    <col min="8473" max="8473" width="11.44140625" style="164" bestFit="1" customWidth="1"/>
    <col min="8474" max="8705" width="10.109375" style="164"/>
    <col min="8706" max="8706" width="60.109375" style="164" bestFit="1" customWidth="1"/>
    <col min="8707" max="8707" width="0" style="164" hidden="1" customWidth="1"/>
    <col min="8708" max="8708" width="2.88671875" style="164" bestFit="1" customWidth="1"/>
    <col min="8709" max="8718" width="0" style="164" hidden="1" customWidth="1"/>
    <col min="8719" max="8723" width="15.33203125" style="164" customWidth="1"/>
    <col min="8724" max="8728" width="11.5546875" style="164" bestFit="1" customWidth="1"/>
    <col min="8729" max="8729" width="11.44140625" style="164" bestFit="1" customWidth="1"/>
    <col min="8730" max="8961" width="10.109375" style="164"/>
    <col min="8962" max="8962" width="60.109375" style="164" bestFit="1" customWidth="1"/>
    <col min="8963" max="8963" width="0" style="164" hidden="1" customWidth="1"/>
    <col min="8964" max="8964" width="2.88671875" style="164" bestFit="1" customWidth="1"/>
    <col min="8965" max="8974" width="0" style="164" hidden="1" customWidth="1"/>
    <col min="8975" max="8979" width="15.33203125" style="164" customWidth="1"/>
    <col min="8980" max="8984" width="11.5546875" style="164" bestFit="1" customWidth="1"/>
    <col min="8985" max="8985" width="11.44140625" style="164" bestFit="1" customWidth="1"/>
    <col min="8986" max="9217" width="10.109375" style="164"/>
    <col min="9218" max="9218" width="60.109375" style="164" bestFit="1" customWidth="1"/>
    <col min="9219" max="9219" width="0" style="164" hidden="1" customWidth="1"/>
    <col min="9220" max="9220" width="2.88671875" style="164" bestFit="1" customWidth="1"/>
    <col min="9221" max="9230" width="0" style="164" hidden="1" customWidth="1"/>
    <col min="9231" max="9235" width="15.33203125" style="164" customWidth="1"/>
    <col min="9236" max="9240" width="11.5546875" style="164" bestFit="1" customWidth="1"/>
    <col min="9241" max="9241" width="11.44140625" style="164" bestFit="1" customWidth="1"/>
    <col min="9242" max="9473" width="10.109375" style="164"/>
    <col min="9474" max="9474" width="60.109375" style="164" bestFit="1" customWidth="1"/>
    <col min="9475" max="9475" width="0" style="164" hidden="1" customWidth="1"/>
    <col min="9476" max="9476" width="2.88671875" style="164" bestFit="1" customWidth="1"/>
    <col min="9477" max="9486" width="0" style="164" hidden="1" customWidth="1"/>
    <col min="9487" max="9491" width="15.33203125" style="164" customWidth="1"/>
    <col min="9492" max="9496" width="11.5546875" style="164" bestFit="1" customWidth="1"/>
    <col min="9497" max="9497" width="11.44140625" style="164" bestFit="1" customWidth="1"/>
    <col min="9498" max="9729" width="10.109375" style="164"/>
    <col min="9730" max="9730" width="60.109375" style="164" bestFit="1" customWidth="1"/>
    <col min="9731" max="9731" width="0" style="164" hidden="1" customWidth="1"/>
    <col min="9732" max="9732" width="2.88671875" style="164" bestFit="1" customWidth="1"/>
    <col min="9733" max="9742" width="0" style="164" hidden="1" customWidth="1"/>
    <col min="9743" max="9747" width="15.33203125" style="164" customWidth="1"/>
    <col min="9748" max="9752" width="11.5546875" style="164" bestFit="1" customWidth="1"/>
    <col min="9753" max="9753" width="11.44140625" style="164" bestFit="1" customWidth="1"/>
    <col min="9754" max="9985" width="10.109375" style="164"/>
    <col min="9986" max="9986" width="60.109375" style="164" bestFit="1" customWidth="1"/>
    <col min="9987" max="9987" width="0" style="164" hidden="1" customWidth="1"/>
    <col min="9988" max="9988" width="2.88671875" style="164" bestFit="1" customWidth="1"/>
    <col min="9989" max="9998" width="0" style="164" hidden="1" customWidth="1"/>
    <col min="9999" max="10003" width="15.33203125" style="164" customWidth="1"/>
    <col min="10004" max="10008" width="11.5546875" style="164" bestFit="1" customWidth="1"/>
    <col min="10009" max="10009" width="11.44140625" style="164" bestFit="1" customWidth="1"/>
    <col min="10010" max="10241" width="10.109375" style="164"/>
    <col min="10242" max="10242" width="60.109375" style="164" bestFit="1" customWidth="1"/>
    <col min="10243" max="10243" width="0" style="164" hidden="1" customWidth="1"/>
    <col min="10244" max="10244" width="2.88671875" style="164" bestFit="1" customWidth="1"/>
    <col min="10245" max="10254" width="0" style="164" hidden="1" customWidth="1"/>
    <col min="10255" max="10259" width="15.33203125" style="164" customWidth="1"/>
    <col min="10260" max="10264" width="11.5546875" style="164" bestFit="1" customWidth="1"/>
    <col min="10265" max="10265" width="11.44140625" style="164" bestFit="1" customWidth="1"/>
    <col min="10266" max="10497" width="10.109375" style="164"/>
    <col min="10498" max="10498" width="60.109375" style="164" bestFit="1" customWidth="1"/>
    <col min="10499" max="10499" width="0" style="164" hidden="1" customWidth="1"/>
    <col min="10500" max="10500" width="2.88671875" style="164" bestFit="1" customWidth="1"/>
    <col min="10501" max="10510" width="0" style="164" hidden="1" customWidth="1"/>
    <col min="10511" max="10515" width="15.33203125" style="164" customWidth="1"/>
    <col min="10516" max="10520" width="11.5546875" style="164" bestFit="1" customWidth="1"/>
    <col min="10521" max="10521" width="11.44140625" style="164" bestFit="1" customWidth="1"/>
    <col min="10522" max="10753" width="10.109375" style="164"/>
    <col min="10754" max="10754" width="60.109375" style="164" bestFit="1" customWidth="1"/>
    <col min="10755" max="10755" width="0" style="164" hidden="1" customWidth="1"/>
    <col min="10756" max="10756" width="2.88671875" style="164" bestFit="1" customWidth="1"/>
    <col min="10757" max="10766" width="0" style="164" hidden="1" customWidth="1"/>
    <col min="10767" max="10771" width="15.33203125" style="164" customWidth="1"/>
    <col min="10772" max="10776" width="11.5546875" style="164" bestFit="1" customWidth="1"/>
    <col min="10777" max="10777" width="11.44140625" style="164" bestFit="1" customWidth="1"/>
    <col min="10778" max="11009" width="10.109375" style="164"/>
    <col min="11010" max="11010" width="60.109375" style="164" bestFit="1" customWidth="1"/>
    <col min="11011" max="11011" width="0" style="164" hidden="1" customWidth="1"/>
    <col min="11012" max="11012" width="2.88671875" style="164" bestFit="1" customWidth="1"/>
    <col min="11013" max="11022" width="0" style="164" hidden="1" customWidth="1"/>
    <col min="11023" max="11027" width="15.33203125" style="164" customWidth="1"/>
    <col min="11028" max="11032" width="11.5546875" style="164" bestFit="1" customWidth="1"/>
    <col min="11033" max="11033" width="11.44140625" style="164" bestFit="1" customWidth="1"/>
    <col min="11034" max="11265" width="10.109375" style="164"/>
    <col min="11266" max="11266" width="60.109375" style="164" bestFit="1" customWidth="1"/>
    <col min="11267" max="11267" width="0" style="164" hidden="1" customWidth="1"/>
    <col min="11268" max="11268" width="2.88671875" style="164" bestFit="1" customWidth="1"/>
    <col min="11269" max="11278" width="0" style="164" hidden="1" customWidth="1"/>
    <col min="11279" max="11283" width="15.33203125" style="164" customWidth="1"/>
    <col min="11284" max="11288" width="11.5546875" style="164" bestFit="1" customWidth="1"/>
    <col min="11289" max="11289" width="11.44140625" style="164" bestFit="1" customWidth="1"/>
    <col min="11290" max="11521" width="10.109375" style="164"/>
    <col min="11522" max="11522" width="60.109375" style="164" bestFit="1" customWidth="1"/>
    <col min="11523" max="11523" width="0" style="164" hidden="1" customWidth="1"/>
    <col min="11524" max="11524" width="2.88671875" style="164" bestFit="1" customWidth="1"/>
    <col min="11525" max="11534" width="0" style="164" hidden="1" customWidth="1"/>
    <col min="11535" max="11539" width="15.33203125" style="164" customWidth="1"/>
    <col min="11540" max="11544" width="11.5546875" style="164" bestFit="1" customWidth="1"/>
    <col min="11545" max="11545" width="11.44140625" style="164" bestFit="1" customWidth="1"/>
    <col min="11546" max="11777" width="10.109375" style="164"/>
    <col min="11778" max="11778" width="60.109375" style="164" bestFit="1" customWidth="1"/>
    <col min="11779" max="11779" width="0" style="164" hidden="1" customWidth="1"/>
    <col min="11780" max="11780" width="2.88671875" style="164" bestFit="1" customWidth="1"/>
    <col min="11781" max="11790" width="0" style="164" hidden="1" customWidth="1"/>
    <col min="11791" max="11795" width="15.33203125" style="164" customWidth="1"/>
    <col min="11796" max="11800" width="11.5546875" style="164" bestFit="1" customWidth="1"/>
    <col min="11801" max="11801" width="11.44140625" style="164" bestFit="1" customWidth="1"/>
    <col min="11802" max="12033" width="10.109375" style="164"/>
    <col min="12034" max="12034" width="60.109375" style="164" bestFit="1" customWidth="1"/>
    <col min="12035" max="12035" width="0" style="164" hidden="1" customWidth="1"/>
    <col min="12036" max="12036" width="2.88671875" style="164" bestFit="1" customWidth="1"/>
    <col min="12037" max="12046" width="0" style="164" hidden="1" customWidth="1"/>
    <col min="12047" max="12051" width="15.33203125" style="164" customWidth="1"/>
    <col min="12052" max="12056" width="11.5546875" style="164" bestFit="1" customWidth="1"/>
    <col min="12057" max="12057" width="11.44140625" style="164" bestFit="1" customWidth="1"/>
    <col min="12058" max="12289" width="10.109375" style="164"/>
    <col min="12290" max="12290" width="60.109375" style="164" bestFit="1" customWidth="1"/>
    <col min="12291" max="12291" width="0" style="164" hidden="1" customWidth="1"/>
    <col min="12292" max="12292" width="2.88671875" style="164" bestFit="1" customWidth="1"/>
    <col min="12293" max="12302" width="0" style="164" hidden="1" customWidth="1"/>
    <col min="12303" max="12307" width="15.33203125" style="164" customWidth="1"/>
    <col min="12308" max="12312" width="11.5546875" style="164" bestFit="1" customWidth="1"/>
    <col min="12313" max="12313" width="11.44140625" style="164" bestFit="1" customWidth="1"/>
    <col min="12314" max="12545" width="10.109375" style="164"/>
    <col min="12546" max="12546" width="60.109375" style="164" bestFit="1" customWidth="1"/>
    <col min="12547" max="12547" width="0" style="164" hidden="1" customWidth="1"/>
    <col min="12548" max="12548" width="2.88671875" style="164" bestFit="1" customWidth="1"/>
    <col min="12549" max="12558" width="0" style="164" hidden="1" customWidth="1"/>
    <col min="12559" max="12563" width="15.33203125" style="164" customWidth="1"/>
    <col min="12564" max="12568" width="11.5546875" style="164" bestFit="1" customWidth="1"/>
    <col min="12569" max="12569" width="11.44140625" style="164" bestFit="1" customWidth="1"/>
    <col min="12570" max="12801" width="10.109375" style="164"/>
    <col min="12802" max="12802" width="60.109375" style="164" bestFit="1" customWidth="1"/>
    <col min="12803" max="12803" width="0" style="164" hidden="1" customWidth="1"/>
    <col min="12804" max="12804" width="2.88671875" style="164" bestFit="1" customWidth="1"/>
    <col min="12805" max="12814" width="0" style="164" hidden="1" customWidth="1"/>
    <col min="12815" max="12819" width="15.33203125" style="164" customWidth="1"/>
    <col min="12820" max="12824" width="11.5546875" style="164" bestFit="1" customWidth="1"/>
    <col min="12825" max="12825" width="11.44140625" style="164" bestFit="1" customWidth="1"/>
    <col min="12826" max="13057" width="10.109375" style="164"/>
    <col min="13058" max="13058" width="60.109375" style="164" bestFit="1" customWidth="1"/>
    <col min="13059" max="13059" width="0" style="164" hidden="1" customWidth="1"/>
    <col min="13060" max="13060" width="2.88671875" style="164" bestFit="1" customWidth="1"/>
    <col min="13061" max="13070" width="0" style="164" hidden="1" customWidth="1"/>
    <col min="13071" max="13075" width="15.33203125" style="164" customWidth="1"/>
    <col min="13076" max="13080" width="11.5546875" style="164" bestFit="1" customWidth="1"/>
    <col min="13081" max="13081" width="11.44140625" style="164" bestFit="1" customWidth="1"/>
    <col min="13082" max="13313" width="10.109375" style="164"/>
    <col min="13314" max="13314" width="60.109375" style="164" bestFit="1" customWidth="1"/>
    <col min="13315" max="13315" width="0" style="164" hidden="1" customWidth="1"/>
    <col min="13316" max="13316" width="2.88671875" style="164" bestFit="1" customWidth="1"/>
    <col min="13317" max="13326" width="0" style="164" hidden="1" customWidth="1"/>
    <col min="13327" max="13331" width="15.33203125" style="164" customWidth="1"/>
    <col min="13332" max="13336" width="11.5546875" style="164" bestFit="1" customWidth="1"/>
    <col min="13337" max="13337" width="11.44140625" style="164" bestFit="1" customWidth="1"/>
    <col min="13338" max="13569" width="10.109375" style="164"/>
    <col min="13570" max="13570" width="60.109375" style="164" bestFit="1" customWidth="1"/>
    <col min="13571" max="13571" width="0" style="164" hidden="1" customWidth="1"/>
    <col min="13572" max="13572" width="2.88671875" style="164" bestFit="1" customWidth="1"/>
    <col min="13573" max="13582" width="0" style="164" hidden="1" customWidth="1"/>
    <col min="13583" max="13587" width="15.33203125" style="164" customWidth="1"/>
    <col min="13588" max="13592" width="11.5546875" style="164" bestFit="1" customWidth="1"/>
    <col min="13593" max="13593" width="11.44140625" style="164" bestFit="1" customWidth="1"/>
    <col min="13594" max="13825" width="10.109375" style="164"/>
    <col min="13826" max="13826" width="60.109375" style="164" bestFit="1" customWidth="1"/>
    <col min="13827" max="13827" width="0" style="164" hidden="1" customWidth="1"/>
    <col min="13828" max="13828" width="2.88671875" style="164" bestFit="1" customWidth="1"/>
    <col min="13829" max="13838" width="0" style="164" hidden="1" customWidth="1"/>
    <col min="13839" max="13843" width="15.33203125" style="164" customWidth="1"/>
    <col min="13844" max="13848" width="11.5546875" style="164" bestFit="1" customWidth="1"/>
    <col min="13849" max="13849" width="11.44140625" style="164" bestFit="1" customWidth="1"/>
    <col min="13850" max="14081" width="10.109375" style="164"/>
    <col min="14082" max="14082" width="60.109375" style="164" bestFit="1" customWidth="1"/>
    <col min="14083" max="14083" width="0" style="164" hidden="1" customWidth="1"/>
    <col min="14084" max="14084" width="2.88671875" style="164" bestFit="1" customWidth="1"/>
    <col min="14085" max="14094" width="0" style="164" hidden="1" customWidth="1"/>
    <col min="14095" max="14099" width="15.33203125" style="164" customWidth="1"/>
    <col min="14100" max="14104" width="11.5546875" style="164" bestFit="1" customWidth="1"/>
    <col min="14105" max="14105" width="11.44140625" style="164" bestFit="1" customWidth="1"/>
    <col min="14106" max="14337" width="10.109375" style="164"/>
    <col min="14338" max="14338" width="60.109375" style="164" bestFit="1" customWidth="1"/>
    <col min="14339" max="14339" width="0" style="164" hidden="1" customWidth="1"/>
    <col min="14340" max="14340" width="2.88671875" style="164" bestFit="1" customWidth="1"/>
    <col min="14341" max="14350" width="0" style="164" hidden="1" customWidth="1"/>
    <col min="14351" max="14355" width="15.33203125" style="164" customWidth="1"/>
    <col min="14356" max="14360" width="11.5546875" style="164" bestFit="1" customWidth="1"/>
    <col min="14361" max="14361" width="11.44140625" style="164" bestFit="1" customWidth="1"/>
    <col min="14362" max="14593" width="10.109375" style="164"/>
    <col min="14594" max="14594" width="60.109375" style="164" bestFit="1" customWidth="1"/>
    <col min="14595" max="14595" width="0" style="164" hidden="1" customWidth="1"/>
    <col min="14596" max="14596" width="2.88671875" style="164" bestFit="1" customWidth="1"/>
    <col min="14597" max="14606" width="0" style="164" hidden="1" customWidth="1"/>
    <col min="14607" max="14611" width="15.33203125" style="164" customWidth="1"/>
    <col min="14612" max="14616" width="11.5546875" style="164" bestFit="1" customWidth="1"/>
    <col min="14617" max="14617" width="11.44140625" style="164" bestFit="1" customWidth="1"/>
    <col min="14618" max="14849" width="10.109375" style="164"/>
    <col min="14850" max="14850" width="60.109375" style="164" bestFit="1" customWidth="1"/>
    <col min="14851" max="14851" width="0" style="164" hidden="1" customWidth="1"/>
    <col min="14852" max="14852" width="2.88671875" style="164" bestFit="1" customWidth="1"/>
    <col min="14853" max="14862" width="0" style="164" hidden="1" customWidth="1"/>
    <col min="14863" max="14867" width="15.33203125" style="164" customWidth="1"/>
    <col min="14868" max="14872" width="11.5546875" style="164" bestFit="1" customWidth="1"/>
    <col min="14873" max="14873" width="11.44140625" style="164" bestFit="1" customWidth="1"/>
    <col min="14874" max="15105" width="10.109375" style="164"/>
    <col min="15106" max="15106" width="60.109375" style="164" bestFit="1" customWidth="1"/>
    <col min="15107" max="15107" width="0" style="164" hidden="1" customWidth="1"/>
    <col min="15108" max="15108" width="2.88671875" style="164" bestFit="1" customWidth="1"/>
    <col min="15109" max="15118" width="0" style="164" hidden="1" customWidth="1"/>
    <col min="15119" max="15123" width="15.33203125" style="164" customWidth="1"/>
    <col min="15124" max="15128" width="11.5546875" style="164" bestFit="1" customWidth="1"/>
    <col min="15129" max="15129" width="11.44140625" style="164" bestFit="1" customWidth="1"/>
    <col min="15130" max="15361" width="10.109375" style="164"/>
    <col min="15362" max="15362" width="60.109375" style="164" bestFit="1" customWidth="1"/>
    <col min="15363" max="15363" width="0" style="164" hidden="1" customWidth="1"/>
    <col min="15364" max="15364" width="2.88671875" style="164" bestFit="1" customWidth="1"/>
    <col min="15365" max="15374" width="0" style="164" hidden="1" customWidth="1"/>
    <col min="15375" max="15379" width="15.33203125" style="164" customWidth="1"/>
    <col min="15380" max="15384" width="11.5546875" style="164" bestFit="1" customWidth="1"/>
    <col min="15385" max="15385" width="11.44140625" style="164" bestFit="1" customWidth="1"/>
    <col min="15386" max="15617" width="10.109375" style="164"/>
    <col min="15618" max="15618" width="60.109375" style="164" bestFit="1" customWidth="1"/>
    <col min="15619" max="15619" width="0" style="164" hidden="1" customWidth="1"/>
    <col min="15620" max="15620" width="2.88671875" style="164" bestFit="1" customWidth="1"/>
    <col min="15621" max="15630" width="0" style="164" hidden="1" customWidth="1"/>
    <col min="15631" max="15635" width="15.33203125" style="164" customWidth="1"/>
    <col min="15636" max="15640" width="11.5546875" style="164" bestFit="1" customWidth="1"/>
    <col min="15641" max="15641" width="11.44140625" style="164" bestFit="1" customWidth="1"/>
    <col min="15642" max="15873" width="10.109375" style="164"/>
    <col min="15874" max="15874" width="60.109375" style="164" bestFit="1" customWidth="1"/>
    <col min="15875" max="15875" width="0" style="164" hidden="1" customWidth="1"/>
    <col min="15876" max="15876" width="2.88671875" style="164" bestFit="1" customWidth="1"/>
    <col min="15877" max="15886" width="0" style="164" hidden="1" customWidth="1"/>
    <col min="15887" max="15891" width="15.33203125" style="164" customWidth="1"/>
    <col min="15892" max="15896" width="11.5546875" style="164" bestFit="1" customWidth="1"/>
    <col min="15897" max="15897" width="11.44140625" style="164" bestFit="1" customWidth="1"/>
    <col min="15898" max="16129" width="10.109375" style="164"/>
    <col min="16130" max="16130" width="60.109375" style="164" bestFit="1" customWidth="1"/>
    <col min="16131" max="16131" width="0" style="164" hidden="1" customWidth="1"/>
    <col min="16132" max="16132" width="2.88671875" style="164" bestFit="1" customWidth="1"/>
    <col min="16133" max="16142" width="0" style="164" hidden="1" customWidth="1"/>
    <col min="16143" max="16147" width="15.33203125" style="164" customWidth="1"/>
    <col min="16148" max="16152" width="11.5546875" style="164" bestFit="1" customWidth="1"/>
    <col min="16153" max="16153" width="11.44140625" style="164" bestFit="1" customWidth="1"/>
    <col min="16154" max="16384" width="10.109375" style="164"/>
  </cols>
  <sheetData>
    <row r="1" spans="1:26" ht="16.2" x14ac:dyDescent="0.35">
      <c r="A1" s="1141" t="s">
        <v>396</v>
      </c>
      <c r="B1" s="1141"/>
      <c r="C1" s="1141"/>
      <c r="D1" s="1141"/>
      <c r="E1" s="1141"/>
      <c r="F1" s="1141"/>
      <c r="G1" s="1141"/>
      <c r="H1" s="1141"/>
      <c r="I1" s="1141"/>
      <c r="J1" s="1141"/>
      <c r="K1" s="1141"/>
      <c r="L1" s="1141"/>
      <c r="M1" s="1141"/>
      <c r="N1" s="1141"/>
      <c r="O1" s="1141"/>
      <c r="P1" s="1141"/>
      <c r="Q1" s="1141"/>
    </row>
    <row r="2" spans="1:26" x14ac:dyDescent="0.3">
      <c r="A2" s="1140" t="s">
        <v>0</v>
      </c>
      <c r="B2" s="1140"/>
      <c r="C2" s="1140"/>
      <c r="D2" s="1140"/>
      <c r="E2" s="1140"/>
      <c r="F2" s="1140"/>
      <c r="G2" s="1140"/>
      <c r="H2" s="1140"/>
      <c r="I2" s="1140"/>
      <c r="J2" s="1140"/>
      <c r="K2" s="1140"/>
      <c r="L2" s="1140"/>
      <c r="M2" s="1140"/>
      <c r="N2" s="1140"/>
      <c r="O2" s="1140"/>
      <c r="P2" s="1140"/>
      <c r="Q2" s="1140"/>
    </row>
    <row r="3" spans="1:26" x14ac:dyDescent="0.3">
      <c r="A3" s="1140" t="s">
        <v>397</v>
      </c>
      <c r="B3" s="1140"/>
      <c r="C3" s="1140"/>
      <c r="D3" s="1140"/>
      <c r="E3" s="1140"/>
      <c r="F3" s="1140"/>
      <c r="G3" s="1140"/>
      <c r="H3" s="1140"/>
      <c r="I3" s="1140"/>
      <c r="J3" s="1140"/>
      <c r="K3" s="1140"/>
      <c r="L3" s="1140"/>
      <c r="M3" s="1140"/>
      <c r="N3" s="1140"/>
      <c r="O3" s="1140"/>
      <c r="P3" s="1140"/>
      <c r="Q3" s="1140"/>
    </row>
    <row r="4" spans="1:26" x14ac:dyDescent="0.3">
      <c r="A4" s="1140"/>
      <c r="B4" s="1140"/>
      <c r="C4" s="1140"/>
      <c r="D4" s="1140"/>
      <c r="E4" s="1140"/>
      <c r="F4" s="1140"/>
      <c r="G4" s="1140"/>
      <c r="H4" s="1140"/>
      <c r="I4" s="1140"/>
      <c r="J4" s="1140"/>
      <c r="K4" s="1140"/>
      <c r="L4" s="1140"/>
      <c r="M4" s="1140"/>
      <c r="N4" s="1140"/>
      <c r="O4" s="1140"/>
      <c r="P4" s="1140"/>
      <c r="Q4" s="1140"/>
    </row>
    <row r="5" spans="1:26" x14ac:dyDescent="0.3">
      <c r="A5" s="1142"/>
      <c r="B5" s="1142"/>
      <c r="C5" s="1142"/>
      <c r="D5" s="1142"/>
      <c r="E5" s="1142"/>
      <c r="F5" s="1142"/>
      <c r="G5" s="1142"/>
      <c r="H5" s="1142"/>
      <c r="I5" s="1142"/>
      <c r="J5" s="1143"/>
      <c r="K5" s="1143"/>
      <c r="L5" s="1143"/>
      <c r="M5" s="1143"/>
      <c r="N5" s="1143"/>
      <c r="O5" s="1143"/>
      <c r="P5" s="1143"/>
      <c r="Q5" s="1143"/>
    </row>
    <row r="6" spans="1:26" ht="22.2" customHeight="1" x14ac:dyDescent="0.35">
      <c r="A6" s="165" t="s">
        <v>398</v>
      </c>
      <c r="B6" s="165"/>
      <c r="C6" s="165"/>
      <c r="D6" s="165"/>
      <c r="E6" s="165"/>
      <c r="F6" s="165"/>
      <c r="G6" s="165"/>
      <c r="J6" s="166" t="s">
        <v>399</v>
      </c>
      <c r="K6" s="167" t="s">
        <v>400</v>
      </c>
      <c r="L6" s="167" t="s">
        <v>401</v>
      </c>
      <c r="M6" s="167" t="s">
        <v>402</v>
      </c>
      <c r="N6" s="167" t="s">
        <v>403</v>
      </c>
      <c r="O6" s="167" t="s">
        <v>427</v>
      </c>
      <c r="P6" s="167" t="s">
        <v>404</v>
      </c>
      <c r="Q6" s="167" t="s">
        <v>405</v>
      </c>
      <c r="R6" s="167" t="s">
        <v>406</v>
      </c>
      <c r="S6" s="167" t="s">
        <v>107</v>
      </c>
      <c r="T6" s="167" t="s">
        <v>117</v>
      </c>
      <c r="U6" s="167" t="s">
        <v>128</v>
      </c>
      <c r="V6" s="167" t="s">
        <v>155</v>
      </c>
      <c r="W6" s="167" t="s">
        <v>493</v>
      </c>
      <c r="X6" s="167" t="s">
        <v>571</v>
      </c>
      <c r="Y6" s="167" t="s">
        <v>646</v>
      </c>
      <c r="Z6" s="167" t="s">
        <v>712</v>
      </c>
    </row>
    <row r="7" spans="1:26" x14ac:dyDescent="0.3">
      <c r="A7" s="168" t="s">
        <v>407</v>
      </c>
      <c r="B7" s="168"/>
      <c r="C7" s="168"/>
      <c r="D7" s="168"/>
      <c r="E7" s="168"/>
      <c r="F7" s="168"/>
      <c r="G7" s="168"/>
      <c r="J7" s="169">
        <v>431025</v>
      </c>
      <c r="K7" s="170">
        <v>425405.5</v>
      </c>
      <c r="L7" s="170">
        <v>472025.5</v>
      </c>
      <c r="M7" s="170">
        <f>303265.5+158131.25</f>
        <v>461396.75</v>
      </c>
      <c r="N7" s="170">
        <f>291723+158150</f>
        <v>449873</v>
      </c>
      <c r="O7" s="170">
        <f>277941+157525</f>
        <v>435466</v>
      </c>
      <c r="P7" s="170">
        <v>406500</v>
      </c>
      <c r="Q7" s="170">
        <v>155525</v>
      </c>
      <c r="R7" s="170">
        <v>429915</v>
      </c>
      <c r="S7" s="170">
        <v>244145</v>
      </c>
      <c r="T7" s="170">
        <v>236240</v>
      </c>
      <c r="U7" s="170">
        <v>228335</v>
      </c>
      <c r="V7" s="170">
        <v>220430</v>
      </c>
      <c r="W7" s="170">
        <v>207525</v>
      </c>
      <c r="X7" s="170">
        <v>199875</v>
      </c>
      <c r="Y7" s="170">
        <v>193725</v>
      </c>
      <c r="Z7" s="170">
        <v>187575</v>
      </c>
    </row>
    <row r="8" spans="1:26" x14ac:dyDescent="0.3">
      <c r="A8" s="168" t="s">
        <v>408</v>
      </c>
      <c r="B8" s="168"/>
      <c r="C8" s="168"/>
      <c r="D8" s="168"/>
      <c r="E8" s="168"/>
      <c r="F8" s="168"/>
      <c r="G8" s="168"/>
      <c r="J8" s="170">
        <v>538960</v>
      </c>
      <c r="K8" s="170">
        <f>+N53</f>
        <v>937000</v>
      </c>
      <c r="L8" s="170">
        <f t="shared" ref="L8:R8" si="0">+O57</f>
        <v>974000</v>
      </c>
      <c r="M8" s="170">
        <f t="shared" si="0"/>
        <v>1077000</v>
      </c>
      <c r="N8" s="170">
        <f t="shared" si="0"/>
        <v>1446000</v>
      </c>
      <c r="O8" s="170">
        <f t="shared" si="0"/>
        <v>1612000</v>
      </c>
      <c r="P8" s="170">
        <f t="shared" si="0"/>
        <v>1640000</v>
      </c>
      <c r="Q8" s="170">
        <f t="shared" si="0"/>
        <v>1805000</v>
      </c>
      <c r="R8" s="170">
        <f t="shared" si="0"/>
        <v>1870000</v>
      </c>
      <c r="S8" s="170">
        <f t="shared" ref="S8:Z8" si="1">+W57</f>
        <v>1937250</v>
      </c>
      <c r="T8" s="170">
        <f t="shared" si="1"/>
        <v>2240000</v>
      </c>
      <c r="U8" s="170">
        <f t="shared" si="1"/>
        <v>2540000</v>
      </c>
      <c r="V8" s="170">
        <f t="shared" si="1"/>
        <v>2890000</v>
      </c>
      <c r="W8" s="170">
        <f t="shared" si="1"/>
        <v>3240000</v>
      </c>
      <c r="X8" s="170">
        <f t="shared" si="1"/>
        <v>3615000</v>
      </c>
      <c r="Y8" s="170">
        <f t="shared" si="1"/>
        <v>3990000</v>
      </c>
      <c r="Z8" s="170">
        <f t="shared" si="1"/>
        <v>4285000</v>
      </c>
    </row>
    <row r="9" spans="1:26" ht="27.75" customHeight="1" x14ac:dyDescent="0.6">
      <c r="A9" s="171" t="s">
        <v>409</v>
      </c>
      <c r="B9" s="171"/>
      <c r="C9" s="171"/>
      <c r="D9" s="171"/>
      <c r="E9" s="171"/>
      <c r="F9" s="171"/>
      <c r="G9" s="171"/>
      <c r="J9" s="172">
        <f>+J18</f>
        <v>0</v>
      </c>
      <c r="K9" s="172">
        <f>+K18</f>
        <v>0</v>
      </c>
      <c r="L9" s="172">
        <f>+L18</f>
        <v>0</v>
      </c>
      <c r="M9" s="172">
        <f>+M18</f>
        <v>0</v>
      </c>
      <c r="N9" s="172">
        <f>+N18</f>
        <v>0</v>
      </c>
      <c r="O9" s="172">
        <v>0</v>
      </c>
      <c r="P9" s="172">
        <f>+P18</f>
        <v>0</v>
      </c>
      <c r="Q9" s="172">
        <v>288101</v>
      </c>
      <c r="R9" s="172">
        <f t="shared" ref="R9:Y9" si="2">+R18</f>
        <v>0</v>
      </c>
      <c r="S9" s="172">
        <f t="shared" si="2"/>
        <v>0</v>
      </c>
      <c r="T9" s="172">
        <f t="shared" si="2"/>
        <v>0</v>
      </c>
      <c r="U9" s="172">
        <f t="shared" si="2"/>
        <v>0</v>
      </c>
      <c r="V9" s="172">
        <f t="shared" si="2"/>
        <v>2357000</v>
      </c>
      <c r="W9" s="172">
        <f t="shared" si="2"/>
        <v>2369487</v>
      </c>
      <c r="X9" s="172">
        <f t="shared" si="2"/>
        <v>2693125</v>
      </c>
      <c r="Y9" s="172">
        <f t="shared" si="2"/>
        <v>2635428</v>
      </c>
      <c r="Z9" s="172">
        <f>+Z18</f>
        <v>2705230</v>
      </c>
    </row>
    <row r="10" spans="1:26" x14ac:dyDescent="0.3">
      <c r="A10" s="168" t="s">
        <v>410</v>
      </c>
      <c r="B10" s="168"/>
      <c r="C10" s="168"/>
      <c r="D10" s="168"/>
      <c r="E10" s="168"/>
      <c r="F10" s="168"/>
      <c r="G10" s="168"/>
      <c r="J10" s="170">
        <f t="shared" ref="J10:P10" si="3">SUM(J7:J9)</f>
        <v>969985</v>
      </c>
      <c r="K10" s="170">
        <f t="shared" si="3"/>
        <v>1362405.5</v>
      </c>
      <c r="L10" s="170">
        <f t="shared" si="3"/>
        <v>1446025.5</v>
      </c>
      <c r="M10" s="170">
        <f t="shared" si="3"/>
        <v>1538396.75</v>
      </c>
      <c r="N10" s="170">
        <f t="shared" si="3"/>
        <v>1895873</v>
      </c>
      <c r="O10" s="170">
        <f t="shared" si="3"/>
        <v>2047466</v>
      </c>
      <c r="P10" s="170">
        <f t="shared" si="3"/>
        <v>2046500</v>
      </c>
      <c r="Q10" s="170">
        <f t="shared" ref="Q10:Y10" si="4">SUM(Q7:Q9)</f>
        <v>2248626</v>
      </c>
      <c r="R10" s="170">
        <f t="shared" si="4"/>
        <v>2299915</v>
      </c>
      <c r="S10" s="170">
        <f t="shared" si="4"/>
        <v>2181395</v>
      </c>
      <c r="T10" s="170">
        <f t="shared" si="4"/>
        <v>2476240</v>
      </c>
      <c r="U10" s="170">
        <f t="shared" si="4"/>
        <v>2768335</v>
      </c>
      <c r="V10" s="170">
        <f t="shared" si="4"/>
        <v>5467430</v>
      </c>
      <c r="W10" s="170">
        <f t="shared" si="4"/>
        <v>5817012</v>
      </c>
      <c r="X10" s="170">
        <f t="shared" si="4"/>
        <v>6508000</v>
      </c>
      <c r="Y10" s="170">
        <f t="shared" si="4"/>
        <v>6819153</v>
      </c>
      <c r="Z10" s="170">
        <f>SUM(Z7:Z9)</f>
        <v>7177805</v>
      </c>
    </row>
    <row r="11" spans="1:26" x14ac:dyDescent="0.3">
      <c r="A11" s="168"/>
      <c r="B11" s="168"/>
      <c r="C11" s="168"/>
      <c r="D11" s="168"/>
      <c r="E11" s="168"/>
      <c r="F11" s="168"/>
      <c r="G11" s="168"/>
      <c r="J11" s="170"/>
      <c r="K11" s="170"/>
      <c r="L11" s="169"/>
      <c r="M11" s="170"/>
      <c r="N11" s="170"/>
      <c r="O11" s="170"/>
      <c r="P11" s="170"/>
      <c r="Q11" s="170"/>
      <c r="R11" s="170"/>
      <c r="S11" s="170"/>
      <c r="T11" s="170"/>
      <c r="U11" s="170"/>
      <c r="V11" s="170"/>
      <c r="W11" s="170"/>
      <c r="X11" s="170"/>
      <c r="Y11" s="170"/>
      <c r="Z11" s="170"/>
    </row>
    <row r="12" spans="1:26" x14ac:dyDescent="0.3">
      <c r="A12" s="168"/>
      <c r="B12" s="168"/>
      <c r="C12" s="168"/>
      <c r="D12" s="168"/>
      <c r="E12" s="168"/>
      <c r="F12" s="168"/>
      <c r="G12" s="168"/>
      <c r="J12" s="170"/>
      <c r="K12" s="170"/>
      <c r="L12" s="169"/>
      <c r="M12" s="170"/>
      <c r="N12" s="170"/>
      <c r="O12" s="170"/>
      <c r="P12" s="170"/>
      <c r="Q12" s="170"/>
      <c r="R12" s="170"/>
      <c r="S12" s="170"/>
      <c r="T12" s="170"/>
      <c r="U12" s="170"/>
      <c r="V12" s="170"/>
      <c r="W12" s="170"/>
      <c r="X12" s="170"/>
      <c r="Y12" s="170"/>
      <c r="Z12" s="170"/>
    </row>
    <row r="13" spans="1:26" ht="21" customHeight="1" x14ac:dyDescent="0.35">
      <c r="A13" s="165" t="s">
        <v>411</v>
      </c>
      <c r="B13" s="165"/>
      <c r="C13" s="165"/>
      <c r="D13" s="165"/>
      <c r="E13" s="165"/>
      <c r="F13" s="165"/>
      <c r="G13" s="165"/>
      <c r="J13" s="166" t="s">
        <v>399</v>
      </c>
      <c r="K13" s="167" t="s">
        <v>400</v>
      </c>
      <c r="L13" s="167" t="s">
        <v>401</v>
      </c>
      <c r="M13" s="167" t="s">
        <v>402</v>
      </c>
      <c r="N13" s="167" t="s">
        <v>403</v>
      </c>
      <c r="O13" s="167" t="s">
        <v>427</v>
      </c>
      <c r="P13" s="167" t="s">
        <v>404</v>
      </c>
      <c r="Q13" s="167" t="s">
        <v>405</v>
      </c>
      <c r="R13" s="167" t="s">
        <v>406</v>
      </c>
      <c r="S13" s="167" t="s">
        <v>107</v>
      </c>
      <c r="T13" s="167" t="s">
        <v>117</v>
      </c>
      <c r="U13" s="167" t="s">
        <v>128</v>
      </c>
      <c r="V13" s="167" t="s">
        <v>155</v>
      </c>
      <c r="W13" s="167" t="s">
        <v>493</v>
      </c>
      <c r="X13" s="167" t="s">
        <v>571</v>
      </c>
      <c r="Y13" s="167" t="s">
        <v>646</v>
      </c>
      <c r="Z13" s="167" t="s">
        <v>712</v>
      </c>
    </row>
    <row r="14" spans="1:26" x14ac:dyDescent="0.3">
      <c r="A14" s="168" t="s">
        <v>809</v>
      </c>
      <c r="B14" s="168"/>
      <c r="C14" s="168"/>
      <c r="D14" s="168"/>
      <c r="E14" s="168"/>
      <c r="F14" s="168"/>
      <c r="G14" s="168"/>
      <c r="J14" s="169">
        <v>0</v>
      </c>
      <c r="K14" s="169">
        <v>0</v>
      </c>
      <c r="L14" s="169">
        <v>0</v>
      </c>
      <c r="M14" s="169">
        <v>0</v>
      </c>
      <c r="N14" s="169">
        <v>0</v>
      </c>
      <c r="O14" s="169">
        <v>0</v>
      </c>
      <c r="P14" s="169">
        <v>0</v>
      </c>
      <c r="Q14" s="169">
        <v>0</v>
      </c>
      <c r="R14" s="169">
        <v>0</v>
      </c>
      <c r="S14" s="169">
        <v>0</v>
      </c>
      <c r="T14" s="169">
        <v>0</v>
      </c>
      <c r="U14" s="169">
        <v>0</v>
      </c>
      <c r="V14" s="169">
        <v>2357000</v>
      </c>
      <c r="W14" s="169">
        <v>2311000</v>
      </c>
      <c r="X14" s="169">
        <v>2265000</v>
      </c>
      <c r="Y14" s="169">
        <v>2219000</v>
      </c>
      <c r="Z14" s="169">
        <v>2173000</v>
      </c>
    </row>
    <row r="15" spans="1:26" x14ac:dyDescent="0.3">
      <c r="A15" s="168" t="s">
        <v>561</v>
      </c>
      <c r="B15" s="168"/>
      <c r="C15" s="168"/>
      <c r="D15" s="168"/>
      <c r="E15" s="168"/>
      <c r="F15" s="168"/>
      <c r="G15" s="168"/>
      <c r="J15" s="169"/>
      <c r="K15" s="169"/>
      <c r="L15" s="169"/>
      <c r="M15" s="169">
        <v>0</v>
      </c>
      <c r="N15" s="169">
        <v>0</v>
      </c>
      <c r="O15" s="169">
        <v>0</v>
      </c>
      <c r="P15" s="169">
        <v>0</v>
      </c>
      <c r="Q15" s="169">
        <v>0</v>
      </c>
      <c r="R15" s="169">
        <v>0</v>
      </c>
      <c r="S15" s="169">
        <v>0</v>
      </c>
      <c r="T15" s="169">
        <v>0</v>
      </c>
      <c r="U15" s="169">
        <v>0</v>
      </c>
      <c r="V15" s="169">
        <v>0</v>
      </c>
      <c r="W15" s="169">
        <v>43542</v>
      </c>
      <c r="X15" s="169">
        <v>318730</v>
      </c>
      <c r="Y15" s="169">
        <v>310022</v>
      </c>
      <c r="Z15" s="169">
        <v>301313</v>
      </c>
    </row>
    <row r="16" spans="1:26" x14ac:dyDescent="0.3">
      <c r="A16" s="168" t="s">
        <v>633</v>
      </c>
      <c r="B16" s="168"/>
      <c r="C16" s="168"/>
      <c r="D16" s="168"/>
      <c r="E16" s="168"/>
      <c r="F16" s="168"/>
      <c r="G16" s="168"/>
      <c r="J16" s="169"/>
      <c r="K16" s="169"/>
      <c r="L16" s="169"/>
      <c r="M16" s="169"/>
      <c r="N16" s="169"/>
      <c r="P16" s="169"/>
      <c r="Q16" s="169">
        <v>0</v>
      </c>
      <c r="R16" s="169">
        <v>0</v>
      </c>
      <c r="S16" s="169">
        <v>0</v>
      </c>
      <c r="T16" s="169">
        <v>0</v>
      </c>
      <c r="U16" s="169">
        <v>0</v>
      </c>
      <c r="V16" s="169">
        <v>0</v>
      </c>
      <c r="W16" s="169">
        <v>14945</v>
      </c>
      <c r="X16" s="169">
        <v>109395</v>
      </c>
      <c r="Y16" s="169">
        <v>106406</v>
      </c>
      <c r="Z16" s="169">
        <v>103417</v>
      </c>
    </row>
    <row r="17" spans="1:30" ht="19.2" x14ac:dyDescent="0.6">
      <c r="A17" s="168" t="s">
        <v>480</v>
      </c>
      <c r="B17" s="168"/>
      <c r="C17" s="168"/>
      <c r="D17" s="168"/>
      <c r="E17" s="168"/>
      <c r="F17" s="168"/>
      <c r="G17" s="168"/>
      <c r="J17" s="170">
        <v>0</v>
      </c>
      <c r="K17" s="173">
        <v>0</v>
      </c>
      <c r="L17" s="173">
        <v>0</v>
      </c>
      <c r="M17" s="173">
        <v>0</v>
      </c>
      <c r="N17" s="173">
        <v>0</v>
      </c>
      <c r="O17" s="173">
        <v>0</v>
      </c>
      <c r="P17" s="173">
        <v>0</v>
      </c>
      <c r="Q17" s="173">
        <v>0</v>
      </c>
      <c r="R17" s="173">
        <v>0</v>
      </c>
      <c r="S17" s="173">
        <v>0</v>
      </c>
      <c r="T17" s="173">
        <v>0</v>
      </c>
      <c r="U17" s="173">
        <v>0</v>
      </c>
      <c r="V17" s="173">
        <v>0</v>
      </c>
      <c r="W17" s="173">
        <v>0</v>
      </c>
      <c r="X17" s="173">
        <v>0</v>
      </c>
      <c r="Y17" s="173">
        <v>0</v>
      </c>
      <c r="Z17" s="173">
        <f>+[2]standard!$F$17</f>
        <v>127500</v>
      </c>
    </row>
    <row r="18" spans="1:30" x14ac:dyDescent="0.3">
      <c r="A18" s="168" t="s">
        <v>412</v>
      </c>
      <c r="B18" s="168"/>
      <c r="C18" s="168"/>
      <c r="D18" s="168"/>
      <c r="E18" s="168"/>
      <c r="F18" s="168"/>
      <c r="G18" s="168"/>
      <c r="H18" s="168"/>
      <c r="J18" s="170">
        <v>0</v>
      </c>
      <c r="K18" s="170">
        <f t="shared" ref="K18:Y18" si="5">SUM(K14:K17)</f>
        <v>0</v>
      </c>
      <c r="L18" s="170">
        <f t="shared" si="5"/>
        <v>0</v>
      </c>
      <c r="M18" s="170">
        <f t="shared" si="5"/>
        <v>0</v>
      </c>
      <c r="N18" s="170">
        <f t="shared" si="5"/>
        <v>0</v>
      </c>
      <c r="O18" s="170">
        <f t="shared" si="5"/>
        <v>0</v>
      </c>
      <c r="P18" s="170">
        <f t="shared" si="5"/>
        <v>0</v>
      </c>
      <c r="Q18" s="170">
        <f t="shared" si="5"/>
        <v>0</v>
      </c>
      <c r="R18" s="170">
        <f t="shared" si="5"/>
        <v>0</v>
      </c>
      <c r="S18" s="170">
        <f t="shared" si="5"/>
        <v>0</v>
      </c>
      <c r="T18" s="170">
        <f t="shared" si="5"/>
        <v>0</v>
      </c>
      <c r="U18" s="170">
        <f t="shared" si="5"/>
        <v>0</v>
      </c>
      <c r="V18" s="170">
        <f t="shared" si="5"/>
        <v>2357000</v>
      </c>
      <c r="W18" s="170">
        <f t="shared" si="5"/>
        <v>2369487</v>
      </c>
      <c r="X18" s="170">
        <f t="shared" si="5"/>
        <v>2693125</v>
      </c>
      <c r="Y18" s="170">
        <f t="shared" si="5"/>
        <v>2635428</v>
      </c>
      <c r="Z18" s="170">
        <f>SUM(Z14:Z17)</f>
        <v>2705230</v>
      </c>
    </row>
    <row r="19" spans="1:30" x14ac:dyDescent="0.3">
      <c r="A19" s="168"/>
      <c r="B19" s="168"/>
      <c r="C19" s="168"/>
      <c r="D19" s="168"/>
      <c r="E19" s="168"/>
      <c r="F19" s="168"/>
      <c r="G19" s="168"/>
      <c r="H19" s="168"/>
      <c r="I19" s="168"/>
      <c r="J19" s="170"/>
      <c r="K19" s="170"/>
      <c r="L19" s="169"/>
      <c r="M19" s="170"/>
      <c r="N19" s="170"/>
      <c r="O19" s="170"/>
      <c r="P19" s="170"/>
    </row>
    <row r="20" spans="1:30" x14ac:dyDescent="0.3">
      <c r="A20" s="174"/>
      <c r="B20" s="174"/>
      <c r="C20" s="174"/>
      <c r="D20" s="174"/>
      <c r="E20" s="174"/>
      <c r="F20" s="174"/>
      <c r="G20" s="174"/>
      <c r="H20" s="174"/>
      <c r="I20" s="174"/>
      <c r="J20" s="170"/>
      <c r="K20" s="170"/>
      <c r="L20" s="169"/>
      <c r="M20" s="170"/>
      <c r="N20" s="170"/>
      <c r="O20" s="170"/>
      <c r="P20" s="170"/>
    </row>
    <row r="21" spans="1:30" x14ac:dyDescent="0.3">
      <c r="A21" s="168"/>
      <c r="B21" s="168"/>
      <c r="C21" s="168"/>
      <c r="D21" s="168"/>
      <c r="E21" s="168"/>
      <c r="F21" s="168"/>
      <c r="G21" s="168"/>
      <c r="H21" s="168"/>
      <c r="I21" s="168"/>
      <c r="J21" s="170"/>
      <c r="K21" s="170"/>
      <c r="L21" s="169"/>
      <c r="M21" s="170"/>
      <c r="N21" s="170"/>
      <c r="O21" s="170"/>
      <c r="P21" s="170"/>
      <c r="Q21" s="170"/>
    </row>
    <row r="22" spans="1:30" x14ac:dyDescent="0.3">
      <c r="A22" s="1140" t="s">
        <v>413</v>
      </c>
      <c r="B22" s="1140"/>
      <c r="C22" s="1140"/>
      <c r="D22" s="1140"/>
      <c r="E22" s="1140"/>
      <c r="F22" s="1140"/>
      <c r="G22" s="1140"/>
      <c r="H22" s="1140"/>
      <c r="I22" s="1140"/>
      <c r="J22" s="1140"/>
      <c r="K22" s="1140"/>
      <c r="L22" s="1140"/>
      <c r="M22" s="1140"/>
      <c r="N22" s="1140"/>
      <c r="O22" s="1140"/>
      <c r="P22" s="1140"/>
      <c r="Q22" s="1140"/>
      <c r="R22" s="1140"/>
      <c r="S22" s="1140"/>
      <c r="T22" s="1140"/>
      <c r="U22" s="1140"/>
      <c r="V22" s="1140"/>
      <c r="W22" s="1140"/>
      <c r="X22" s="1140"/>
      <c r="Y22" s="1140"/>
      <c r="Z22" s="1140"/>
      <c r="AA22" s="1140"/>
      <c r="AB22" s="1140"/>
      <c r="AC22" s="1140"/>
    </row>
    <row r="23" spans="1:30" x14ac:dyDescent="0.3">
      <c r="A23" s="168"/>
      <c r="B23" s="168"/>
      <c r="C23" s="168"/>
      <c r="D23" s="168"/>
      <c r="E23" s="168"/>
      <c r="F23" s="168"/>
      <c r="G23" s="168"/>
      <c r="H23" s="168"/>
      <c r="I23" s="168"/>
      <c r="J23" s="170"/>
      <c r="K23" s="170"/>
      <c r="L23" s="169"/>
      <c r="M23" s="170"/>
      <c r="N23" s="170"/>
      <c r="O23" s="170"/>
      <c r="P23" s="170"/>
      <c r="Q23" s="170"/>
    </row>
    <row r="24" spans="1:30" x14ac:dyDescent="0.3">
      <c r="A24" s="168"/>
      <c r="B24" s="168"/>
      <c r="C24" s="351"/>
      <c r="E24" s="171"/>
      <c r="F24" s="171"/>
      <c r="G24" s="171"/>
      <c r="H24" s="171"/>
      <c r="I24" s="171"/>
      <c r="K24" s="171" t="s">
        <v>414</v>
      </c>
      <c r="R24" s="905"/>
      <c r="S24" s="905"/>
      <c r="T24" s="1147" t="s">
        <v>414</v>
      </c>
      <c r="U24" s="1148"/>
      <c r="V24" s="1148"/>
      <c r="W24" s="1148"/>
      <c r="X24" s="1149"/>
      <c r="Y24" s="1150" t="s">
        <v>415</v>
      </c>
      <c r="Z24" s="1151"/>
      <c r="AA24" s="1151"/>
      <c r="AB24" s="1151"/>
      <c r="AC24" s="1151"/>
      <c r="AD24" s="1151"/>
    </row>
    <row r="25" spans="1:30" ht="16.2" x14ac:dyDescent="0.35">
      <c r="A25" s="165" t="s">
        <v>416</v>
      </c>
      <c r="B25" s="165" t="s">
        <v>417</v>
      </c>
      <c r="C25" s="165"/>
      <c r="D25" s="175" t="s">
        <v>418</v>
      </c>
      <c r="E25" s="175" t="s">
        <v>419</v>
      </c>
      <c r="F25" s="175" t="s">
        <v>420</v>
      </c>
      <c r="G25" s="175" t="s">
        <v>421</v>
      </c>
      <c r="H25" s="175" t="s">
        <v>422</v>
      </c>
      <c r="I25" s="175" t="s">
        <v>423</v>
      </c>
      <c r="J25" s="167" t="s">
        <v>424</v>
      </c>
      <c r="K25" s="167" t="s">
        <v>425</v>
      </c>
      <c r="L25" s="166" t="s">
        <v>426</v>
      </c>
      <c r="M25" s="167" t="s">
        <v>399</v>
      </c>
      <c r="N25" s="167" t="s">
        <v>400</v>
      </c>
      <c r="O25" s="167" t="s">
        <v>401</v>
      </c>
      <c r="P25" s="167" t="s">
        <v>402</v>
      </c>
      <c r="Q25" s="167" t="s">
        <v>403</v>
      </c>
      <c r="R25" s="167" t="s">
        <v>427</v>
      </c>
      <c r="S25" s="167" t="s">
        <v>406</v>
      </c>
      <c r="T25" s="167" t="s">
        <v>72</v>
      </c>
      <c r="U25" s="167" t="s">
        <v>93</v>
      </c>
      <c r="V25" s="167" t="s">
        <v>94</v>
      </c>
      <c r="W25" s="167" t="s">
        <v>107</v>
      </c>
      <c r="X25" s="738" t="s">
        <v>117</v>
      </c>
      <c r="Y25" s="167" t="s">
        <v>128</v>
      </c>
      <c r="Z25" s="167" t="s">
        <v>155</v>
      </c>
      <c r="AA25" s="167" t="s">
        <v>493</v>
      </c>
      <c r="AB25" s="167" t="s">
        <v>571</v>
      </c>
      <c r="AC25" s="167" t="s">
        <v>646</v>
      </c>
      <c r="AD25" s="167" t="s">
        <v>712</v>
      </c>
    </row>
    <row r="26" spans="1:30" x14ac:dyDescent="0.3">
      <c r="A26" s="168" t="s">
        <v>428</v>
      </c>
      <c r="B26" s="168">
        <v>208361.69</v>
      </c>
      <c r="C26" s="168"/>
      <c r="D26" s="170">
        <v>35000</v>
      </c>
      <c r="E26" s="170">
        <v>35000</v>
      </c>
      <c r="F26" s="170">
        <v>12000</v>
      </c>
      <c r="G26" s="170">
        <v>15000</v>
      </c>
      <c r="H26" s="170">
        <v>60000</v>
      </c>
      <c r="I26" s="170">
        <v>50000</v>
      </c>
      <c r="J26" s="170">
        <v>50000</v>
      </c>
      <c r="K26" s="170">
        <v>50000</v>
      </c>
      <c r="L26" s="169">
        <v>50000</v>
      </c>
      <c r="M26" s="170">
        <v>50000</v>
      </c>
      <c r="N26" s="170">
        <v>50000</v>
      </c>
      <c r="O26" s="170">
        <v>12000</v>
      </c>
      <c r="P26" s="170">
        <v>50000</v>
      </c>
      <c r="Q26" s="169">
        <v>60000</v>
      </c>
      <c r="R26" s="170">
        <v>85000</v>
      </c>
      <c r="S26" s="170">
        <v>80000</v>
      </c>
      <c r="T26" s="170">
        <v>100000</v>
      </c>
      <c r="U26" s="170">
        <v>100000</v>
      </c>
      <c r="V26" s="170">
        <v>115000</v>
      </c>
      <c r="W26" s="170">
        <v>115000</v>
      </c>
      <c r="X26" s="739">
        <v>250000</v>
      </c>
      <c r="Y26" s="170">
        <v>225000</v>
      </c>
      <c r="Z26" s="170">
        <v>225000</v>
      </c>
      <c r="AA26" s="170">
        <v>225000</v>
      </c>
      <c r="AB26" s="170">
        <v>250000</v>
      </c>
      <c r="AC26" s="170">
        <v>250000</v>
      </c>
      <c r="AD26" s="170">
        <v>250000</v>
      </c>
    </row>
    <row r="27" spans="1:30" x14ac:dyDescent="0.3">
      <c r="A27" s="168" t="s">
        <v>429</v>
      </c>
      <c r="B27" s="168">
        <v>95244.31</v>
      </c>
      <c r="C27" s="168"/>
      <c r="D27" s="170">
        <v>75000</v>
      </c>
      <c r="E27" s="170">
        <v>100000</v>
      </c>
      <c r="F27" s="170">
        <v>50000</v>
      </c>
      <c r="G27" s="170">
        <v>100000</v>
      </c>
      <c r="H27" s="170">
        <v>75000</v>
      </c>
      <c r="I27" s="170">
        <v>0</v>
      </c>
      <c r="J27" s="170">
        <v>75000</v>
      </c>
      <c r="K27" s="170">
        <v>0</v>
      </c>
      <c r="L27" s="169">
        <v>0</v>
      </c>
      <c r="M27" s="170">
        <v>0</v>
      </c>
      <c r="N27" s="170">
        <v>0</v>
      </c>
      <c r="O27" s="170">
        <v>0</v>
      </c>
      <c r="P27" s="170">
        <v>0</v>
      </c>
      <c r="Q27" s="169">
        <v>0</v>
      </c>
      <c r="R27" s="170">
        <v>0</v>
      </c>
      <c r="S27" s="170">
        <v>0</v>
      </c>
      <c r="T27" s="170">
        <v>5000</v>
      </c>
      <c r="U27" s="170">
        <v>5000</v>
      </c>
      <c r="V27" s="170">
        <v>5000</v>
      </c>
      <c r="W27" s="170">
        <v>5000</v>
      </c>
      <c r="X27" s="739">
        <v>5000</v>
      </c>
      <c r="Y27" s="170">
        <v>25000</v>
      </c>
      <c r="Z27" s="170">
        <v>25000</v>
      </c>
      <c r="AA27" s="170">
        <v>50000</v>
      </c>
      <c r="AB27" s="170">
        <v>100000</v>
      </c>
      <c r="AC27" s="170">
        <v>225000</v>
      </c>
      <c r="AD27" s="170">
        <v>25000</v>
      </c>
    </row>
    <row r="28" spans="1:30" hidden="1" x14ac:dyDescent="0.3">
      <c r="A28" s="176" t="s">
        <v>430</v>
      </c>
      <c r="B28" s="168">
        <v>0</v>
      </c>
      <c r="C28" s="168"/>
      <c r="D28" s="170">
        <v>0</v>
      </c>
      <c r="E28" s="170">
        <v>25000</v>
      </c>
      <c r="F28" s="170">
        <v>57000</v>
      </c>
      <c r="G28" s="170">
        <v>335000</v>
      </c>
      <c r="H28" s="170">
        <v>60000</v>
      </c>
      <c r="I28" s="170">
        <v>20000</v>
      </c>
      <c r="J28" s="170">
        <v>150000</v>
      </c>
      <c r="K28" s="170">
        <v>0</v>
      </c>
      <c r="L28" s="169">
        <v>0</v>
      </c>
      <c r="M28" s="170">
        <v>0</v>
      </c>
      <c r="N28" s="170">
        <v>0</v>
      </c>
      <c r="O28" s="170">
        <v>0</v>
      </c>
      <c r="P28" s="170">
        <v>0</v>
      </c>
      <c r="Q28" s="169">
        <v>0</v>
      </c>
      <c r="R28" s="170">
        <v>0</v>
      </c>
      <c r="S28" s="170">
        <v>0</v>
      </c>
      <c r="T28" s="170">
        <v>0</v>
      </c>
      <c r="U28" s="170">
        <v>0</v>
      </c>
      <c r="V28" s="170">
        <v>0</v>
      </c>
      <c r="W28" s="170">
        <v>0</v>
      </c>
      <c r="X28" s="739">
        <v>0</v>
      </c>
      <c r="Y28" s="170">
        <v>0</v>
      </c>
      <c r="Z28" s="170">
        <v>0</v>
      </c>
      <c r="AA28" s="170">
        <v>0</v>
      </c>
      <c r="AB28" s="170">
        <v>0</v>
      </c>
      <c r="AC28" s="170">
        <v>0</v>
      </c>
      <c r="AD28" s="170">
        <v>0</v>
      </c>
    </row>
    <row r="29" spans="1:30" x14ac:dyDescent="0.3">
      <c r="A29" s="168" t="s">
        <v>431</v>
      </c>
      <c r="B29" s="168">
        <v>38984.720000000001</v>
      </c>
      <c r="C29" s="168"/>
      <c r="D29" s="170">
        <v>35000</v>
      </c>
      <c r="E29" s="170">
        <v>35000</v>
      </c>
      <c r="F29" s="170">
        <v>25000</v>
      </c>
      <c r="G29" s="170">
        <v>10000</v>
      </c>
      <c r="H29" s="170">
        <v>25000</v>
      </c>
      <c r="I29" s="170">
        <v>10000</v>
      </c>
      <c r="J29" s="170">
        <v>35000</v>
      </c>
      <c r="K29" s="170">
        <v>0</v>
      </c>
      <c r="L29" s="169">
        <v>0</v>
      </c>
      <c r="M29" s="170">
        <v>0</v>
      </c>
      <c r="N29" s="170">
        <v>10000</v>
      </c>
      <c r="O29" s="170">
        <v>10000</v>
      </c>
      <c r="P29" s="170">
        <v>25000</v>
      </c>
      <c r="Q29" s="169">
        <v>146000</v>
      </c>
      <c r="R29" s="170">
        <v>182000</v>
      </c>
      <c r="S29" s="170">
        <v>125000</v>
      </c>
      <c r="T29" s="170">
        <v>100000</v>
      </c>
      <c r="U29" s="170">
        <v>100000</v>
      </c>
      <c r="V29" s="170">
        <v>100000</v>
      </c>
      <c r="W29" s="170">
        <v>100000</v>
      </c>
      <c r="X29" s="739">
        <v>55000</v>
      </c>
      <c r="Y29" s="170">
        <v>55000</v>
      </c>
      <c r="Z29" s="170">
        <v>50000</v>
      </c>
      <c r="AA29" s="170">
        <v>50000</v>
      </c>
      <c r="AB29" s="170">
        <v>50000</v>
      </c>
      <c r="AC29" s="170">
        <v>50000</v>
      </c>
      <c r="AD29" s="170">
        <v>50000</v>
      </c>
    </row>
    <row r="30" spans="1:30" x14ac:dyDescent="0.3">
      <c r="A30" s="168" t="s">
        <v>298</v>
      </c>
      <c r="B30" s="168">
        <v>112127.52</v>
      </c>
      <c r="C30" s="168"/>
      <c r="D30" s="170">
        <v>25000</v>
      </c>
      <c r="E30" s="170">
        <v>25000</v>
      </c>
      <c r="F30" s="170">
        <v>15000</v>
      </c>
      <c r="G30" s="170">
        <v>0</v>
      </c>
      <c r="H30" s="170">
        <v>50000</v>
      </c>
      <c r="I30" s="170">
        <v>26000</v>
      </c>
      <c r="J30" s="170">
        <v>10000</v>
      </c>
      <c r="K30" s="170">
        <v>10000</v>
      </c>
      <c r="L30" s="169">
        <v>5000</v>
      </c>
      <c r="M30" s="170">
        <v>0</v>
      </c>
      <c r="N30" s="170">
        <v>35000</v>
      </c>
      <c r="O30" s="170">
        <v>35000</v>
      </c>
      <c r="P30" s="170">
        <v>35000</v>
      </c>
      <c r="Q30" s="169">
        <v>35000</v>
      </c>
      <c r="R30" s="170">
        <v>35000</v>
      </c>
      <c r="S30" s="170">
        <v>35000</v>
      </c>
      <c r="T30" s="170">
        <v>35000</v>
      </c>
      <c r="U30" s="170">
        <v>35000</v>
      </c>
      <c r="V30" s="170">
        <v>35000</v>
      </c>
      <c r="W30" s="170">
        <v>35000</v>
      </c>
      <c r="X30" s="739">
        <v>95000</v>
      </c>
      <c r="Y30" s="170">
        <v>85000</v>
      </c>
      <c r="Z30" s="170">
        <v>80000</v>
      </c>
      <c r="AA30" s="170">
        <v>80000</v>
      </c>
      <c r="AB30" s="170">
        <v>80000</v>
      </c>
      <c r="AC30" s="170">
        <v>80000</v>
      </c>
      <c r="AD30" s="170">
        <v>80000</v>
      </c>
    </row>
    <row r="31" spans="1:30" hidden="1" x14ac:dyDescent="0.3">
      <c r="A31" s="176" t="s">
        <v>432</v>
      </c>
      <c r="B31" s="168">
        <v>0</v>
      </c>
      <c r="C31" s="168"/>
      <c r="D31" s="170">
        <v>128000</v>
      </c>
      <c r="E31" s="170">
        <v>38000</v>
      </c>
      <c r="F31" s="170">
        <v>53000</v>
      </c>
      <c r="G31" s="170">
        <v>125000</v>
      </c>
      <c r="H31" s="170">
        <v>110000</v>
      </c>
      <c r="I31" s="170">
        <v>75000</v>
      </c>
      <c r="J31" s="170">
        <v>0</v>
      </c>
      <c r="K31" s="170">
        <v>0</v>
      </c>
      <c r="L31" s="169">
        <v>0</v>
      </c>
      <c r="M31" s="170">
        <v>0</v>
      </c>
      <c r="N31" s="170">
        <v>0</v>
      </c>
      <c r="O31" s="170">
        <v>0</v>
      </c>
      <c r="P31" s="170">
        <v>0</v>
      </c>
      <c r="Q31" s="169">
        <v>0</v>
      </c>
      <c r="R31" s="170">
        <v>0</v>
      </c>
      <c r="S31" s="170">
        <v>0</v>
      </c>
      <c r="T31" s="170">
        <v>0</v>
      </c>
      <c r="U31" s="170">
        <v>0</v>
      </c>
      <c r="V31" s="170">
        <v>0</v>
      </c>
      <c r="W31" s="170">
        <v>0</v>
      </c>
      <c r="X31" s="739">
        <v>0</v>
      </c>
      <c r="Y31" s="170">
        <v>0</v>
      </c>
      <c r="Z31" s="170">
        <v>0</v>
      </c>
      <c r="AA31" s="170">
        <v>0</v>
      </c>
      <c r="AB31" s="170">
        <v>0</v>
      </c>
      <c r="AC31" s="170">
        <v>0</v>
      </c>
      <c r="AD31" s="170">
        <v>0</v>
      </c>
    </row>
    <row r="32" spans="1:30" x14ac:dyDescent="0.3">
      <c r="A32" s="168" t="s">
        <v>433</v>
      </c>
      <c r="B32" s="168">
        <v>780724.83</v>
      </c>
      <c r="C32" s="168"/>
      <c r="D32" s="170">
        <v>50000</v>
      </c>
      <c r="E32" s="170">
        <v>50000</v>
      </c>
      <c r="F32" s="170">
        <v>90000</v>
      </c>
      <c r="G32" s="170">
        <v>60000</v>
      </c>
      <c r="H32" s="170">
        <v>80000</v>
      </c>
      <c r="I32" s="170">
        <v>115000</v>
      </c>
      <c r="J32" s="170">
        <v>100000</v>
      </c>
      <c r="K32" s="170">
        <v>50000</v>
      </c>
      <c r="L32" s="169">
        <v>0</v>
      </c>
      <c r="M32" s="170">
        <v>25000</v>
      </c>
      <c r="N32" s="170">
        <v>25000</v>
      </c>
      <c r="O32" s="170">
        <v>25000</v>
      </c>
      <c r="P32" s="170">
        <v>50000</v>
      </c>
      <c r="Q32" s="169">
        <v>50000</v>
      </c>
      <c r="R32" s="170">
        <v>50000</v>
      </c>
      <c r="S32" s="170">
        <v>50000</v>
      </c>
      <c r="T32" s="170">
        <v>50000</v>
      </c>
      <c r="U32" s="170">
        <v>50000</v>
      </c>
      <c r="V32" s="170">
        <v>50000</v>
      </c>
      <c r="W32" s="170">
        <v>50000</v>
      </c>
      <c r="X32" s="739">
        <v>75000</v>
      </c>
      <c r="Y32" s="170">
        <v>100000</v>
      </c>
      <c r="Z32" s="170">
        <v>150000</v>
      </c>
      <c r="AA32" s="170">
        <v>200000</v>
      </c>
      <c r="AB32" s="170">
        <v>200000</v>
      </c>
      <c r="AC32" s="170">
        <v>200000</v>
      </c>
      <c r="AD32" s="170">
        <v>200000</v>
      </c>
    </row>
    <row r="33" spans="1:30" x14ac:dyDescent="0.3">
      <c r="A33" s="168" t="s">
        <v>434</v>
      </c>
      <c r="B33" s="168">
        <v>523223.8</v>
      </c>
      <c r="C33" s="168"/>
      <c r="D33" s="170">
        <v>177000</v>
      </c>
      <c r="E33" s="170">
        <v>177000</v>
      </c>
      <c r="F33" s="170">
        <v>198000</v>
      </c>
      <c r="G33" s="170">
        <v>200000</v>
      </c>
      <c r="H33" s="170">
        <v>200000</v>
      </c>
      <c r="I33" s="170">
        <v>100000</v>
      </c>
      <c r="J33" s="170">
        <v>100000</v>
      </c>
      <c r="K33" s="170">
        <v>100000</v>
      </c>
      <c r="L33" s="169">
        <v>100000</v>
      </c>
      <c r="M33" s="170">
        <v>100000</v>
      </c>
      <c r="N33" s="170">
        <v>100000</v>
      </c>
      <c r="O33" s="170">
        <v>100000</v>
      </c>
      <c r="P33" s="170">
        <v>75000</v>
      </c>
      <c r="Q33" s="169">
        <v>95000</v>
      </c>
      <c r="R33" s="170">
        <v>160000</v>
      </c>
      <c r="S33" s="170">
        <v>250000</v>
      </c>
      <c r="T33" s="170">
        <v>325000</v>
      </c>
      <c r="U33" s="170">
        <v>400000</v>
      </c>
      <c r="V33" s="170">
        <v>400000</v>
      </c>
      <c r="W33" s="169">
        <v>400000</v>
      </c>
      <c r="X33" s="739">
        <v>400000</v>
      </c>
      <c r="Y33" s="170">
        <v>450000</v>
      </c>
      <c r="Z33" s="170">
        <v>550000</v>
      </c>
      <c r="AA33" s="170">
        <v>650000</v>
      </c>
      <c r="AB33" s="170">
        <v>750000</v>
      </c>
      <c r="AC33" s="170">
        <v>850000</v>
      </c>
      <c r="AD33" s="170">
        <v>950000</v>
      </c>
    </row>
    <row r="34" spans="1:30" x14ac:dyDescent="0.3">
      <c r="A34" s="168" t="s">
        <v>435</v>
      </c>
      <c r="B34" s="168">
        <v>357553.18</v>
      </c>
      <c r="C34" s="168"/>
      <c r="D34" s="170">
        <v>160000</v>
      </c>
      <c r="E34" s="170">
        <v>175000</v>
      </c>
      <c r="F34" s="170">
        <v>175000</v>
      </c>
      <c r="G34" s="170">
        <v>175000</v>
      </c>
      <c r="H34" s="170">
        <v>225000</v>
      </c>
      <c r="I34" s="170">
        <v>145000</v>
      </c>
      <c r="J34" s="170">
        <v>150000</v>
      </c>
      <c r="K34" s="170">
        <v>75000</v>
      </c>
      <c r="L34" s="169">
        <v>168000</v>
      </c>
      <c r="M34" s="170">
        <v>176960</v>
      </c>
      <c r="N34" s="170">
        <v>250000</v>
      </c>
      <c r="O34" s="170">
        <v>300000</v>
      </c>
      <c r="P34" s="170">
        <v>300000</v>
      </c>
      <c r="Q34" s="169">
        <v>300000</v>
      </c>
      <c r="R34" s="170">
        <v>300000</v>
      </c>
      <c r="S34" s="170">
        <v>400000</v>
      </c>
      <c r="T34" s="170">
        <v>400000</v>
      </c>
      <c r="U34" s="170">
        <v>400000</v>
      </c>
      <c r="V34" s="170">
        <v>425000</v>
      </c>
      <c r="W34" s="170">
        <v>425000</v>
      </c>
      <c r="X34" s="739">
        <v>425000</v>
      </c>
      <c r="Y34" s="170">
        <v>425000</v>
      </c>
      <c r="Z34" s="170">
        <v>425000</v>
      </c>
      <c r="AA34" s="170">
        <v>450000</v>
      </c>
      <c r="AB34" s="170">
        <v>500000</v>
      </c>
      <c r="AC34" s="170">
        <v>550000</v>
      </c>
      <c r="AD34" s="170">
        <v>600000</v>
      </c>
    </row>
    <row r="35" spans="1:30" x14ac:dyDescent="0.3">
      <c r="A35" s="168" t="s">
        <v>436</v>
      </c>
      <c r="B35" s="168">
        <v>484146.23</v>
      </c>
      <c r="C35" s="168"/>
      <c r="D35" s="170">
        <v>210000</v>
      </c>
      <c r="E35" s="170">
        <v>200000</v>
      </c>
      <c r="F35" s="170">
        <v>0</v>
      </c>
      <c r="G35" s="170">
        <v>0</v>
      </c>
      <c r="H35" s="170">
        <v>0</v>
      </c>
      <c r="I35" s="170">
        <v>0</v>
      </c>
      <c r="J35" s="170">
        <v>250000</v>
      </c>
      <c r="K35" s="170">
        <v>0</v>
      </c>
      <c r="L35" s="169">
        <v>0</v>
      </c>
      <c r="M35" s="170">
        <v>0</v>
      </c>
      <c r="N35" s="170">
        <v>0</v>
      </c>
      <c r="O35" s="170">
        <v>0</v>
      </c>
      <c r="P35" s="170">
        <v>0</v>
      </c>
      <c r="Q35" s="169">
        <v>0</v>
      </c>
      <c r="R35" s="170">
        <v>0</v>
      </c>
      <c r="S35" s="170">
        <v>0</v>
      </c>
      <c r="T35" s="170">
        <v>0</v>
      </c>
      <c r="U35" s="170">
        <v>0</v>
      </c>
      <c r="V35" s="170">
        <v>0</v>
      </c>
      <c r="W35" s="170">
        <v>0</v>
      </c>
      <c r="X35" s="739">
        <v>0</v>
      </c>
      <c r="Y35" s="170">
        <v>0</v>
      </c>
      <c r="Z35" s="170">
        <v>0</v>
      </c>
      <c r="AA35" s="170">
        <v>0</v>
      </c>
      <c r="AB35" s="170">
        <v>0</v>
      </c>
      <c r="AC35" s="170">
        <v>0</v>
      </c>
      <c r="AD35" s="170">
        <v>0</v>
      </c>
    </row>
    <row r="36" spans="1:30" hidden="1" x14ac:dyDescent="0.3">
      <c r="A36" s="177" t="s">
        <v>437</v>
      </c>
      <c r="B36" s="168">
        <v>0</v>
      </c>
      <c r="C36" s="168"/>
      <c r="D36" s="170">
        <v>1232000</v>
      </c>
      <c r="E36" s="170">
        <v>50000</v>
      </c>
      <c r="F36" s="170">
        <v>25000</v>
      </c>
      <c r="G36" s="170">
        <v>0</v>
      </c>
      <c r="H36" s="170">
        <v>0</v>
      </c>
      <c r="I36" s="170">
        <v>0</v>
      </c>
      <c r="J36" s="170">
        <v>0</v>
      </c>
      <c r="K36" s="170">
        <v>0</v>
      </c>
      <c r="L36" s="169">
        <v>0</v>
      </c>
      <c r="M36" s="170">
        <v>0</v>
      </c>
      <c r="N36" s="170">
        <v>0</v>
      </c>
      <c r="O36" s="170">
        <v>0</v>
      </c>
      <c r="P36" s="170">
        <v>0</v>
      </c>
      <c r="Q36" s="169">
        <v>0</v>
      </c>
      <c r="R36" s="170">
        <v>0</v>
      </c>
      <c r="S36" s="170">
        <v>0</v>
      </c>
      <c r="T36" s="170">
        <v>0</v>
      </c>
      <c r="U36" s="170">
        <v>0</v>
      </c>
      <c r="V36" s="170">
        <v>0</v>
      </c>
      <c r="W36" s="170">
        <v>0</v>
      </c>
      <c r="X36" s="739">
        <v>0</v>
      </c>
      <c r="Y36" s="170">
        <v>0</v>
      </c>
      <c r="Z36" s="170">
        <v>0</v>
      </c>
      <c r="AA36" s="170">
        <v>0</v>
      </c>
      <c r="AB36" s="170">
        <v>0</v>
      </c>
      <c r="AC36" s="170">
        <v>0</v>
      </c>
      <c r="AD36" s="170">
        <v>0</v>
      </c>
    </row>
    <row r="37" spans="1:30" hidden="1" x14ac:dyDescent="0.3">
      <c r="A37" s="178" t="s">
        <v>438</v>
      </c>
      <c r="B37" s="168">
        <v>0</v>
      </c>
      <c r="C37" s="168"/>
      <c r="D37" s="170">
        <v>600000</v>
      </c>
      <c r="E37" s="170">
        <v>493992</v>
      </c>
      <c r="F37" s="170">
        <v>480245</v>
      </c>
      <c r="G37" s="170">
        <v>95044</v>
      </c>
      <c r="H37" s="170">
        <v>125000</v>
      </c>
      <c r="I37" s="170">
        <v>0</v>
      </c>
      <c r="J37" s="170">
        <v>0</v>
      </c>
      <c r="K37" s="170">
        <v>0</v>
      </c>
      <c r="L37" s="169">
        <v>0</v>
      </c>
      <c r="M37" s="170">
        <v>0</v>
      </c>
      <c r="N37" s="170">
        <v>0</v>
      </c>
      <c r="O37" s="170">
        <v>0</v>
      </c>
      <c r="P37" s="170">
        <v>0</v>
      </c>
      <c r="Q37" s="169">
        <v>0</v>
      </c>
      <c r="R37" s="170">
        <v>0</v>
      </c>
      <c r="S37" s="170">
        <v>0</v>
      </c>
      <c r="T37" s="170">
        <v>0</v>
      </c>
      <c r="U37" s="170">
        <v>0</v>
      </c>
      <c r="V37" s="170">
        <v>0</v>
      </c>
      <c r="W37" s="170">
        <v>0</v>
      </c>
      <c r="X37" s="739">
        <v>0</v>
      </c>
      <c r="Y37" s="170">
        <v>0</v>
      </c>
      <c r="Z37" s="170">
        <v>0</v>
      </c>
      <c r="AA37" s="170">
        <v>0</v>
      </c>
      <c r="AB37" s="170">
        <v>0</v>
      </c>
      <c r="AC37" s="170">
        <v>0</v>
      </c>
      <c r="AD37" s="170">
        <v>0</v>
      </c>
    </row>
    <row r="38" spans="1:30" x14ac:dyDescent="0.3">
      <c r="A38" s="168" t="s">
        <v>439</v>
      </c>
      <c r="B38" s="168">
        <v>26169.08</v>
      </c>
      <c r="C38" s="168"/>
      <c r="D38" s="170">
        <v>2000</v>
      </c>
      <c r="E38" s="170">
        <v>2000</v>
      </c>
      <c r="F38" s="170">
        <v>2000</v>
      </c>
      <c r="G38" s="170">
        <v>2000</v>
      </c>
      <c r="H38" s="170">
        <v>2000</v>
      </c>
      <c r="I38" s="170">
        <v>1000</v>
      </c>
      <c r="J38" s="170">
        <v>2000</v>
      </c>
      <c r="K38" s="170">
        <v>2000</v>
      </c>
      <c r="L38" s="169">
        <v>2000</v>
      </c>
      <c r="M38" s="170">
        <v>2000</v>
      </c>
      <c r="N38" s="170">
        <v>2000</v>
      </c>
      <c r="O38" s="170">
        <v>2000</v>
      </c>
      <c r="P38" s="170">
        <v>17000</v>
      </c>
      <c r="Q38" s="169">
        <v>10000</v>
      </c>
      <c r="R38" s="170">
        <v>35000</v>
      </c>
      <c r="S38" s="170">
        <v>75000</v>
      </c>
      <c r="T38" s="170">
        <v>75000</v>
      </c>
      <c r="U38" s="170">
        <v>75000</v>
      </c>
      <c r="V38" s="170">
        <v>75000</v>
      </c>
      <c r="W38" s="170">
        <v>75000</v>
      </c>
      <c r="X38" s="739">
        <v>75000</v>
      </c>
      <c r="Y38" s="170">
        <v>75000</v>
      </c>
      <c r="Z38" s="170">
        <v>75000</v>
      </c>
      <c r="AA38" s="170">
        <v>75000</v>
      </c>
      <c r="AB38" s="170">
        <v>75000</v>
      </c>
      <c r="AC38" s="170">
        <v>75000</v>
      </c>
      <c r="AD38" s="170">
        <v>75000</v>
      </c>
    </row>
    <row r="39" spans="1:30" hidden="1" x14ac:dyDescent="0.3">
      <c r="A39" s="179" t="s">
        <v>440</v>
      </c>
      <c r="B39" s="168">
        <v>0</v>
      </c>
      <c r="C39" s="168"/>
      <c r="D39" s="170">
        <v>85000</v>
      </c>
      <c r="E39" s="170">
        <v>0</v>
      </c>
      <c r="F39" s="170">
        <v>0</v>
      </c>
      <c r="G39" s="170">
        <v>0</v>
      </c>
      <c r="H39" s="170">
        <v>30000</v>
      </c>
      <c r="I39" s="170">
        <v>0</v>
      </c>
      <c r="J39" s="170">
        <v>0</v>
      </c>
      <c r="K39" s="170">
        <v>0</v>
      </c>
      <c r="L39" s="169">
        <v>0</v>
      </c>
      <c r="M39" s="170">
        <v>0</v>
      </c>
      <c r="N39" s="170">
        <v>0</v>
      </c>
      <c r="O39" s="170">
        <v>0</v>
      </c>
      <c r="P39" s="170">
        <v>0</v>
      </c>
      <c r="Q39" s="169">
        <v>0</v>
      </c>
      <c r="R39" s="170">
        <v>0</v>
      </c>
      <c r="S39" s="170">
        <v>0</v>
      </c>
      <c r="T39" s="170">
        <v>0</v>
      </c>
      <c r="U39" s="170">
        <v>0</v>
      </c>
      <c r="V39" s="170">
        <v>0</v>
      </c>
      <c r="W39" s="170">
        <v>0</v>
      </c>
      <c r="X39" s="739">
        <v>0</v>
      </c>
      <c r="Y39" s="170">
        <v>0</v>
      </c>
      <c r="Z39" s="170">
        <v>0</v>
      </c>
      <c r="AA39" s="170">
        <v>0</v>
      </c>
      <c r="AB39" s="170">
        <v>0</v>
      </c>
      <c r="AC39" s="170">
        <v>0</v>
      </c>
      <c r="AD39" s="170">
        <v>0</v>
      </c>
    </row>
    <row r="40" spans="1:30" x14ac:dyDescent="0.3">
      <c r="A40" s="168" t="s">
        <v>441</v>
      </c>
      <c r="B40" s="168">
        <v>58789.919999999998</v>
      </c>
      <c r="C40" s="168"/>
      <c r="D40" s="170">
        <v>25000</v>
      </c>
      <c r="E40" s="170">
        <v>35000</v>
      </c>
      <c r="F40" s="170">
        <v>35000</v>
      </c>
      <c r="G40" s="170">
        <v>0</v>
      </c>
      <c r="H40" s="170">
        <v>10000</v>
      </c>
      <c r="I40" s="170">
        <v>0</v>
      </c>
      <c r="J40" s="170">
        <v>10000</v>
      </c>
      <c r="K40" s="170">
        <v>0</v>
      </c>
      <c r="L40" s="169">
        <v>0</v>
      </c>
      <c r="M40" s="170">
        <v>0</v>
      </c>
      <c r="N40" s="170">
        <v>0</v>
      </c>
      <c r="O40" s="170">
        <v>0</v>
      </c>
      <c r="P40" s="170">
        <v>0</v>
      </c>
      <c r="Q40" s="169">
        <v>0</v>
      </c>
      <c r="R40" s="170">
        <v>0</v>
      </c>
      <c r="S40" s="170">
        <v>0</v>
      </c>
      <c r="T40" s="170">
        <v>0</v>
      </c>
      <c r="U40" s="170">
        <v>0</v>
      </c>
      <c r="V40" s="170">
        <v>0</v>
      </c>
      <c r="W40" s="170"/>
      <c r="X40" s="739">
        <v>5000</v>
      </c>
      <c r="Y40" s="170">
        <v>25000</v>
      </c>
      <c r="Z40" s="170">
        <v>50000</v>
      </c>
      <c r="AA40" s="170">
        <v>70000</v>
      </c>
      <c r="AB40" s="170">
        <v>75000</v>
      </c>
      <c r="AC40" s="170">
        <v>75000</v>
      </c>
      <c r="AD40" s="170">
        <v>75000</v>
      </c>
    </row>
    <row r="41" spans="1:30" x14ac:dyDescent="0.3">
      <c r="A41" s="168" t="s">
        <v>442</v>
      </c>
      <c r="B41" s="168">
        <v>6652.06</v>
      </c>
      <c r="C41" s="168"/>
      <c r="D41" s="170">
        <v>0</v>
      </c>
      <c r="E41" s="170">
        <v>0</v>
      </c>
      <c r="F41" s="170">
        <v>0</v>
      </c>
      <c r="G41" s="170">
        <v>0</v>
      </c>
      <c r="H41" s="170">
        <v>0</v>
      </c>
      <c r="I41" s="170">
        <v>0</v>
      </c>
      <c r="J41" s="170">
        <v>0</v>
      </c>
      <c r="K41" s="170">
        <v>0</v>
      </c>
      <c r="L41" s="169">
        <v>0</v>
      </c>
      <c r="M41" s="170">
        <v>0</v>
      </c>
      <c r="N41" s="170">
        <v>15000</v>
      </c>
      <c r="O41" s="170">
        <v>15000</v>
      </c>
      <c r="P41" s="170">
        <v>15000</v>
      </c>
      <c r="Q41" s="169">
        <v>15000</v>
      </c>
      <c r="R41" s="170">
        <v>15000</v>
      </c>
      <c r="S41" s="170">
        <v>15000</v>
      </c>
      <c r="T41" s="170">
        <v>15000</v>
      </c>
      <c r="U41" s="170">
        <v>15000</v>
      </c>
      <c r="V41" s="170">
        <v>17250</v>
      </c>
      <c r="W41" s="170">
        <v>17250</v>
      </c>
      <c r="X41" s="739">
        <v>20000</v>
      </c>
      <c r="Y41" s="170">
        <v>30000</v>
      </c>
      <c r="Z41" s="170">
        <v>35000</v>
      </c>
      <c r="AA41" s="170">
        <v>35000</v>
      </c>
      <c r="AB41" s="170">
        <v>35000</v>
      </c>
      <c r="AC41" s="170">
        <v>35000</v>
      </c>
      <c r="AD41" s="170">
        <v>35000</v>
      </c>
    </row>
    <row r="42" spans="1:30" x14ac:dyDescent="0.3">
      <c r="A42" s="168" t="s">
        <v>443</v>
      </c>
      <c r="B42" s="168">
        <v>782203.25</v>
      </c>
      <c r="C42" s="168"/>
      <c r="D42" s="170">
        <v>375000</v>
      </c>
      <c r="E42" s="170">
        <v>215000</v>
      </c>
      <c r="F42" s="170">
        <v>225000</v>
      </c>
      <c r="G42" s="170">
        <v>300000</v>
      </c>
      <c r="H42" s="170">
        <v>265000</v>
      </c>
      <c r="I42" s="170">
        <v>190647</v>
      </c>
      <c r="J42" s="170">
        <v>200000</v>
      </c>
      <c r="K42" s="170">
        <v>0</v>
      </c>
      <c r="L42" s="169">
        <v>0</v>
      </c>
      <c r="M42" s="170">
        <v>0</v>
      </c>
      <c r="N42" s="170">
        <v>0</v>
      </c>
      <c r="O42" s="170">
        <v>0</v>
      </c>
      <c r="P42" s="170">
        <v>0</v>
      </c>
      <c r="Q42" s="169">
        <v>0</v>
      </c>
      <c r="R42" s="170">
        <v>0</v>
      </c>
      <c r="S42" s="170">
        <v>0</v>
      </c>
      <c r="T42" s="170">
        <v>0</v>
      </c>
      <c r="U42" s="170">
        <v>0</v>
      </c>
      <c r="V42" s="170">
        <v>0</v>
      </c>
      <c r="W42" s="170">
        <v>0</v>
      </c>
      <c r="X42" s="739">
        <v>0</v>
      </c>
      <c r="Y42" s="170">
        <v>0</v>
      </c>
      <c r="Z42" s="170">
        <v>0</v>
      </c>
      <c r="AA42" s="170">
        <v>0</v>
      </c>
      <c r="AB42" s="170">
        <v>0</v>
      </c>
      <c r="AC42" s="170">
        <v>0</v>
      </c>
      <c r="AD42" s="170">
        <v>0</v>
      </c>
    </row>
    <row r="43" spans="1:30" x14ac:dyDescent="0.3">
      <c r="A43" s="168" t="s">
        <v>444</v>
      </c>
      <c r="B43" s="168">
        <v>15058.21</v>
      </c>
      <c r="C43" s="168"/>
      <c r="D43" s="170">
        <v>56000</v>
      </c>
      <c r="E43" s="170">
        <v>56000</v>
      </c>
      <c r="F43" s="170">
        <v>56000</v>
      </c>
      <c r="G43" s="170">
        <v>30000</v>
      </c>
      <c r="H43" s="170">
        <v>15000</v>
      </c>
      <c r="I43" s="170">
        <v>0</v>
      </c>
      <c r="J43" s="170">
        <v>5000</v>
      </c>
      <c r="K43" s="170">
        <v>0</v>
      </c>
      <c r="L43" s="169">
        <v>0</v>
      </c>
      <c r="M43" s="170">
        <v>0</v>
      </c>
      <c r="N43" s="170">
        <v>0</v>
      </c>
      <c r="O43" s="170">
        <v>0</v>
      </c>
      <c r="P43" s="170">
        <v>0</v>
      </c>
      <c r="Q43" s="169">
        <v>0</v>
      </c>
      <c r="R43" s="170">
        <v>0</v>
      </c>
      <c r="S43" s="170">
        <v>0</v>
      </c>
      <c r="T43" s="170">
        <v>0</v>
      </c>
      <c r="U43" s="170">
        <v>0</v>
      </c>
      <c r="V43" s="170">
        <v>0</v>
      </c>
      <c r="W43" s="170">
        <v>0</v>
      </c>
      <c r="X43" s="739">
        <v>0</v>
      </c>
      <c r="Y43" s="170">
        <v>0</v>
      </c>
      <c r="Z43" s="170">
        <v>0</v>
      </c>
      <c r="AA43" s="170">
        <v>0</v>
      </c>
      <c r="AB43" s="170">
        <v>0</v>
      </c>
      <c r="AC43" s="170">
        <v>0</v>
      </c>
      <c r="AD43" s="170">
        <v>0</v>
      </c>
    </row>
    <row r="44" spans="1:30" x14ac:dyDescent="0.3">
      <c r="A44" s="168" t="s">
        <v>445</v>
      </c>
      <c r="B44" s="168">
        <v>915565.62</v>
      </c>
      <c r="C44" s="168"/>
      <c r="D44" s="170">
        <v>100000</v>
      </c>
      <c r="E44" s="170">
        <v>100000</v>
      </c>
      <c r="F44" s="170">
        <v>100000</v>
      </c>
      <c r="G44" s="170">
        <v>100000</v>
      </c>
      <c r="H44" s="170">
        <v>175000</v>
      </c>
      <c r="I44" s="170">
        <v>115000</v>
      </c>
      <c r="J44" s="170">
        <v>0</v>
      </c>
      <c r="K44" s="170">
        <v>0</v>
      </c>
      <c r="L44" s="169">
        <v>0</v>
      </c>
      <c r="M44" s="170">
        <v>0</v>
      </c>
      <c r="N44" s="170">
        <v>0</v>
      </c>
      <c r="O44" s="170">
        <v>0</v>
      </c>
      <c r="P44" s="170">
        <v>0</v>
      </c>
      <c r="Q44" s="169">
        <v>0</v>
      </c>
      <c r="R44" s="170">
        <v>0</v>
      </c>
      <c r="S44" s="170">
        <v>0</v>
      </c>
      <c r="T44" s="170">
        <v>0</v>
      </c>
      <c r="U44" s="170">
        <v>0</v>
      </c>
      <c r="V44" s="170">
        <v>0</v>
      </c>
      <c r="W44" s="170">
        <v>0</v>
      </c>
      <c r="X44" s="739">
        <v>0</v>
      </c>
      <c r="Y44" s="170">
        <v>0</v>
      </c>
      <c r="Z44" s="170">
        <v>0</v>
      </c>
      <c r="AA44" s="170">
        <v>0</v>
      </c>
      <c r="AB44" s="170">
        <v>0</v>
      </c>
      <c r="AC44" s="170">
        <v>0</v>
      </c>
      <c r="AD44" s="170">
        <v>0</v>
      </c>
    </row>
    <row r="45" spans="1:30" hidden="1" x14ac:dyDescent="0.3">
      <c r="A45" s="176" t="s">
        <v>446</v>
      </c>
      <c r="B45" s="168">
        <v>0</v>
      </c>
      <c r="C45" s="168"/>
      <c r="D45" s="170">
        <v>30000</v>
      </c>
      <c r="E45" s="170">
        <v>30000</v>
      </c>
      <c r="F45" s="170">
        <v>30000</v>
      </c>
      <c r="G45" s="170">
        <v>30000</v>
      </c>
      <c r="H45" s="170">
        <v>45000</v>
      </c>
      <c r="I45" s="170">
        <v>0</v>
      </c>
      <c r="J45" s="170">
        <v>0</v>
      </c>
      <c r="K45" s="170">
        <v>0</v>
      </c>
      <c r="L45" s="169">
        <v>0</v>
      </c>
      <c r="M45" s="170">
        <v>0</v>
      </c>
      <c r="N45" s="170">
        <v>0</v>
      </c>
      <c r="O45" s="170">
        <v>0</v>
      </c>
      <c r="P45" s="170">
        <v>0</v>
      </c>
      <c r="Q45" s="169">
        <v>0</v>
      </c>
      <c r="R45" s="170">
        <v>0</v>
      </c>
      <c r="S45" s="170">
        <v>0</v>
      </c>
      <c r="T45" s="170">
        <v>0</v>
      </c>
      <c r="U45" s="170">
        <v>0</v>
      </c>
      <c r="V45" s="170">
        <v>0</v>
      </c>
      <c r="W45" s="170">
        <v>0</v>
      </c>
      <c r="X45" s="739">
        <v>0</v>
      </c>
      <c r="Y45" s="170">
        <v>0</v>
      </c>
      <c r="Z45" s="170">
        <v>0</v>
      </c>
      <c r="AA45" s="170">
        <v>0</v>
      </c>
      <c r="AB45" s="170">
        <v>0</v>
      </c>
      <c r="AC45" s="170">
        <v>0</v>
      </c>
      <c r="AD45" s="170">
        <v>0</v>
      </c>
    </row>
    <row r="46" spans="1:30" x14ac:dyDescent="0.3">
      <c r="A46" s="168" t="s">
        <v>447</v>
      </c>
      <c r="B46" s="168">
        <v>1108582.79</v>
      </c>
      <c r="C46" s="168"/>
      <c r="D46" s="170"/>
      <c r="E46" s="170"/>
      <c r="F46" s="170"/>
      <c r="G46" s="170"/>
      <c r="H46" s="170"/>
      <c r="I46" s="170"/>
      <c r="J46" s="170">
        <v>150000</v>
      </c>
      <c r="K46" s="170">
        <v>525000</v>
      </c>
      <c r="L46" s="169">
        <v>0</v>
      </c>
      <c r="M46" s="170">
        <v>185000</v>
      </c>
      <c r="N46" s="170">
        <v>400000</v>
      </c>
      <c r="O46" s="170">
        <v>400000</v>
      </c>
      <c r="P46" s="170">
        <v>400000</v>
      </c>
      <c r="Q46" s="169">
        <v>600000</v>
      </c>
      <c r="R46" s="169">
        <v>600000</v>
      </c>
      <c r="S46" s="169">
        <v>450000</v>
      </c>
      <c r="T46" s="169">
        <f>70000+475000</f>
        <v>545000</v>
      </c>
      <c r="U46" s="169">
        <v>545000</v>
      </c>
      <c r="V46" s="169">
        <v>595000</v>
      </c>
      <c r="W46" s="169">
        <v>595000</v>
      </c>
      <c r="X46" s="739">
        <v>700000</v>
      </c>
      <c r="Y46" s="169">
        <v>825000</v>
      </c>
      <c r="Z46" s="169">
        <v>1000000</v>
      </c>
      <c r="AA46" s="169">
        <v>1165000</v>
      </c>
      <c r="AB46" s="169">
        <v>1335000</v>
      </c>
      <c r="AC46" s="169">
        <v>1435000</v>
      </c>
      <c r="AD46" s="169">
        <v>1780000</v>
      </c>
    </row>
    <row r="47" spans="1:30" x14ac:dyDescent="0.3">
      <c r="A47" s="168" t="s">
        <v>280</v>
      </c>
      <c r="B47" s="168">
        <v>49130.01</v>
      </c>
      <c r="C47" s="168"/>
      <c r="D47" s="170">
        <v>0</v>
      </c>
      <c r="E47" s="170">
        <v>0</v>
      </c>
      <c r="F47" s="170">
        <v>0</v>
      </c>
      <c r="G47" s="170">
        <v>0</v>
      </c>
      <c r="H47" s="170">
        <v>25000</v>
      </c>
      <c r="I47" s="170">
        <v>10000</v>
      </c>
      <c r="J47" s="170">
        <v>90000</v>
      </c>
      <c r="K47" s="170">
        <v>75000</v>
      </c>
      <c r="L47" s="169">
        <v>40000</v>
      </c>
      <c r="M47" s="170">
        <v>0</v>
      </c>
      <c r="N47" s="170">
        <v>50000</v>
      </c>
      <c r="O47" s="170">
        <v>75000</v>
      </c>
      <c r="P47" s="170">
        <v>75000</v>
      </c>
      <c r="Q47" s="169">
        <v>45000</v>
      </c>
      <c r="R47" s="170">
        <v>65000</v>
      </c>
      <c r="S47" s="170">
        <v>125000</v>
      </c>
      <c r="T47" s="170">
        <v>125000</v>
      </c>
      <c r="U47" s="170">
        <v>125000</v>
      </c>
      <c r="V47" s="170">
        <v>100000</v>
      </c>
      <c r="W47" s="170">
        <v>100000</v>
      </c>
      <c r="X47" s="739">
        <v>100000</v>
      </c>
      <c r="Y47" s="170">
        <v>185000</v>
      </c>
      <c r="Z47" s="170">
        <v>125000</v>
      </c>
      <c r="AA47" s="170">
        <v>150000</v>
      </c>
      <c r="AB47" s="170">
        <v>125000</v>
      </c>
      <c r="AC47" s="170">
        <v>125000</v>
      </c>
      <c r="AD47" s="170">
        <v>125000</v>
      </c>
    </row>
    <row r="48" spans="1:30" x14ac:dyDescent="0.3">
      <c r="A48" s="180" t="s">
        <v>448</v>
      </c>
      <c r="B48" s="168">
        <v>0</v>
      </c>
      <c r="C48" s="168"/>
      <c r="D48" s="170">
        <v>71000</v>
      </c>
      <c r="E48" s="170">
        <v>0</v>
      </c>
      <c r="F48" s="170">
        <v>0</v>
      </c>
      <c r="G48" s="170">
        <v>0</v>
      </c>
      <c r="H48" s="170">
        <v>0</v>
      </c>
      <c r="I48" s="170">
        <v>0</v>
      </c>
      <c r="J48" s="170">
        <v>0</v>
      </c>
      <c r="K48" s="170">
        <v>0</v>
      </c>
      <c r="L48" s="169">
        <v>0</v>
      </c>
      <c r="M48" s="170">
        <v>0</v>
      </c>
      <c r="N48" s="170">
        <v>0</v>
      </c>
      <c r="O48" s="170">
        <v>0</v>
      </c>
      <c r="P48" s="170">
        <v>0</v>
      </c>
      <c r="Q48" s="169">
        <v>0</v>
      </c>
      <c r="R48" s="170">
        <v>0</v>
      </c>
      <c r="S48" s="170">
        <v>0</v>
      </c>
      <c r="T48" s="170">
        <v>0</v>
      </c>
      <c r="U48" s="170">
        <v>0</v>
      </c>
      <c r="V48" s="170">
        <v>0</v>
      </c>
      <c r="W48" s="170">
        <v>0</v>
      </c>
      <c r="X48" s="739">
        <v>0</v>
      </c>
      <c r="Y48" s="170">
        <v>0</v>
      </c>
      <c r="Z48" s="170">
        <v>0</v>
      </c>
      <c r="AA48" s="170">
        <v>0</v>
      </c>
      <c r="AB48" s="170">
        <v>0</v>
      </c>
      <c r="AC48" s="170">
        <v>0</v>
      </c>
      <c r="AD48" s="170">
        <v>80000</v>
      </c>
    </row>
    <row r="49" spans="1:30" x14ac:dyDescent="0.3">
      <c r="A49" s="180" t="s">
        <v>449</v>
      </c>
      <c r="B49" s="168"/>
      <c r="C49" s="168"/>
      <c r="D49" s="170"/>
      <c r="E49" s="170"/>
      <c r="F49" s="170"/>
      <c r="G49" s="170"/>
      <c r="H49" s="170"/>
      <c r="I49" s="170"/>
      <c r="J49" s="170"/>
      <c r="K49" s="170"/>
      <c r="L49" s="169"/>
      <c r="M49" s="170"/>
      <c r="N49" s="170"/>
      <c r="O49" s="170"/>
      <c r="P49" s="170">
        <v>10000</v>
      </c>
      <c r="Q49" s="169">
        <v>65000</v>
      </c>
      <c r="R49" s="170">
        <v>65000</v>
      </c>
      <c r="S49" s="170">
        <v>20000</v>
      </c>
      <c r="T49" s="170">
        <v>15000</v>
      </c>
      <c r="U49" s="170">
        <v>5000</v>
      </c>
      <c r="V49" s="170">
        <v>5000</v>
      </c>
      <c r="W49" s="170">
        <v>5000</v>
      </c>
      <c r="X49" s="739">
        <v>20000</v>
      </c>
      <c r="Y49" s="170">
        <v>20000</v>
      </c>
      <c r="Z49" s="170">
        <v>85000</v>
      </c>
      <c r="AA49" s="170">
        <v>25000</v>
      </c>
      <c r="AB49" s="170">
        <v>25000</v>
      </c>
      <c r="AC49" s="170">
        <v>25000</v>
      </c>
      <c r="AD49" s="170">
        <v>25000</v>
      </c>
    </row>
    <row r="50" spans="1:30" ht="19.2" x14ac:dyDescent="0.6">
      <c r="A50" s="168" t="s">
        <v>450</v>
      </c>
      <c r="B50" s="168">
        <v>20048.439999999999</v>
      </c>
      <c r="C50" s="168"/>
      <c r="D50" s="170">
        <v>0</v>
      </c>
      <c r="E50" s="170">
        <v>0</v>
      </c>
      <c r="F50" s="170">
        <v>85000</v>
      </c>
      <c r="G50" s="170">
        <v>5000</v>
      </c>
      <c r="H50" s="170">
        <v>12000</v>
      </c>
      <c r="I50" s="170">
        <v>0</v>
      </c>
      <c r="J50" s="173">
        <v>5000</v>
      </c>
      <c r="K50" s="173">
        <v>0</v>
      </c>
      <c r="L50" s="181">
        <v>0</v>
      </c>
      <c r="M50" s="173">
        <v>0</v>
      </c>
      <c r="N50" s="173">
        <v>0</v>
      </c>
      <c r="O50" s="173">
        <v>0</v>
      </c>
      <c r="P50" s="173">
        <v>0</v>
      </c>
      <c r="Q50" s="181">
        <v>10000</v>
      </c>
      <c r="R50" s="173">
        <v>10000</v>
      </c>
      <c r="S50" s="173">
        <v>5000</v>
      </c>
      <c r="T50" s="173">
        <v>5000</v>
      </c>
      <c r="U50" s="173">
        <v>5000</v>
      </c>
      <c r="V50" s="173">
        <v>5000</v>
      </c>
      <c r="W50" s="173">
        <v>5000</v>
      </c>
      <c r="X50" s="740">
        <v>5000</v>
      </c>
      <c r="Y50" s="173">
        <v>5000</v>
      </c>
      <c r="Z50" s="173">
        <v>5000</v>
      </c>
      <c r="AA50" s="173">
        <v>5000</v>
      </c>
      <c r="AB50" s="173">
        <v>5000</v>
      </c>
      <c r="AC50" s="173">
        <v>5000</v>
      </c>
      <c r="AD50" s="173">
        <v>5000</v>
      </c>
    </row>
    <row r="51" spans="1:30" hidden="1" x14ac:dyDescent="0.3">
      <c r="A51" s="182" t="s">
        <v>451</v>
      </c>
      <c r="B51" s="183">
        <v>0</v>
      </c>
      <c r="C51" s="183"/>
      <c r="D51" s="170">
        <v>0</v>
      </c>
      <c r="E51" s="170">
        <v>0</v>
      </c>
      <c r="F51" s="170">
        <v>0</v>
      </c>
      <c r="G51" s="170">
        <v>0</v>
      </c>
      <c r="H51" s="170">
        <v>0</v>
      </c>
      <c r="I51" s="170">
        <v>0</v>
      </c>
      <c r="J51" s="170">
        <v>0</v>
      </c>
      <c r="K51" s="184">
        <v>0</v>
      </c>
      <c r="L51" s="185">
        <v>0</v>
      </c>
      <c r="M51" s="184">
        <v>0</v>
      </c>
      <c r="N51" s="184">
        <v>0</v>
      </c>
      <c r="O51" s="184">
        <v>0</v>
      </c>
      <c r="P51" s="184">
        <v>0</v>
      </c>
      <c r="Q51" s="184">
        <v>0</v>
      </c>
      <c r="R51" s="184">
        <v>0</v>
      </c>
      <c r="X51" s="741"/>
    </row>
    <row r="52" spans="1:30" ht="33.75" hidden="1" customHeight="1" x14ac:dyDescent="0.6">
      <c r="A52" s="182" t="s">
        <v>452</v>
      </c>
      <c r="B52" s="186">
        <v>0</v>
      </c>
      <c r="C52" s="186"/>
      <c r="D52" s="187">
        <v>0</v>
      </c>
      <c r="E52" s="187">
        <v>0</v>
      </c>
      <c r="F52" s="173">
        <v>0</v>
      </c>
      <c r="G52" s="173">
        <v>0</v>
      </c>
      <c r="H52" s="188">
        <v>0</v>
      </c>
      <c r="I52" s="173">
        <v>0</v>
      </c>
      <c r="J52" s="189">
        <v>0</v>
      </c>
      <c r="K52" s="190">
        <v>0</v>
      </c>
      <c r="L52" s="191">
        <v>0</v>
      </c>
      <c r="M52" s="190">
        <v>0</v>
      </c>
      <c r="N52" s="190">
        <v>0</v>
      </c>
      <c r="O52" s="190">
        <v>0</v>
      </c>
      <c r="P52" s="190">
        <v>0</v>
      </c>
      <c r="Q52" s="190">
        <v>0</v>
      </c>
      <c r="R52" s="190">
        <v>0</v>
      </c>
      <c r="S52" s="190">
        <v>0</v>
      </c>
      <c r="T52" s="190">
        <v>0</v>
      </c>
      <c r="U52" s="190">
        <v>0</v>
      </c>
      <c r="V52" s="190">
        <v>0</v>
      </c>
      <c r="W52" s="190">
        <v>0</v>
      </c>
      <c r="X52" s="742">
        <v>0</v>
      </c>
      <c r="Y52" s="190">
        <v>0</v>
      </c>
      <c r="Z52" s="190">
        <v>0</v>
      </c>
      <c r="AA52" s="190">
        <v>0</v>
      </c>
      <c r="AB52" s="190">
        <v>0</v>
      </c>
      <c r="AC52" s="190">
        <v>0</v>
      </c>
      <c r="AD52" s="190">
        <v>0</v>
      </c>
    </row>
    <row r="53" spans="1:30" x14ac:dyDescent="0.3">
      <c r="A53" s="168" t="s">
        <v>453</v>
      </c>
      <c r="B53" s="168">
        <v>6826515.9500000002</v>
      </c>
      <c r="C53" s="168"/>
      <c r="D53" s="168">
        <f t="shared" ref="D53:M53" si="6">SUM(D26:D52)</f>
        <v>3471000</v>
      </c>
      <c r="E53" s="168">
        <f t="shared" si="6"/>
        <v>1841992</v>
      </c>
      <c r="F53" s="168">
        <f t="shared" si="6"/>
        <v>1713245</v>
      </c>
      <c r="G53" s="168">
        <f t="shared" si="6"/>
        <v>1582044</v>
      </c>
      <c r="H53" s="168">
        <f t="shared" si="6"/>
        <v>1589000</v>
      </c>
      <c r="I53" s="168">
        <f>SUM(I26:I52)</f>
        <v>857647</v>
      </c>
      <c r="J53" s="168">
        <f t="shared" si="6"/>
        <v>1382000</v>
      </c>
      <c r="K53" s="168">
        <f t="shared" si="6"/>
        <v>887000</v>
      </c>
      <c r="L53" s="168">
        <f t="shared" si="6"/>
        <v>365000</v>
      </c>
      <c r="M53" s="168">
        <f t="shared" si="6"/>
        <v>538960</v>
      </c>
      <c r="N53" s="168">
        <f>SUM(N26:N52)-N48</f>
        <v>937000</v>
      </c>
      <c r="O53" s="168">
        <f>SUM(O26:O52)-O48</f>
        <v>974000</v>
      </c>
      <c r="P53" s="168">
        <f>SUM(P26:P52)</f>
        <v>1052000</v>
      </c>
      <c r="Q53" s="168">
        <f>SUM(Q26:Q52)</f>
        <v>1431000</v>
      </c>
      <c r="R53" s="168">
        <f>SUM(R26:R52)-R48</f>
        <v>1602000</v>
      </c>
      <c r="S53" s="168">
        <f t="shared" ref="S53:Z53" si="7">SUM(S26:S52)-S48</f>
        <v>1630000</v>
      </c>
      <c r="T53" s="168">
        <f t="shared" si="7"/>
        <v>1795000</v>
      </c>
      <c r="U53" s="168">
        <f t="shared" si="7"/>
        <v>1860000</v>
      </c>
      <c r="V53" s="168">
        <f t="shared" si="7"/>
        <v>1927250</v>
      </c>
      <c r="W53" s="168">
        <f t="shared" si="7"/>
        <v>1927250</v>
      </c>
      <c r="X53" s="743">
        <f>SUM(X26:X52)-X48</f>
        <v>2230000</v>
      </c>
      <c r="Y53" s="168">
        <f t="shared" si="7"/>
        <v>2530000</v>
      </c>
      <c r="Z53" s="168">
        <f t="shared" si="7"/>
        <v>2880000</v>
      </c>
      <c r="AA53" s="168">
        <f>SUM(AA26:AA52)-AA48</f>
        <v>3230000</v>
      </c>
      <c r="AB53" s="168">
        <f>SUM(AB26:AB52)-AB48</f>
        <v>3605000</v>
      </c>
      <c r="AC53" s="168">
        <f>SUM(AC26:AC52)-AC48</f>
        <v>3980000</v>
      </c>
      <c r="AD53" s="168">
        <f>SUM(AD26:AD52)-AD48</f>
        <v>4275000</v>
      </c>
    </row>
    <row r="54" spans="1:30" x14ac:dyDescent="0.3">
      <c r="A54" s="168"/>
      <c r="B54" s="168"/>
      <c r="C54" s="168"/>
      <c r="D54" s="168"/>
      <c r="E54" s="168"/>
      <c r="F54" s="168"/>
      <c r="G54" s="168"/>
      <c r="H54" s="168"/>
      <c r="I54" s="168"/>
      <c r="J54" s="168"/>
      <c r="K54" s="168"/>
      <c r="L54" s="168"/>
      <c r="M54" s="168"/>
      <c r="N54" s="168"/>
      <c r="O54" s="168"/>
      <c r="P54" s="168"/>
      <c r="Q54" s="168"/>
      <c r="R54" s="168"/>
      <c r="S54" s="168"/>
      <c r="T54" s="168"/>
      <c r="U54" s="168"/>
      <c r="V54" s="168"/>
      <c r="W54" s="168"/>
      <c r="X54" s="743"/>
      <c r="Y54" s="168"/>
      <c r="Z54" s="168"/>
      <c r="AA54" s="168"/>
      <c r="AB54" s="168"/>
      <c r="AC54" s="168"/>
      <c r="AD54" s="168"/>
    </row>
    <row r="55" spans="1:30" x14ac:dyDescent="0.3">
      <c r="A55" s="192" t="s">
        <v>454</v>
      </c>
      <c r="D55" s="192"/>
      <c r="E55" s="192"/>
      <c r="F55" s="192"/>
      <c r="G55" s="192"/>
      <c r="H55" s="192"/>
      <c r="I55" s="192"/>
      <c r="P55" s="193"/>
      <c r="Q55" s="193"/>
      <c r="R55" s="193"/>
      <c r="S55" s="193"/>
      <c r="T55" s="193"/>
      <c r="U55" s="193"/>
      <c r="V55" s="193"/>
      <c r="W55" s="193"/>
      <c r="X55" s="744"/>
      <c r="Y55" s="193"/>
      <c r="Z55" s="193"/>
      <c r="AA55" s="193"/>
      <c r="AB55" s="193"/>
      <c r="AC55" s="193"/>
    </row>
    <row r="56" spans="1:30" x14ac:dyDescent="0.3">
      <c r="A56" s="168" t="s">
        <v>455</v>
      </c>
      <c r="B56" s="194">
        <v>10905</v>
      </c>
      <c r="C56" s="194"/>
      <c r="D56" s="187">
        <v>0</v>
      </c>
      <c r="E56" s="187">
        <v>0</v>
      </c>
      <c r="F56" s="187">
        <v>0</v>
      </c>
      <c r="G56" s="187">
        <v>0</v>
      </c>
      <c r="H56" s="187">
        <v>0</v>
      </c>
      <c r="I56" s="187">
        <v>10000</v>
      </c>
      <c r="J56" s="187">
        <v>0</v>
      </c>
      <c r="K56" s="187">
        <v>0</v>
      </c>
      <c r="L56" s="195">
        <v>0</v>
      </c>
      <c r="M56" s="187">
        <v>0</v>
      </c>
      <c r="N56" s="187">
        <v>0</v>
      </c>
      <c r="O56" s="187">
        <v>0</v>
      </c>
      <c r="P56" s="187">
        <v>25000</v>
      </c>
      <c r="Q56" s="187">
        <v>15000</v>
      </c>
      <c r="R56" s="187">
        <v>10000</v>
      </c>
      <c r="S56" s="187">
        <v>10000</v>
      </c>
      <c r="T56" s="187">
        <v>10000</v>
      </c>
      <c r="U56" s="187">
        <v>10000</v>
      </c>
      <c r="V56" s="187">
        <v>10000</v>
      </c>
      <c r="W56" s="187">
        <v>10000</v>
      </c>
      <c r="X56" s="745">
        <v>10000</v>
      </c>
      <c r="Y56" s="187">
        <v>10000</v>
      </c>
      <c r="Z56" s="187">
        <v>10000</v>
      </c>
      <c r="AA56" s="187">
        <v>10000</v>
      </c>
      <c r="AB56" s="187">
        <v>10000</v>
      </c>
      <c r="AC56" s="187">
        <v>10000</v>
      </c>
      <c r="AD56" s="187">
        <v>10000</v>
      </c>
    </row>
    <row r="57" spans="1:30" x14ac:dyDescent="0.3">
      <c r="A57" s="168" t="s">
        <v>456</v>
      </c>
      <c r="B57" s="194"/>
      <c r="C57" s="194"/>
      <c r="D57" s="187"/>
      <c r="E57" s="187"/>
      <c r="F57" s="187"/>
      <c r="G57" s="187"/>
      <c r="H57" s="187"/>
      <c r="I57" s="187"/>
      <c r="J57" s="187"/>
      <c r="K57" s="187"/>
      <c r="L57" s="195">
        <f t="shared" ref="L57:R57" si="8">SUM(L53:L56)</f>
        <v>365000</v>
      </c>
      <c r="M57" s="195">
        <f t="shared" si="8"/>
        <v>538960</v>
      </c>
      <c r="N57" s="195">
        <f t="shared" si="8"/>
        <v>937000</v>
      </c>
      <c r="O57" s="195">
        <f t="shared" si="8"/>
        <v>974000</v>
      </c>
      <c r="P57" s="195">
        <f t="shared" si="8"/>
        <v>1077000</v>
      </c>
      <c r="Q57" s="195">
        <f t="shared" si="8"/>
        <v>1446000</v>
      </c>
      <c r="R57" s="195">
        <f t="shared" si="8"/>
        <v>1612000</v>
      </c>
      <c r="S57" s="195">
        <f t="shared" ref="S57:AA57" si="9">SUM(S53:S56)</f>
        <v>1640000</v>
      </c>
      <c r="T57" s="195">
        <f t="shared" si="9"/>
        <v>1805000</v>
      </c>
      <c r="U57" s="195">
        <f t="shared" si="9"/>
        <v>1870000</v>
      </c>
      <c r="V57" s="195">
        <f t="shared" si="9"/>
        <v>1937250</v>
      </c>
      <c r="W57" s="195">
        <f t="shared" si="9"/>
        <v>1937250</v>
      </c>
      <c r="X57" s="745">
        <f t="shared" si="9"/>
        <v>2240000</v>
      </c>
      <c r="Y57" s="195">
        <f t="shared" si="9"/>
        <v>2540000</v>
      </c>
      <c r="Z57" s="195">
        <f t="shared" si="9"/>
        <v>2890000</v>
      </c>
      <c r="AA57" s="195">
        <f t="shared" si="9"/>
        <v>3240000</v>
      </c>
      <c r="AB57" s="195">
        <f>SUM(AB53:AB56)</f>
        <v>3615000</v>
      </c>
      <c r="AC57" s="195">
        <f>SUM(AC53:AC56)</f>
        <v>3990000</v>
      </c>
      <c r="AD57" s="195">
        <f>SUM(AD53:AD56)</f>
        <v>4285000</v>
      </c>
    </row>
    <row r="58" spans="1:30" x14ac:dyDescent="0.3">
      <c r="P58" s="193"/>
      <c r="Q58" s="193"/>
      <c r="R58" s="193"/>
      <c r="S58" s="193"/>
      <c r="T58" s="193"/>
      <c r="U58" s="193"/>
      <c r="V58" s="193"/>
      <c r="W58" s="193"/>
      <c r="X58" s="744"/>
      <c r="Y58" s="193"/>
      <c r="Z58" s="193"/>
      <c r="AA58" s="193"/>
      <c r="AB58" s="193"/>
      <c r="AC58" s="193"/>
      <c r="AD58" s="193"/>
    </row>
    <row r="59" spans="1:30" x14ac:dyDescent="0.3">
      <c r="A59" s="192" t="s">
        <v>457</v>
      </c>
      <c r="B59" s="168"/>
      <c r="C59" s="168"/>
      <c r="D59" s="168"/>
      <c r="E59" s="168"/>
      <c r="F59" s="168"/>
      <c r="G59" s="168"/>
      <c r="H59" s="168"/>
      <c r="I59" s="168"/>
      <c r="J59" s="170"/>
      <c r="K59" s="170"/>
      <c r="L59" s="169"/>
      <c r="M59" s="170"/>
      <c r="N59" s="170"/>
      <c r="O59" s="170"/>
      <c r="P59" s="170"/>
      <c r="Q59" s="170"/>
      <c r="R59" s="170"/>
      <c r="S59" s="170"/>
      <c r="T59" s="170"/>
      <c r="U59" s="170"/>
      <c r="V59" s="170"/>
      <c r="W59" s="170"/>
      <c r="X59" s="739"/>
      <c r="Y59" s="170"/>
      <c r="Z59" s="170"/>
      <c r="AA59" s="170"/>
      <c r="AB59" s="170"/>
      <c r="AC59" s="170"/>
      <c r="AD59" s="170"/>
    </row>
    <row r="60" spans="1:30" ht="19.2" x14ac:dyDescent="0.6">
      <c r="A60" s="179" t="s">
        <v>458</v>
      </c>
      <c r="B60" s="168">
        <v>955575.82</v>
      </c>
      <c r="C60" s="168"/>
      <c r="D60" s="170"/>
      <c r="E60" s="170"/>
      <c r="F60" s="170"/>
      <c r="G60" s="170"/>
      <c r="H60" s="188">
        <v>5650000</v>
      </c>
      <c r="I60" s="170"/>
      <c r="J60" s="196">
        <v>450000</v>
      </c>
      <c r="K60" s="196">
        <v>500000</v>
      </c>
      <c r="L60" s="197">
        <v>350000</v>
      </c>
      <c r="M60" s="196">
        <v>225000</v>
      </c>
      <c r="N60" s="196">
        <v>25000</v>
      </c>
      <c r="O60" s="196">
        <v>25000</v>
      </c>
      <c r="P60" s="196">
        <v>25000</v>
      </c>
      <c r="Q60" s="196">
        <v>75000</v>
      </c>
      <c r="R60" s="196">
        <v>75000</v>
      </c>
      <c r="S60" s="196">
        <v>350000</v>
      </c>
      <c r="T60" s="196">
        <v>500000</v>
      </c>
      <c r="U60" s="196">
        <v>500000</v>
      </c>
      <c r="V60" s="196">
        <v>500000</v>
      </c>
      <c r="W60" s="196">
        <v>550000</v>
      </c>
      <c r="X60" s="746">
        <v>550000</v>
      </c>
      <c r="Y60" s="196">
        <v>600000</v>
      </c>
      <c r="Z60" s="196">
        <v>750000</v>
      </c>
      <c r="AA60" s="196">
        <v>750000</v>
      </c>
      <c r="AB60" s="196">
        <v>800000</v>
      </c>
      <c r="AC60" s="196">
        <v>750000</v>
      </c>
      <c r="AD60" s="196">
        <v>600000</v>
      </c>
    </row>
    <row r="61" spans="1:30" x14ac:dyDescent="0.3">
      <c r="P61" s="193"/>
      <c r="Q61" s="193"/>
      <c r="R61" s="193"/>
      <c r="S61" s="193"/>
      <c r="T61" s="193"/>
      <c r="U61" s="193"/>
      <c r="V61" s="193"/>
      <c r="W61" s="193"/>
      <c r="X61" s="744"/>
      <c r="Y61" s="193"/>
      <c r="Z61" s="193"/>
      <c r="AA61" s="193"/>
      <c r="AB61" s="193"/>
      <c r="AC61" s="193"/>
      <c r="AD61" s="193"/>
    </row>
    <row r="62" spans="1:30" x14ac:dyDescent="0.3">
      <c r="A62" s="168" t="s">
        <v>459</v>
      </c>
      <c r="B62" s="168">
        <v>6837420.9500000002</v>
      </c>
      <c r="C62" s="168"/>
      <c r="D62" s="168">
        <v>3471000</v>
      </c>
      <c r="E62" s="168">
        <v>1841992</v>
      </c>
      <c r="F62" s="168">
        <v>1713245</v>
      </c>
      <c r="G62" s="168">
        <v>1582044</v>
      </c>
      <c r="H62" s="168">
        <v>7239000</v>
      </c>
      <c r="I62" s="168">
        <v>867647</v>
      </c>
      <c r="J62" s="168">
        <f>SUM(J53:J60)</f>
        <v>1832000</v>
      </c>
      <c r="K62" s="168">
        <f>SUM(K53:K60)</f>
        <v>1387000</v>
      </c>
      <c r="L62" s="168">
        <f>SUM(L57:L60)</f>
        <v>715000</v>
      </c>
      <c r="M62" s="168">
        <f>SUM(M57:M60)</f>
        <v>763960</v>
      </c>
      <c r="N62" s="168">
        <f>SUM(N57:N60)</f>
        <v>962000</v>
      </c>
      <c r="O62" s="168">
        <f>SUM(O57:O60)</f>
        <v>999000</v>
      </c>
      <c r="P62" s="168">
        <f t="shared" ref="P62:V62" si="10">SUM(P57:P60)</f>
        <v>1102000</v>
      </c>
      <c r="Q62" s="168">
        <f t="shared" si="10"/>
        <v>1521000</v>
      </c>
      <c r="R62" s="168">
        <f t="shared" si="10"/>
        <v>1687000</v>
      </c>
      <c r="S62" s="168">
        <f t="shared" si="10"/>
        <v>1990000</v>
      </c>
      <c r="T62" s="168">
        <f t="shared" si="10"/>
        <v>2305000</v>
      </c>
      <c r="U62" s="168">
        <f t="shared" si="10"/>
        <v>2370000</v>
      </c>
      <c r="V62" s="168">
        <f t="shared" si="10"/>
        <v>2437250</v>
      </c>
      <c r="W62" s="168">
        <f t="shared" ref="W62:AB62" si="11">SUM(W57:W60)</f>
        <v>2487250</v>
      </c>
      <c r="X62" s="743">
        <f t="shared" si="11"/>
        <v>2790000</v>
      </c>
      <c r="Y62" s="168">
        <f t="shared" si="11"/>
        <v>3140000</v>
      </c>
      <c r="Z62" s="168">
        <f t="shared" si="11"/>
        <v>3640000</v>
      </c>
      <c r="AA62" s="168">
        <f t="shared" si="11"/>
        <v>3990000</v>
      </c>
      <c r="AB62" s="168">
        <f t="shared" si="11"/>
        <v>4415000</v>
      </c>
      <c r="AC62" s="168">
        <f>SUM(AC57:AC60)</f>
        <v>4740000</v>
      </c>
      <c r="AD62" s="168">
        <f>SUM(AD57:AD60)</f>
        <v>4885000</v>
      </c>
    </row>
    <row r="63" spans="1:30" x14ac:dyDescent="0.3">
      <c r="Q63" s="193"/>
    </row>
    <row r="64" spans="1:30" hidden="1" x14ac:dyDescent="0.3">
      <c r="Q64" s="193"/>
      <c r="V64" s="1144" t="s">
        <v>415</v>
      </c>
      <c r="W64" s="1144"/>
      <c r="X64" s="1144"/>
      <c r="Y64" s="1144"/>
      <c r="Z64" s="1144"/>
      <c r="AA64" s="1144"/>
    </row>
    <row r="65" spans="1:28" hidden="1" x14ac:dyDescent="0.3">
      <c r="Q65" s="193"/>
      <c r="V65" s="167" t="s">
        <v>94</v>
      </c>
      <c r="W65" s="167" t="s">
        <v>107</v>
      </c>
      <c r="X65" s="167" t="s">
        <v>117</v>
      </c>
      <c r="Y65" s="167" t="s">
        <v>128</v>
      </c>
      <c r="Z65" s="167" t="s">
        <v>155</v>
      </c>
      <c r="AA65" s="167" t="s">
        <v>493</v>
      </c>
      <c r="AB65" s="167" t="s">
        <v>571</v>
      </c>
    </row>
    <row r="66" spans="1:28" hidden="1" x14ac:dyDescent="0.3">
      <c r="A66" s="164" t="s">
        <v>460</v>
      </c>
      <c r="Q66" s="193"/>
    </row>
    <row r="67" spans="1:28" hidden="1" x14ac:dyDescent="0.3">
      <c r="A67" s="164" t="s">
        <v>461</v>
      </c>
      <c r="Q67" s="193"/>
      <c r="V67" s="164">
        <v>300000</v>
      </c>
      <c r="W67" s="164">
        <v>325000</v>
      </c>
      <c r="X67" s="164">
        <v>350000</v>
      </c>
      <c r="Y67" s="164">
        <v>350000</v>
      </c>
      <c r="Z67" s="164">
        <v>350000</v>
      </c>
      <c r="AA67" s="164">
        <v>350000</v>
      </c>
      <c r="AB67" s="164">
        <v>350000</v>
      </c>
    </row>
    <row r="68" spans="1:28" hidden="1" x14ac:dyDescent="0.3">
      <c r="A68" s="164" t="s">
        <v>150</v>
      </c>
      <c r="Q68" s="193"/>
      <c r="V68" s="164">
        <v>95000</v>
      </c>
      <c r="W68" s="164">
        <v>325000</v>
      </c>
      <c r="X68" s="164">
        <v>350000</v>
      </c>
      <c r="Y68" s="164">
        <v>350000</v>
      </c>
      <c r="Z68" s="164">
        <v>350000</v>
      </c>
      <c r="AA68" s="164">
        <v>350000</v>
      </c>
      <c r="AB68" s="164">
        <v>350000</v>
      </c>
    </row>
    <row r="69" spans="1:28" hidden="1" x14ac:dyDescent="0.3">
      <c r="A69" s="164" t="s">
        <v>462</v>
      </c>
      <c r="Q69" s="193"/>
      <c r="V69" s="198">
        <v>200000</v>
      </c>
      <c r="W69" s="198">
        <v>200000</v>
      </c>
      <c r="X69" s="198">
        <v>225000</v>
      </c>
      <c r="Y69" s="198">
        <v>300000</v>
      </c>
      <c r="Z69" s="198">
        <v>300000</v>
      </c>
      <c r="AA69" s="198">
        <v>300000</v>
      </c>
      <c r="AB69" s="198">
        <v>300000</v>
      </c>
    </row>
    <row r="70" spans="1:28" hidden="1" x14ac:dyDescent="0.3">
      <c r="Q70" s="193"/>
      <c r="V70" s="164">
        <f t="shared" ref="V70:AA70" si="12">SUM(V67:V69)</f>
        <v>595000</v>
      </c>
      <c r="W70" s="164">
        <f t="shared" si="12"/>
        <v>850000</v>
      </c>
      <c r="X70" s="164">
        <f t="shared" si="12"/>
        <v>925000</v>
      </c>
      <c r="Y70" s="164">
        <f t="shared" si="12"/>
        <v>1000000</v>
      </c>
      <c r="Z70" s="164">
        <f t="shared" si="12"/>
        <v>1000000</v>
      </c>
      <c r="AA70" s="164">
        <f t="shared" si="12"/>
        <v>1000000</v>
      </c>
      <c r="AB70" s="164">
        <f>SUM(AB67:AB69)</f>
        <v>1000000</v>
      </c>
    </row>
    <row r="71" spans="1:28" hidden="1" x14ac:dyDescent="0.3">
      <c r="Q71" s="193"/>
    </row>
    <row r="72" spans="1:28" hidden="1" x14ac:dyDescent="0.3">
      <c r="Q72" s="193"/>
    </row>
    <row r="73" spans="1:28" ht="19.2" hidden="1" customHeight="1" x14ac:dyDescent="0.3">
      <c r="Q73" s="193"/>
    </row>
    <row r="74" spans="1:28" hidden="1" x14ac:dyDescent="0.3">
      <c r="Q74" s="193"/>
    </row>
    <row r="75" spans="1:28" hidden="1" x14ac:dyDescent="0.3">
      <c r="M75" s="174"/>
      <c r="N75" s="174"/>
      <c r="O75" s="174"/>
      <c r="P75" s="174"/>
      <c r="Q75" s="174"/>
    </row>
    <row r="76" spans="1:28" hidden="1" x14ac:dyDescent="0.3">
      <c r="M76" s="174"/>
      <c r="N76" s="174"/>
      <c r="O76" s="174"/>
      <c r="P76" s="174"/>
      <c r="Q76" s="174"/>
    </row>
    <row r="77" spans="1:28" hidden="1" x14ac:dyDescent="0.3">
      <c r="A77" s="192" t="s">
        <v>463</v>
      </c>
      <c r="K77" s="199"/>
      <c r="Q77" s="193"/>
    </row>
    <row r="78" spans="1:28" hidden="1" x14ac:dyDescent="0.3">
      <c r="A78" s="200" t="s">
        <v>464</v>
      </c>
      <c r="B78" s="193">
        <v>10493.04</v>
      </c>
      <c r="C78" s="193"/>
      <c r="D78" s="193">
        <v>0</v>
      </c>
      <c r="E78" s="193">
        <v>0</v>
      </c>
      <c r="F78" s="193">
        <v>0</v>
      </c>
      <c r="G78" s="193">
        <v>0</v>
      </c>
      <c r="H78" s="193">
        <v>0</v>
      </c>
      <c r="I78" s="193">
        <v>10000</v>
      </c>
      <c r="J78" s="193">
        <v>0</v>
      </c>
      <c r="K78" s="193">
        <v>0</v>
      </c>
      <c r="L78" s="201">
        <v>0</v>
      </c>
      <c r="M78" s="193">
        <v>0</v>
      </c>
      <c r="N78" s="193">
        <v>0</v>
      </c>
      <c r="O78" s="193"/>
      <c r="P78" s="193">
        <v>0</v>
      </c>
      <c r="Q78" s="193">
        <v>0</v>
      </c>
    </row>
    <row r="79" spans="1:28" hidden="1" x14ac:dyDescent="0.3">
      <c r="A79" s="164" t="s">
        <v>465</v>
      </c>
      <c r="B79" s="193">
        <v>6577882</v>
      </c>
      <c r="C79" s="193"/>
      <c r="D79" s="193">
        <v>3471000</v>
      </c>
      <c r="E79" s="193">
        <v>1841992</v>
      </c>
      <c r="F79" s="193">
        <v>1713245</v>
      </c>
      <c r="G79" s="193">
        <v>1582044</v>
      </c>
      <c r="H79" s="193">
        <v>1589000</v>
      </c>
      <c r="I79" s="193">
        <v>857647</v>
      </c>
      <c r="J79" s="193">
        <v>891000</v>
      </c>
      <c r="K79" s="193">
        <v>1232000</v>
      </c>
      <c r="L79" s="201">
        <v>1516000</v>
      </c>
      <c r="M79" s="193">
        <v>1601000</v>
      </c>
      <c r="N79" s="193">
        <v>1626000</v>
      </c>
      <c r="O79" s="193"/>
      <c r="P79" s="193">
        <v>1626000</v>
      </c>
      <c r="Q79" s="193">
        <v>1676000</v>
      </c>
    </row>
    <row r="80" spans="1:28" hidden="1" x14ac:dyDescent="0.3">
      <c r="A80" s="202" t="s">
        <v>466</v>
      </c>
      <c r="B80" s="203">
        <v>667547</v>
      </c>
      <c r="C80" s="203"/>
      <c r="D80" s="203">
        <v>0</v>
      </c>
      <c r="E80" s="203">
        <v>0</v>
      </c>
      <c r="F80" s="203">
        <v>0</v>
      </c>
      <c r="G80" s="203">
        <v>0</v>
      </c>
      <c r="H80" s="203">
        <v>5650000</v>
      </c>
      <c r="I80" s="203">
        <v>0</v>
      </c>
      <c r="J80" s="203">
        <v>0</v>
      </c>
      <c r="K80" s="203">
        <v>0</v>
      </c>
      <c r="L80" s="204">
        <v>0</v>
      </c>
      <c r="M80" s="203">
        <v>0</v>
      </c>
      <c r="N80" s="203">
        <v>0</v>
      </c>
      <c r="O80" s="203"/>
      <c r="P80" s="203">
        <v>0</v>
      </c>
      <c r="Q80" s="203">
        <v>0</v>
      </c>
    </row>
    <row r="81" spans="2:30" x14ac:dyDescent="0.3">
      <c r="B81" s="193">
        <v>7255922.04</v>
      </c>
      <c r="C81" s="193"/>
      <c r="D81" s="193">
        <v>3471000</v>
      </c>
      <c r="E81" s="193">
        <v>1841992</v>
      </c>
      <c r="F81" s="193">
        <v>1713245</v>
      </c>
      <c r="G81" s="193">
        <v>1582044</v>
      </c>
      <c r="H81" s="193">
        <v>7239000</v>
      </c>
      <c r="I81" s="193">
        <v>867647</v>
      </c>
      <c r="J81" s="193">
        <v>891000</v>
      </c>
      <c r="K81" s="193">
        <v>1232000</v>
      </c>
      <c r="L81" s="201">
        <v>1516000</v>
      </c>
      <c r="M81" s="193">
        <v>1601000</v>
      </c>
      <c r="N81" s="193">
        <v>1626000</v>
      </c>
      <c r="O81" s="193"/>
      <c r="P81" s="193">
        <v>1626000</v>
      </c>
      <c r="Q81" s="193">
        <v>1676000</v>
      </c>
    </row>
    <row r="83" spans="2:30" x14ac:dyDescent="0.3">
      <c r="Y83" s="1079"/>
      <c r="Z83" s="1079"/>
      <c r="AA83" s="1079"/>
      <c r="AB83" s="1079"/>
      <c r="AC83" s="1079"/>
      <c r="AD83" s="1079"/>
    </row>
    <row r="116" spans="1:17" ht="15" customHeight="1" x14ac:dyDescent="0.3"/>
    <row r="118" spans="1:17" hidden="1" x14ac:dyDescent="0.3"/>
    <row r="119" spans="1:17" hidden="1" x14ac:dyDescent="0.3"/>
    <row r="120" spans="1:17" hidden="1" x14ac:dyDescent="0.3">
      <c r="A120" s="1145" t="s">
        <v>467</v>
      </c>
      <c r="B120" s="1145"/>
      <c r="C120" s="1145"/>
      <c r="D120" s="1145"/>
      <c r="E120" s="1145"/>
      <c r="F120" s="1145"/>
      <c r="G120" s="1145"/>
      <c r="H120" s="1145"/>
      <c r="I120" s="1145"/>
      <c r="J120" s="1145"/>
      <c r="K120" s="1145"/>
      <c r="L120" s="1145"/>
      <c r="M120" s="1145"/>
      <c r="N120" s="1145"/>
      <c r="O120" s="1145"/>
      <c r="P120" s="1145"/>
      <c r="Q120" s="1145"/>
    </row>
    <row r="121" spans="1:17" hidden="1" x14ac:dyDescent="0.3">
      <c r="A121" s="205"/>
      <c r="B121" s="205"/>
      <c r="C121" s="205"/>
      <c r="D121" s="205"/>
      <c r="E121" s="205"/>
      <c r="F121" s="205"/>
      <c r="G121" s="205"/>
      <c r="H121" s="205"/>
      <c r="I121" s="205"/>
      <c r="J121" s="206"/>
      <c r="K121" s="206"/>
      <c r="L121" s="207"/>
      <c r="M121" s="206"/>
      <c r="N121" s="206"/>
      <c r="O121" s="206"/>
      <c r="P121" s="206"/>
      <c r="Q121" s="206"/>
    </row>
    <row r="122" spans="1:17" hidden="1" x14ac:dyDescent="0.3">
      <c r="A122" s="205"/>
      <c r="B122" s="205"/>
      <c r="C122" s="205"/>
      <c r="D122" s="1145" t="s">
        <v>468</v>
      </c>
      <c r="E122" s="1145"/>
      <c r="F122" s="1145"/>
      <c r="G122" s="1145"/>
      <c r="H122" s="1145"/>
      <c r="I122" s="1145"/>
      <c r="J122" s="1145"/>
      <c r="K122" s="1146" t="s">
        <v>469</v>
      </c>
      <c r="L122" s="1146"/>
      <c r="M122" s="1146"/>
      <c r="N122" s="1146"/>
      <c r="O122" s="1146"/>
      <c r="P122" s="1146"/>
      <c r="Q122" s="1146"/>
    </row>
    <row r="123" spans="1:17" ht="16.2" hidden="1" x14ac:dyDescent="0.3">
      <c r="A123" s="208" t="s">
        <v>416</v>
      </c>
      <c r="B123" s="208" t="s">
        <v>470</v>
      </c>
      <c r="C123" s="208"/>
      <c r="D123" s="209" t="s">
        <v>418</v>
      </c>
      <c r="E123" s="209" t="s">
        <v>419</v>
      </c>
      <c r="F123" s="209" t="s">
        <v>420</v>
      </c>
      <c r="G123" s="209" t="s">
        <v>421</v>
      </c>
      <c r="H123" s="209" t="s">
        <v>422</v>
      </c>
      <c r="I123" s="209" t="s">
        <v>423</v>
      </c>
      <c r="J123" s="210" t="s">
        <v>471</v>
      </c>
      <c r="K123" s="210" t="s">
        <v>424</v>
      </c>
      <c r="L123" s="211" t="s">
        <v>425</v>
      </c>
      <c r="M123" s="210" t="s">
        <v>426</v>
      </c>
      <c r="N123" s="210" t="s">
        <v>399</v>
      </c>
      <c r="O123" s="210"/>
      <c r="P123" s="210" t="s">
        <v>400</v>
      </c>
      <c r="Q123" s="210" t="s">
        <v>401</v>
      </c>
    </row>
    <row r="124" spans="1:17" hidden="1" x14ac:dyDescent="0.3">
      <c r="A124" s="205" t="s">
        <v>428</v>
      </c>
      <c r="B124" s="205">
        <v>150981</v>
      </c>
      <c r="C124" s="205"/>
      <c r="D124" s="206">
        <v>0</v>
      </c>
      <c r="E124" s="206">
        <v>-35000</v>
      </c>
      <c r="F124" s="206">
        <v>0</v>
      </c>
      <c r="G124" s="206">
        <v>0</v>
      </c>
      <c r="H124" s="206">
        <v>-117701</v>
      </c>
      <c r="I124" s="206">
        <v>0</v>
      </c>
      <c r="J124" s="206">
        <v>-135000</v>
      </c>
      <c r="K124" s="206">
        <v>0</v>
      </c>
      <c r="L124" s="207">
        <v>0</v>
      </c>
      <c r="M124" s="206">
        <v>-135000</v>
      </c>
      <c r="N124" s="206">
        <v>0</v>
      </c>
      <c r="O124" s="206"/>
      <c r="P124" s="206">
        <v>-140000</v>
      </c>
      <c r="Q124" s="206">
        <v>0</v>
      </c>
    </row>
    <row r="125" spans="1:17" hidden="1" x14ac:dyDescent="0.3">
      <c r="A125" s="205" t="s">
        <v>429</v>
      </c>
      <c r="B125" s="205">
        <v>168435</v>
      </c>
      <c r="C125" s="205"/>
      <c r="D125" s="206">
        <v>0</v>
      </c>
      <c r="E125" s="206">
        <v>-9053.25</v>
      </c>
      <c r="F125" s="206">
        <v>-239194</v>
      </c>
      <c r="G125" s="206">
        <v>-27046</v>
      </c>
      <c r="H125" s="206">
        <v>0</v>
      </c>
      <c r="I125" s="206">
        <v>0</v>
      </c>
      <c r="J125" s="206">
        <v>-90000</v>
      </c>
      <c r="K125" s="206">
        <v>-300000</v>
      </c>
      <c r="L125" s="207">
        <v>-100000</v>
      </c>
      <c r="M125" s="206">
        <v>-350000</v>
      </c>
      <c r="N125" s="206">
        <v>-150000</v>
      </c>
      <c r="O125" s="206"/>
      <c r="P125" s="206">
        <v>0</v>
      </c>
      <c r="Q125" s="206">
        <v>0</v>
      </c>
    </row>
    <row r="126" spans="1:17" hidden="1" x14ac:dyDescent="0.3">
      <c r="A126" s="205" t="s">
        <v>472</v>
      </c>
      <c r="B126" s="205">
        <v>500203</v>
      </c>
      <c r="C126" s="205"/>
      <c r="D126" s="206">
        <v>-66673</v>
      </c>
      <c r="E126" s="206">
        <v>0</v>
      </c>
      <c r="F126" s="206">
        <v>-36527</v>
      </c>
      <c r="G126" s="206">
        <v>-33157</v>
      </c>
      <c r="H126" s="206">
        <v>-37177</v>
      </c>
      <c r="I126" s="206">
        <v>-20429</v>
      </c>
      <c r="J126" s="206">
        <v>-385752</v>
      </c>
      <c r="K126" s="206">
        <v>-200000</v>
      </c>
      <c r="L126" s="207">
        <v>-200000</v>
      </c>
      <c r="M126" s="206">
        <v>-118333</v>
      </c>
      <c r="N126" s="206">
        <v>0</v>
      </c>
      <c r="O126" s="206"/>
      <c r="P126" s="206">
        <v>-20000</v>
      </c>
      <c r="Q126" s="206">
        <v>-120000</v>
      </c>
    </row>
    <row r="127" spans="1:17" hidden="1" x14ac:dyDescent="0.3">
      <c r="A127" s="205" t="s">
        <v>431</v>
      </c>
      <c r="B127" s="205">
        <v>41391</v>
      </c>
      <c r="C127" s="205"/>
      <c r="D127" s="206">
        <v>0</v>
      </c>
      <c r="E127" s="206">
        <v>-19232</v>
      </c>
      <c r="F127" s="206">
        <v>0</v>
      </c>
      <c r="G127" s="206">
        <v>-205319</v>
      </c>
      <c r="H127" s="206">
        <v>0</v>
      </c>
      <c r="I127" s="206">
        <v>-6518</v>
      </c>
      <c r="J127" s="206">
        <v>-20000</v>
      </c>
      <c r="K127" s="206">
        <v>-40000</v>
      </c>
      <c r="L127" s="207">
        <v>-95000</v>
      </c>
      <c r="M127" s="206">
        <v>0</v>
      </c>
      <c r="N127" s="206">
        <v>-25000</v>
      </c>
      <c r="O127" s="206"/>
      <c r="P127" s="206">
        <v>0</v>
      </c>
      <c r="Q127" s="206">
        <v>0</v>
      </c>
    </row>
    <row r="128" spans="1:17" hidden="1" x14ac:dyDescent="0.3">
      <c r="A128" s="205" t="s">
        <v>298</v>
      </c>
      <c r="B128" s="205">
        <v>115177</v>
      </c>
      <c r="C128" s="205"/>
      <c r="D128" s="206">
        <v>0</v>
      </c>
      <c r="E128" s="206">
        <v>0</v>
      </c>
      <c r="F128" s="206">
        <v>-10800</v>
      </c>
      <c r="G128" s="206">
        <v>-46405.5</v>
      </c>
      <c r="H128" s="206">
        <v>-33361</v>
      </c>
      <c r="I128" s="206">
        <v>0</v>
      </c>
      <c r="J128" s="206">
        <v>-125000</v>
      </c>
      <c r="K128" s="206">
        <v>-10000</v>
      </c>
      <c r="L128" s="207">
        <v>0</v>
      </c>
      <c r="M128" s="206">
        <v>-10000</v>
      </c>
      <c r="N128" s="206">
        <v>0</v>
      </c>
      <c r="O128" s="206"/>
      <c r="P128" s="206">
        <v>-25000</v>
      </c>
      <c r="Q128" s="206">
        <v>0</v>
      </c>
    </row>
    <row r="129" spans="1:17" hidden="1" x14ac:dyDescent="0.3">
      <c r="A129" s="205" t="s">
        <v>473</v>
      </c>
      <c r="B129" s="205">
        <v>565869</v>
      </c>
      <c r="C129" s="205"/>
      <c r="D129" s="206">
        <v>-90613</v>
      </c>
      <c r="E129" s="206">
        <v>-16458</v>
      </c>
      <c r="F129" s="206">
        <v>0</v>
      </c>
      <c r="G129" s="206">
        <v>0</v>
      </c>
      <c r="H129" s="206">
        <v>0</v>
      </c>
      <c r="I129" s="206">
        <v>0</v>
      </c>
      <c r="J129" s="206">
        <v>0</v>
      </c>
      <c r="K129" s="206">
        <v>-100000</v>
      </c>
      <c r="L129" s="207">
        <v>0</v>
      </c>
      <c r="M129" s="206">
        <v>0</v>
      </c>
      <c r="N129" s="206">
        <v>0</v>
      </c>
      <c r="O129" s="206"/>
      <c r="P129" s="206">
        <v>0</v>
      </c>
      <c r="Q129" s="206">
        <v>0</v>
      </c>
    </row>
    <row r="130" spans="1:17" hidden="1" x14ac:dyDescent="0.3">
      <c r="A130" s="205" t="s">
        <v>433</v>
      </c>
      <c r="B130" s="205">
        <v>663324</v>
      </c>
      <c r="C130" s="205"/>
      <c r="D130" s="206">
        <v>0</v>
      </c>
      <c r="E130" s="206">
        <v>0</v>
      </c>
      <c r="F130" s="206">
        <v>-22963</v>
      </c>
      <c r="G130" s="206">
        <v>-1399</v>
      </c>
      <c r="H130" s="206">
        <v>-400</v>
      </c>
      <c r="I130" s="206">
        <v>-2171</v>
      </c>
      <c r="J130" s="206">
        <v>-90000</v>
      </c>
      <c r="K130" s="206">
        <v>-79900</v>
      </c>
      <c r="L130" s="207">
        <v>-300000</v>
      </c>
      <c r="M130" s="206">
        <v>-600000</v>
      </c>
      <c r="N130" s="206">
        <v>0</v>
      </c>
      <c r="O130" s="206"/>
      <c r="P130" s="206">
        <v>0</v>
      </c>
      <c r="Q130" s="206">
        <v>0</v>
      </c>
    </row>
    <row r="131" spans="1:17" hidden="1" x14ac:dyDescent="0.3">
      <c r="A131" s="205" t="s">
        <v>434</v>
      </c>
      <c r="B131" s="205">
        <v>674118</v>
      </c>
      <c r="C131" s="205"/>
      <c r="D131" s="206">
        <v>-706763</v>
      </c>
      <c r="E131" s="206">
        <v>0</v>
      </c>
      <c r="F131" s="206">
        <v>0</v>
      </c>
      <c r="G131" s="206">
        <v>-384181</v>
      </c>
      <c r="H131" s="206">
        <v>0</v>
      </c>
      <c r="I131" s="206">
        <v>0</v>
      </c>
      <c r="J131" s="206">
        <v>0</v>
      </c>
      <c r="K131" s="206">
        <v>-450000</v>
      </c>
      <c r="L131" s="207">
        <v>-350000</v>
      </c>
      <c r="M131" s="206">
        <v>-155000</v>
      </c>
      <c r="N131" s="206">
        <v>-450000</v>
      </c>
      <c r="O131" s="206"/>
      <c r="P131" s="206">
        <v>-165000</v>
      </c>
      <c r="Q131" s="206">
        <v>-450000</v>
      </c>
    </row>
    <row r="132" spans="1:17" hidden="1" x14ac:dyDescent="0.3">
      <c r="A132" s="205" t="s">
        <v>435</v>
      </c>
      <c r="B132" s="205">
        <v>430701</v>
      </c>
      <c r="C132" s="205"/>
      <c r="D132" s="206">
        <v>-265524</v>
      </c>
      <c r="E132" s="206">
        <v>-77761</v>
      </c>
      <c r="F132" s="206">
        <v>-131065</v>
      </c>
      <c r="G132" s="206">
        <v>-525838</v>
      </c>
      <c r="H132" s="206">
        <v>-306141</v>
      </c>
      <c r="I132" s="206">
        <v>-112378</v>
      </c>
      <c r="J132" s="206">
        <v>-60000</v>
      </c>
      <c r="K132" s="206">
        <v>-133000</v>
      </c>
      <c r="L132" s="207">
        <v>-290000</v>
      </c>
      <c r="M132" s="206">
        <v>-270000</v>
      </c>
      <c r="N132" s="206">
        <v>-302000</v>
      </c>
      <c r="O132" s="206"/>
      <c r="P132" s="206">
        <v>-236000</v>
      </c>
      <c r="Q132" s="206">
        <v>-210000</v>
      </c>
    </row>
    <row r="133" spans="1:17" hidden="1" x14ac:dyDescent="0.3">
      <c r="A133" s="205" t="s">
        <v>436</v>
      </c>
      <c r="B133" s="205">
        <v>465985</v>
      </c>
      <c r="C133" s="205"/>
      <c r="D133" s="206">
        <v>0</v>
      </c>
      <c r="E133" s="206">
        <v>0</v>
      </c>
      <c r="F133" s="206">
        <v>0</v>
      </c>
      <c r="G133" s="206">
        <v>0</v>
      </c>
      <c r="H133" s="206">
        <v>0</v>
      </c>
      <c r="I133" s="206">
        <v>0</v>
      </c>
      <c r="J133" s="206">
        <v>0</v>
      </c>
      <c r="K133" s="206">
        <v>0</v>
      </c>
      <c r="L133" s="207">
        <v>0</v>
      </c>
      <c r="M133" s="206">
        <v>0</v>
      </c>
      <c r="N133" s="206">
        <v>0</v>
      </c>
      <c r="O133" s="206"/>
      <c r="P133" s="206">
        <v>0</v>
      </c>
      <c r="Q133" s="206">
        <v>0</v>
      </c>
    </row>
    <row r="134" spans="1:17" hidden="1" x14ac:dyDescent="0.3">
      <c r="A134" s="212" t="s">
        <v>437</v>
      </c>
      <c r="B134" s="205">
        <v>0</v>
      </c>
      <c r="C134" s="205"/>
      <c r="D134" s="206">
        <v>-334059.78000000003</v>
      </c>
      <c r="E134" s="206">
        <v>-2393356.7999999998</v>
      </c>
      <c r="F134" s="206">
        <v>-192590</v>
      </c>
      <c r="G134" s="206">
        <v>-1898614</v>
      </c>
      <c r="H134" s="206">
        <v>0</v>
      </c>
      <c r="I134" s="206">
        <v>0</v>
      </c>
      <c r="J134" s="206">
        <v>0</v>
      </c>
      <c r="K134" s="206">
        <v>0</v>
      </c>
      <c r="L134" s="207">
        <v>0</v>
      </c>
      <c r="M134" s="206">
        <v>0</v>
      </c>
      <c r="N134" s="206">
        <v>0</v>
      </c>
      <c r="O134" s="206"/>
      <c r="P134" s="206">
        <v>0</v>
      </c>
      <c r="Q134" s="206">
        <v>0</v>
      </c>
    </row>
    <row r="135" spans="1:17" hidden="1" x14ac:dyDescent="0.3">
      <c r="A135" s="213" t="s">
        <v>438</v>
      </c>
      <c r="B135" s="205">
        <v>0</v>
      </c>
      <c r="C135" s="205"/>
      <c r="D135" s="206">
        <v>0</v>
      </c>
      <c r="E135" s="206">
        <v>-52617</v>
      </c>
      <c r="F135" s="206">
        <v>-1500</v>
      </c>
      <c r="G135" s="206">
        <v>0</v>
      </c>
      <c r="H135" s="206">
        <v>-2900</v>
      </c>
      <c r="I135" s="206">
        <v>-2639347</v>
      </c>
      <c r="J135" s="206">
        <v>0</v>
      </c>
      <c r="K135" s="206">
        <v>0</v>
      </c>
      <c r="L135" s="207">
        <v>0</v>
      </c>
      <c r="M135" s="206">
        <v>0</v>
      </c>
      <c r="N135" s="206">
        <v>0</v>
      </c>
      <c r="O135" s="206"/>
      <c r="P135" s="206">
        <v>0</v>
      </c>
      <c r="Q135" s="206">
        <v>0</v>
      </c>
    </row>
    <row r="136" spans="1:17" hidden="1" x14ac:dyDescent="0.3">
      <c r="A136" s="205" t="s">
        <v>474</v>
      </c>
      <c r="B136" s="205">
        <v>24149</v>
      </c>
      <c r="C136" s="205"/>
      <c r="D136" s="206">
        <v>0</v>
      </c>
      <c r="E136" s="206">
        <v>0</v>
      </c>
      <c r="F136" s="206">
        <v>0</v>
      </c>
      <c r="G136" s="206">
        <v>0</v>
      </c>
      <c r="H136" s="206">
        <v>0</v>
      </c>
      <c r="I136" s="206">
        <v>0</v>
      </c>
      <c r="J136" s="206">
        <v>0</v>
      </c>
      <c r="K136" s="206">
        <v>0</v>
      </c>
      <c r="L136" s="207">
        <v>0</v>
      </c>
      <c r="M136" s="206">
        <v>0</v>
      </c>
      <c r="N136" s="206">
        <v>0</v>
      </c>
      <c r="O136" s="206"/>
      <c r="P136" s="206">
        <v>0</v>
      </c>
      <c r="Q136" s="206">
        <v>0</v>
      </c>
    </row>
    <row r="137" spans="1:17" hidden="1" x14ac:dyDescent="0.3">
      <c r="A137" s="205" t="s">
        <v>475</v>
      </c>
      <c r="B137" s="205">
        <v>128346</v>
      </c>
      <c r="C137" s="205"/>
      <c r="D137" s="206">
        <v>0</v>
      </c>
      <c r="E137" s="206">
        <v>0</v>
      </c>
      <c r="F137" s="206">
        <v>0</v>
      </c>
      <c r="G137" s="206">
        <v>0</v>
      </c>
      <c r="H137" s="206">
        <v>0</v>
      </c>
      <c r="I137" s="206">
        <v>0</v>
      </c>
      <c r="J137" s="206">
        <v>0</v>
      </c>
      <c r="K137" s="206">
        <v>0</v>
      </c>
      <c r="L137" s="207">
        <v>0</v>
      </c>
      <c r="M137" s="206">
        <v>0</v>
      </c>
      <c r="N137" s="206">
        <v>0</v>
      </c>
      <c r="O137" s="206"/>
      <c r="P137" s="206">
        <v>0</v>
      </c>
      <c r="Q137" s="206">
        <v>0</v>
      </c>
    </row>
    <row r="138" spans="1:17" hidden="1" x14ac:dyDescent="0.3">
      <c r="A138" s="205" t="s">
        <v>441</v>
      </c>
      <c r="B138" s="205">
        <v>68503</v>
      </c>
      <c r="C138" s="205"/>
      <c r="D138" s="206">
        <v>-52732</v>
      </c>
      <c r="E138" s="206">
        <v>0</v>
      </c>
      <c r="F138" s="206">
        <v>-56697</v>
      </c>
      <c r="G138" s="206">
        <v>0</v>
      </c>
      <c r="H138" s="206">
        <v>0</v>
      </c>
      <c r="I138" s="206">
        <v>0</v>
      </c>
      <c r="J138" s="206">
        <v>0</v>
      </c>
      <c r="K138" s="206">
        <v>-20000</v>
      </c>
      <c r="L138" s="207">
        <v>-80000</v>
      </c>
      <c r="M138" s="206">
        <v>0</v>
      </c>
      <c r="N138" s="206">
        <v>0</v>
      </c>
      <c r="O138" s="206"/>
      <c r="P138" s="206">
        <v>0</v>
      </c>
      <c r="Q138" s="206">
        <v>0</v>
      </c>
    </row>
    <row r="139" spans="1:17" hidden="1" x14ac:dyDescent="0.3">
      <c r="A139" s="205" t="s">
        <v>442</v>
      </c>
      <c r="B139" s="205">
        <v>6430</v>
      </c>
      <c r="C139" s="205"/>
      <c r="D139" s="206">
        <v>0</v>
      </c>
      <c r="E139" s="206">
        <v>0</v>
      </c>
      <c r="F139" s="206">
        <v>0</v>
      </c>
      <c r="G139" s="206">
        <v>0</v>
      </c>
      <c r="H139" s="206">
        <v>0</v>
      </c>
      <c r="I139" s="206">
        <v>0</v>
      </c>
      <c r="J139" s="206">
        <v>0</v>
      </c>
      <c r="K139" s="206">
        <v>0</v>
      </c>
      <c r="L139" s="207">
        <v>0</v>
      </c>
      <c r="M139" s="206">
        <v>0</v>
      </c>
      <c r="N139" s="206">
        <v>0</v>
      </c>
      <c r="O139" s="206"/>
      <c r="P139" s="206">
        <v>0</v>
      </c>
      <c r="Q139" s="206">
        <v>0</v>
      </c>
    </row>
    <row r="140" spans="1:17" hidden="1" x14ac:dyDescent="0.3">
      <c r="A140" s="205" t="s">
        <v>443</v>
      </c>
      <c r="B140" s="205">
        <v>1365916</v>
      </c>
      <c r="C140" s="205"/>
      <c r="D140" s="206">
        <v>-175000</v>
      </c>
      <c r="E140" s="206">
        <v>-44532</v>
      </c>
      <c r="F140" s="206">
        <v>-24486</v>
      </c>
      <c r="G140" s="206">
        <v>-28869</v>
      </c>
      <c r="H140" s="206">
        <v>-14084</v>
      </c>
      <c r="I140" s="206">
        <v>-22625</v>
      </c>
      <c r="J140" s="206">
        <v>-1500000</v>
      </c>
      <c r="K140" s="206">
        <v>-90000</v>
      </c>
      <c r="L140" s="207">
        <v>-700000</v>
      </c>
      <c r="M140" s="206">
        <v>0</v>
      </c>
      <c r="N140" s="206">
        <v>0</v>
      </c>
      <c r="O140" s="206"/>
      <c r="P140" s="206">
        <v>-50000</v>
      </c>
      <c r="Q140" s="206">
        <v>-500000</v>
      </c>
    </row>
    <row r="141" spans="1:17" hidden="1" x14ac:dyDescent="0.3">
      <c r="A141" s="205" t="s">
        <v>444</v>
      </c>
      <c r="B141" s="205">
        <v>9595</v>
      </c>
      <c r="C141" s="205"/>
      <c r="D141" s="206">
        <v>0</v>
      </c>
      <c r="E141" s="206">
        <v>0</v>
      </c>
      <c r="F141" s="206">
        <v>-6007.5</v>
      </c>
      <c r="G141" s="206">
        <v>-13267</v>
      </c>
      <c r="H141" s="206">
        <v>-260000</v>
      </c>
      <c r="I141" s="206">
        <v>0</v>
      </c>
      <c r="J141" s="206">
        <v>0</v>
      </c>
      <c r="K141" s="206">
        <v>0</v>
      </c>
      <c r="L141" s="207">
        <v>0</v>
      </c>
      <c r="M141" s="206">
        <v>0</v>
      </c>
      <c r="N141" s="206">
        <v>0</v>
      </c>
      <c r="O141" s="206"/>
      <c r="P141" s="206">
        <v>0</v>
      </c>
      <c r="Q141" s="206">
        <v>0</v>
      </c>
    </row>
    <row r="142" spans="1:17" hidden="1" x14ac:dyDescent="0.3">
      <c r="A142" s="205" t="s">
        <v>445</v>
      </c>
      <c r="B142" s="205">
        <v>754641</v>
      </c>
      <c r="C142" s="205"/>
      <c r="D142" s="206">
        <v>-206677</v>
      </c>
      <c r="E142" s="206">
        <v>-22248</v>
      </c>
      <c r="F142" s="206">
        <v>-23184</v>
      </c>
      <c r="G142" s="206">
        <v>-121709</v>
      </c>
      <c r="H142" s="206">
        <v>-298517</v>
      </c>
      <c r="I142" s="206">
        <v>0</v>
      </c>
      <c r="J142" s="206">
        <v>0</v>
      </c>
      <c r="K142" s="206">
        <v>-380000</v>
      </c>
      <c r="L142" s="207">
        <v>0</v>
      </c>
      <c r="M142" s="206">
        <v>0</v>
      </c>
      <c r="N142" s="206">
        <v>-20000</v>
      </c>
      <c r="O142" s="206"/>
      <c r="P142" s="206">
        <v>-200000</v>
      </c>
      <c r="Q142" s="206">
        <v>-250000</v>
      </c>
    </row>
    <row r="143" spans="1:17" hidden="1" x14ac:dyDescent="0.3">
      <c r="A143" s="205" t="s">
        <v>150</v>
      </c>
      <c r="B143" s="205">
        <v>242167</v>
      </c>
      <c r="C143" s="205"/>
      <c r="D143" s="206">
        <v>-270709</v>
      </c>
      <c r="E143" s="206">
        <v>0</v>
      </c>
      <c r="F143" s="206">
        <v>-25666</v>
      </c>
      <c r="G143" s="206">
        <v>-7205</v>
      </c>
      <c r="H143" s="206">
        <v>-11001</v>
      </c>
      <c r="I143" s="206">
        <v>-18326</v>
      </c>
      <c r="J143" s="206">
        <v>-60000</v>
      </c>
      <c r="K143" s="206">
        <v>-50000</v>
      </c>
      <c r="L143" s="207">
        <v>-73440</v>
      </c>
      <c r="M143" s="206">
        <v>-494000</v>
      </c>
      <c r="N143" s="206">
        <v>-25000</v>
      </c>
      <c r="O143" s="206"/>
      <c r="P143" s="206">
        <v>-685000</v>
      </c>
      <c r="Q143" s="206">
        <v>-175000</v>
      </c>
    </row>
    <row r="144" spans="1:17" hidden="1" x14ac:dyDescent="0.3">
      <c r="A144" s="205" t="s">
        <v>280</v>
      </c>
      <c r="B144" s="205">
        <v>37358</v>
      </c>
      <c r="C144" s="205"/>
      <c r="D144" s="206">
        <v>0</v>
      </c>
      <c r="E144" s="206">
        <v>0</v>
      </c>
      <c r="F144" s="206">
        <v>0</v>
      </c>
      <c r="G144" s="206">
        <v>0</v>
      </c>
      <c r="H144" s="206">
        <v>0</v>
      </c>
      <c r="I144" s="206">
        <v>0</v>
      </c>
      <c r="J144" s="206">
        <v>-35000</v>
      </c>
      <c r="K144" s="206">
        <v>-30000</v>
      </c>
      <c r="L144" s="207">
        <v>-155000</v>
      </c>
      <c r="M144" s="206">
        <v>-245000</v>
      </c>
      <c r="N144" s="206">
        <v>-70000</v>
      </c>
      <c r="O144" s="206"/>
      <c r="P144" s="206">
        <v>-70000</v>
      </c>
      <c r="Q144" s="206">
        <v>0</v>
      </c>
    </row>
    <row r="145" spans="1:17" hidden="1" x14ac:dyDescent="0.3">
      <c r="A145" s="205" t="s">
        <v>476</v>
      </c>
      <c r="B145" s="205">
        <v>145284</v>
      </c>
      <c r="C145" s="205"/>
      <c r="D145" s="206">
        <v>0</v>
      </c>
      <c r="E145" s="206">
        <v>-59</v>
      </c>
      <c r="F145" s="206">
        <v>-5743</v>
      </c>
      <c r="G145" s="206">
        <v>-10296</v>
      </c>
      <c r="H145" s="206">
        <v>0</v>
      </c>
      <c r="I145" s="206">
        <v>0</v>
      </c>
      <c r="J145" s="206">
        <v>0</v>
      </c>
      <c r="K145" s="206">
        <v>-115000</v>
      </c>
      <c r="L145" s="207">
        <v>-30284</v>
      </c>
      <c r="M145" s="206">
        <v>0</v>
      </c>
      <c r="N145" s="206">
        <v>0</v>
      </c>
      <c r="O145" s="206"/>
      <c r="P145" s="206">
        <v>0</v>
      </c>
      <c r="Q145" s="206">
        <v>0</v>
      </c>
    </row>
    <row r="146" spans="1:17" hidden="1" x14ac:dyDescent="0.3">
      <c r="A146" s="205" t="s">
        <v>450</v>
      </c>
      <c r="B146" s="205">
        <v>19309</v>
      </c>
      <c r="C146" s="205"/>
      <c r="D146" s="206">
        <v>0</v>
      </c>
      <c r="E146" s="206">
        <v>0</v>
      </c>
      <c r="F146" s="206">
        <v>-85054</v>
      </c>
      <c r="G146" s="206">
        <v>0</v>
      </c>
      <c r="H146" s="206">
        <v>0</v>
      </c>
      <c r="I146" s="206">
        <v>0</v>
      </c>
      <c r="J146" s="206">
        <v>-5000</v>
      </c>
      <c r="K146" s="206">
        <v>0</v>
      </c>
      <c r="L146" s="207">
        <v>0</v>
      </c>
      <c r="M146" s="206">
        <v>0</v>
      </c>
      <c r="N146" s="206">
        <v>0</v>
      </c>
      <c r="O146" s="206"/>
      <c r="P146" s="206">
        <v>0</v>
      </c>
      <c r="Q146" s="206">
        <v>0</v>
      </c>
    </row>
    <row r="147" spans="1:17" hidden="1" x14ac:dyDescent="0.3">
      <c r="A147" s="214" t="s">
        <v>477</v>
      </c>
      <c r="B147" s="214">
        <v>56173</v>
      </c>
      <c r="C147" s="214"/>
      <c r="D147" s="215">
        <v>-176619.86</v>
      </c>
      <c r="E147" s="215">
        <v>-11107</v>
      </c>
      <c r="F147" s="215">
        <v>2885</v>
      </c>
      <c r="G147" s="215">
        <v>0</v>
      </c>
      <c r="H147" s="215">
        <v>0</v>
      </c>
      <c r="I147" s="215">
        <v>0</v>
      </c>
      <c r="J147" s="215">
        <v>0</v>
      </c>
      <c r="K147" s="216">
        <v>0</v>
      </c>
      <c r="L147" s="217">
        <v>0</v>
      </c>
      <c r="M147" s="216">
        <v>0</v>
      </c>
      <c r="N147" s="216">
        <v>0</v>
      </c>
      <c r="O147" s="216"/>
      <c r="P147" s="216">
        <v>0</v>
      </c>
      <c r="Q147" s="216">
        <v>0</v>
      </c>
    </row>
    <row r="148" spans="1:17" ht="19.2" hidden="1" x14ac:dyDescent="0.3">
      <c r="A148" s="214" t="s">
        <v>478</v>
      </c>
      <c r="B148" s="218">
        <v>611374</v>
      </c>
      <c r="C148" s="218"/>
      <c r="D148" s="189">
        <v>-202393</v>
      </c>
      <c r="E148" s="189">
        <v>-308822</v>
      </c>
      <c r="F148" s="189">
        <v>-321512</v>
      </c>
      <c r="G148" s="189">
        <v>-335819</v>
      </c>
      <c r="H148" s="189">
        <v>-1654650</v>
      </c>
      <c r="I148" s="189">
        <v>-4311706</v>
      </c>
      <c r="J148" s="189">
        <v>-1337500</v>
      </c>
      <c r="K148" s="189">
        <v>-908600</v>
      </c>
      <c r="L148" s="219">
        <v>-800000</v>
      </c>
      <c r="M148" s="189">
        <v>-1456000</v>
      </c>
      <c r="N148" s="189">
        <v>0</v>
      </c>
      <c r="O148" s="189"/>
      <c r="P148" s="189">
        <v>-254000</v>
      </c>
      <c r="Q148" s="189">
        <v>-1123000</v>
      </c>
    </row>
    <row r="149" spans="1:17" hidden="1" x14ac:dyDescent="0.3">
      <c r="A149" s="205" t="s">
        <v>479</v>
      </c>
      <c r="B149" s="205">
        <v>7245429</v>
      </c>
      <c r="C149" s="205"/>
      <c r="D149" s="206">
        <v>-2547763.64</v>
      </c>
      <c r="E149" s="206">
        <v>-2990246.05</v>
      </c>
      <c r="F149" s="206">
        <v>-1180103.5</v>
      </c>
      <c r="G149" s="206">
        <v>-3639124.5</v>
      </c>
      <c r="H149" s="206">
        <v>-2735932</v>
      </c>
      <c r="I149" s="206">
        <v>-7133500</v>
      </c>
      <c r="J149" s="206">
        <v>-3843252</v>
      </c>
      <c r="K149" s="206">
        <v>-2906500</v>
      </c>
      <c r="L149" s="207">
        <v>-3173724</v>
      </c>
      <c r="M149" s="206">
        <v>-3833333</v>
      </c>
      <c r="N149" s="206">
        <v>-1042000</v>
      </c>
      <c r="O149" s="206"/>
      <c r="P149" s="206">
        <v>-1845000</v>
      </c>
      <c r="Q149" s="206">
        <v>-2828000</v>
      </c>
    </row>
    <row r="150" spans="1:17" hidden="1" x14ac:dyDescent="0.3">
      <c r="A150" s="205"/>
      <c r="B150" s="205"/>
      <c r="C150" s="205"/>
      <c r="D150" s="205"/>
      <c r="E150" s="205"/>
      <c r="F150" s="205"/>
      <c r="G150" s="205"/>
      <c r="H150" s="205"/>
      <c r="I150" s="205"/>
      <c r="J150" s="206"/>
      <c r="K150" s="206"/>
      <c r="L150" s="207"/>
      <c r="M150" s="206"/>
      <c r="N150" s="206"/>
      <c r="O150" s="206"/>
      <c r="P150" s="206"/>
      <c r="Q150" s="206"/>
    </row>
    <row r="151" spans="1:17" hidden="1" x14ac:dyDescent="0.3">
      <c r="A151" s="220" t="s">
        <v>454</v>
      </c>
      <c r="B151" s="221"/>
      <c r="C151" s="221"/>
      <c r="D151" s="220"/>
      <c r="E151" s="220"/>
      <c r="F151" s="220"/>
      <c r="G151" s="220"/>
      <c r="H151" s="220"/>
      <c r="I151" s="220"/>
      <c r="J151" s="221"/>
      <c r="K151" s="221"/>
      <c r="L151" s="222"/>
      <c r="M151" s="221"/>
      <c r="N151" s="221"/>
      <c r="O151" s="221"/>
      <c r="P151" s="221"/>
      <c r="Q151" s="223"/>
    </row>
    <row r="152" spans="1:17" hidden="1" x14ac:dyDescent="0.3">
      <c r="A152" s="205" t="s">
        <v>455</v>
      </c>
      <c r="B152" s="224">
        <v>10493.04</v>
      </c>
      <c r="C152" s="224"/>
      <c r="D152" s="225">
        <v>0</v>
      </c>
      <c r="E152" s="225">
        <v>0</v>
      </c>
      <c r="F152" s="225">
        <v>0</v>
      </c>
      <c r="G152" s="225">
        <v>0</v>
      </c>
      <c r="H152" s="225">
        <v>0</v>
      </c>
      <c r="I152" s="225">
        <v>0</v>
      </c>
      <c r="J152" s="225">
        <v>0</v>
      </c>
      <c r="K152" s="225">
        <v>0</v>
      </c>
      <c r="L152" s="226">
        <v>0</v>
      </c>
      <c r="M152" s="225">
        <v>0</v>
      </c>
      <c r="N152" s="225">
        <v>0</v>
      </c>
      <c r="O152" s="225"/>
      <c r="P152" s="225">
        <v>0</v>
      </c>
      <c r="Q152" s="225">
        <v>0</v>
      </c>
    </row>
    <row r="153" spans="1:17" hidden="1" x14ac:dyDescent="0.3">
      <c r="A153" s="221"/>
      <c r="B153" s="221"/>
      <c r="C153" s="221"/>
      <c r="D153" s="221"/>
      <c r="E153" s="221"/>
      <c r="F153" s="221"/>
      <c r="G153" s="221"/>
      <c r="H153" s="221"/>
      <c r="I153" s="221"/>
      <c r="J153" s="221"/>
      <c r="K153" s="221"/>
      <c r="L153" s="222"/>
      <c r="M153" s="221"/>
      <c r="N153" s="221"/>
      <c r="O153" s="221"/>
      <c r="P153" s="221"/>
      <c r="Q153" s="223"/>
    </row>
    <row r="154" spans="1:17" hidden="1" x14ac:dyDescent="0.3">
      <c r="A154" s="221"/>
      <c r="B154" s="221"/>
      <c r="C154" s="221"/>
      <c r="D154" s="221"/>
      <c r="E154" s="221"/>
      <c r="F154" s="221"/>
      <c r="G154" s="221"/>
      <c r="H154" s="221"/>
      <c r="I154" s="221"/>
      <c r="J154" s="221"/>
      <c r="K154" s="221"/>
      <c r="L154" s="222"/>
      <c r="M154" s="221"/>
      <c r="N154" s="221"/>
      <c r="O154" s="221"/>
      <c r="P154" s="221"/>
      <c r="Q154" s="223"/>
    </row>
    <row r="155" spans="1:17" hidden="1" x14ac:dyDescent="0.3">
      <c r="A155" s="205" t="s">
        <v>459</v>
      </c>
      <c r="B155" s="205">
        <v>7255922.04</v>
      </c>
      <c r="C155" s="205"/>
      <c r="D155" s="205">
        <v>-2547763.64</v>
      </c>
      <c r="E155" s="205">
        <v>-2990246.05</v>
      </c>
      <c r="F155" s="205">
        <v>-1180103.5</v>
      </c>
      <c r="G155" s="205">
        <v>-3639124.5</v>
      </c>
      <c r="H155" s="205">
        <v>-2735932</v>
      </c>
      <c r="I155" s="205">
        <v>-7133500</v>
      </c>
      <c r="J155" s="205">
        <v>-3843252</v>
      </c>
      <c r="K155" s="205">
        <v>-2906500</v>
      </c>
      <c r="L155" s="213">
        <v>-3173724</v>
      </c>
      <c r="M155" s="205">
        <v>-3833333</v>
      </c>
      <c r="N155" s="205">
        <v>-1042000</v>
      </c>
      <c r="O155" s="205"/>
      <c r="P155" s="205">
        <v>-1845000</v>
      </c>
      <c r="Q155" s="205">
        <v>-2828000</v>
      </c>
    </row>
    <row r="156" spans="1:17" hidden="1" x14ac:dyDescent="0.3">
      <c r="Q156" s="193"/>
    </row>
    <row r="157" spans="1:17" hidden="1" x14ac:dyDescent="0.3">
      <c r="Q157" s="193"/>
    </row>
    <row r="158" spans="1:17" hidden="1" x14ac:dyDescent="0.3">
      <c r="A158" s="192" t="s">
        <v>463</v>
      </c>
      <c r="K158" s="199"/>
      <c r="Q158" s="193"/>
    </row>
    <row r="159" spans="1:17" hidden="1" x14ac:dyDescent="0.3">
      <c r="A159" s="200" t="s">
        <v>464</v>
      </c>
      <c r="B159" s="193">
        <v>10493.04</v>
      </c>
      <c r="C159" s="193"/>
      <c r="D159" s="193">
        <v>0</v>
      </c>
      <c r="E159" s="193">
        <v>0</v>
      </c>
      <c r="F159" s="193">
        <v>0</v>
      </c>
      <c r="G159" s="193">
        <v>0</v>
      </c>
      <c r="H159" s="193">
        <v>0</v>
      </c>
      <c r="I159" s="193">
        <v>0</v>
      </c>
      <c r="J159" s="193">
        <v>0</v>
      </c>
      <c r="K159" s="193">
        <v>0</v>
      </c>
      <c r="L159" s="201">
        <v>0</v>
      </c>
      <c r="M159" s="193">
        <v>0</v>
      </c>
      <c r="N159" s="193">
        <v>0</v>
      </c>
      <c r="O159" s="193"/>
      <c r="P159" s="193">
        <v>0</v>
      </c>
      <c r="Q159" s="193">
        <v>0</v>
      </c>
    </row>
    <row r="160" spans="1:17" hidden="1" x14ac:dyDescent="0.3">
      <c r="A160" s="164" t="s">
        <v>465</v>
      </c>
      <c r="B160" s="193">
        <v>6577882</v>
      </c>
      <c r="C160" s="193"/>
      <c r="D160" s="193">
        <v>-2168750.7799999998</v>
      </c>
      <c r="E160" s="193">
        <v>-2670317.0499999998</v>
      </c>
      <c r="F160" s="193">
        <v>-861476.5</v>
      </c>
      <c r="G160" s="193">
        <v>-3303305.5</v>
      </c>
      <c r="H160" s="193">
        <v>-1081282</v>
      </c>
      <c r="I160" s="193">
        <v>-2821794</v>
      </c>
      <c r="J160" s="193">
        <v>-2505752</v>
      </c>
      <c r="K160" s="193">
        <v>-1997900</v>
      </c>
      <c r="L160" s="201">
        <v>-2373724</v>
      </c>
      <c r="M160" s="193">
        <v>-2377333</v>
      </c>
      <c r="N160" s="193">
        <v>-1042000</v>
      </c>
      <c r="O160" s="193"/>
      <c r="P160" s="193">
        <v>-1591000</v>
      </c>
      <c r="Q160" s="193">
        <v>-1705000</v>
      </c>
    </row>
    <row r="161" spans="1:17" hidden="1" x14ac:dyDescent="0.3">
      <c r="A161" s="202" t="s">
        <v>466</v>
      </c>
      <c r="B161" s="203">
        <v>667547</v>
      </c>
      <c r="C161" s="203"/>
      <c r="D161" s="203">
        <v>-379012.86</v>
      </c>
      <c r="E161" s="203">
        <v>-319929</v>
      </c>
      <c r="F161" s="203">
        <v>-318627</v>
      </c>
      <c r="G161" s="203">
        <v>-335819</v>
      </c>
      <c r="H161" s="203">
        <v>-1654650</v>
      </c>
      <c r="I161" s="203">
        <v>-4311706</v>
      </c>
      <c r="J161" s="203">
        <v>-1337500</v>
      </c>
      <c r="K161" s="203">
        <v>-908600</v>
      </c>
      <c r="L161" s="204">
        <v>-800000</v>
      </c>
      <c r="M161" s="203">
        <v>-1456000</v>
      </c>
      <c r="N161" s="203">
        <v>0</v>
      </c>
      <c r="O161" s="203"/>
      <c r="P161" s="203">
        <v>-254000</v>
      </c>
      <c r="Q161" s="203">
        <v>-1123000</v>
      </c>
    </row>
    <row r="162" spans="1:17" x14ac:dyDescent="0.3">
      <c r="B162" s="193">
        <v>7255922.04</v>
      </c>
      <c r="C162" s="193"/>
      <c r="D162" s="193">
        <v>-2547763.64</v>
      </c>
      <c r="E162" s="193">
        <v>-2990246.05</v>
      </c>
      <c r="F162" s="193">
        <v>-1180103.5</v>
      </c>
      <c r="G162" s="193">
        <v>-3639124.5</v>
      </c>
      <c r="H162" s="193">
        <v>-2735932</v>
      </c>
      <c r="I162" s="193">
        <v>-7133500</v>
      </c>
      <c r="J162" s="193">
        <v>-3843252</v>
      </c>
      <c r="K162" s="193">
        <v>-2906500</v>
      </c>
      <c r="L162" s="201">
        <v>-3173724</v>
      </c>
      <c r="M162" s="193">
        <v>-3833333</v>
      </c>
      <c r="N162" s="193">
        <v>-1042000</v>
      </c>
      <c r="O162" s="193"/>
      <c r="P162" s="193">
        <v>-1845000</v>
      </c>
      <c r="Q162" s="193">
        <v>-2828000</v>
      </c>
    </row>
  </sheetData>
  <mergeCells count="12">
    <mergeCell ref="V64:AA64"/>
    <mergeCell ref="A120:Q120"/>
    <mergeCell ref="D122:J122"/>
    <mergeCell ref="K122:Q122"/>
    <mergeCell ref="T24:X24"/>
    <mergeCell ref="Y24:AD24"/>
    <mergeCell ref="A22:AC22"/>
    <mergeCell ref="A1:Q1"/>
    <mergeCell ref="A2:Q2"/>
    <mergeCell ref="A3:Q3"/>
    <mergeCell ref="A4:Q4"/>
    <mergeCell ref="A5:Q5"/>
  </mergeCells>
  <printOptions horizontalCentered="1" gridLines="1"/>
  <pageMargins left="0.17" right="0.18" top="0.31" bottom="0.17" header="0.17" footer="0.18"/>
  <pageSetup scale="66" orientation="landscape" r:id="rId1"/>
  <headerFooter alignWithMargins="0">
    <oddFooter>&amp;C&amp;14&amp;P&amp;R&amp;"Times New Roman,Bold"&amp;12&amp;D</oddFooter>
  </headerFooter>
  <rowBreaks count="1" manualBreakCount="1">
    <brk id="75" max="19"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8" zoomScale="85" workbookViewId="0">
      <selection activeCell="B22" sqref="B22"/>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88" t="s">
        <v>0</v>
      </c>
      <c r="B1" s="1288"/>
    </row>
    <row r="2" spans="1:2" x14ac:dyDescent="0.3">
      <c r="A2" s="1288" t="s">
        <v>1</v>
      </c>
      <c r="B2" s="1288"/>
    </row>
    <row r="3" spans="1:2" ht="12.75" customHeight="1" x14ac:dyDescent="0.3">
      <c r="A3" s="21"/>
      <c r="B3" s="22"/>
    </row>
    <row r="4" spans="1:2" s="23" customFormat="1" ht="17.25" customHeight="1" x14ac:dyDescent="0.3">
      <c r="A4" s="1289" t="s">
        <v>700</v>
      </c>
      <c r="B4" s="1290"/>
    </row>
    <row r="5" spans="1:2" ht="12.75" customHeight="1" x14ac:dyDescent="0.3">
      <c r="A5" s="24"/>
      <c r="B5" s="25"/>
    </row>
    <row r="6" spans="1:2" x14ac:dyDescent="0.3">
      <c r="A6" s="1291" t="s">
        <v>29</v>
      </c>
      <c r="B6" s="1291"/>
    </row>
    <row r="7" spans="1:2" x14ac:dyDescent="0.3">
      <c r="A7" s="374" t="s">
        <v>30</v>
      </c>
      <c r="B7" s="26"/>
    </row>
    <row r="8" spans="1:2" x14ac:dyDescent="0.3">
      <c r="A8" s="1291" t="s">
        <v>659</v>
      </c>
      <c r="B8" s="1291"/>
    </row>
    <row r="9" spans="1:2" x14ac:dyDescent="0.3">
      <c r="A9" s="1294" t="s">
        <v>660</v>
      </c>
      <c r="B9" s="1294"/>
    </row>
    <row r="10" spans="1:2" ht="12.75" customHeight="1" x14ac:dyDescent="0.3">
      <c r="A10" s="27"/>
      <c r="B10" s="28"/>
    </row>
    <row r="11" spans="1:2" x14ac:dyDescent="0.3">
      <c r="A11" s="1286" t="s">
        <v>701</v>
      </c>
      <c r="B11" s="1287"/>
    </row>
    <row r="12" spans="1:2" ht="12.75" customHeight="1" thickBot="1" x14ac:dyDescent="0.35">
      <c r="A12" s="348"/>
      <c r="B12" s="379"/>
    </row>
    <row r="13" spans="1:2" x14ac:dyDescent="0.3">
      <c r="A13" s="31" t="s">
        <v>16</v>
      </c>
      <c r="B13" s="32" t="s">
        <v>2</v>
      </c>
    </row>
    <row r="14" spans="1:2" x14ac:dyDescent="0.3">
      <c r="A14" s="20" t="s">
        <v>3</v>
      </c>
      <c r="B14" s="32">
        <v>60000</v>
      </c>
    </row>
    <row r="15" spans="1:2" x14ac:dyDescent="0.3">
      <c r="B15" s="32"/>
    </row>
    <row r="16" spans="1:2" x14ac:dyDescent="0.3">
      <c r="A16" s="20" t="s">
        <v>5</v>
      </c>
      <c r="B16" s="32">
        <v>540000</v>
      </c>
    </row>
    <row r="17" spans="1:4" ht="16.2" thickBot="1" x14ac:dyDescent="0.35">
      <c r="A17" s="33" t="s">
        <v>26</v>
      </c>
      <c r="B17" s="34"/>
    </row>
    <row r="18" spans="1:4" ht="16.2" thickTop="1" x14ac:dyDescent="0.3">
      <c r="A18" s="20" t="s">
        <v>6</v>
      </c>
      <c r="B18" s="35"/>
      <c r="D18" s="23"/>
    </row>
    <row r="19" spans="1:4" s="31" customFormat="1" ht="16.2" thickBot="1" x14ac:dyDescent="0.35">
      <c r="A19" s="349" t="s">
        <v>7</v>
      </c>
      <c r="B19" s="37">
        <f>SUM(B13:B17)-(B18)</f>
        <v>600000</v>
      </c>
    </row>
    <row r="20" spans="1:4" ht="12.75" customHeight="1" x14ac:dyDescent="0.3">
      <c r="A20" s="24"/>
      <c r="B20" s="38"/>
    </row>
    <row r="21" spans="1:4" x14ac:dyDescent="0.3">
      <c r="A21" s="31" t="s">
        <v>17</v>
      </c>
      <c r="B21" s="32"/>
    </row>
    <row r="22" spans="1:4" x14ac:dyDescent="0.3">
      <c r="A22" s="20" t="s">
        <v>95</v>
      </c>
      <c r="B22" s="32"/>
    </row>
    <row r="23" spans="1:4" ht="16.5" customHeight="1" x14ac:dyDescent="0.3">
      <c r="A23" s="20" t="s">
        <v>22</v>
      </c>
      <c r="B23" s="32"/>
    </row>
    <row r="24" spans="1:4" x14ac:dyDescent="0.3">
      <c r="A24" s="20" t="s">
        <v>20</v>
      </c>
      <c r="B24" s="32"/>
    </row>
    <row r="25" spans="1:4" x14ac:dyDescent="0.3">
      <c r="A25" s="20" t="s">
        <v>8</v>
      </c>
      <c r="B25" s="32"/>
    </row>
    <row r="26" spans="1:4" x14ac:dyDescent="0.3">
      <c r="A26" s="20" t="s">
        <v>96</v>
      </c>
      <c r="B26" s="32">
        <v>600000</v>
      </c>
    </row>
    <row r="27" spans="1:4" x14ac:dyDescent="0.3">
      <c r="A27" s="20" t="s">
        <v>9</v>
      </c>
      <c r="B27" s="32"/>
    </row>
    <row r="28" spans="1:4" ht="16.2" thickBot="1" x14ac:dyDescent="0.35">
      <c r="A28" s="33" t="s">
        <v>10</v>
      </c>
      <c r="B28" s="39"/>
    </row>
    <row r="29" spans="1:4" s="31" customFormat="1" ht="16.8" thickTop="1" thickBot="1" x14ac:dyDescent="0.35">
      <c r="A29" s="40" t="s">
        <v>11</v>
      </c>
      <c r="B29" s="41">
        <f>SUM(B22:B28)</f>
        <v>600000</v>
      </c>
    </row>
    <row r="30" spans="1:4" ht="12.75" customHeight="1" x14ac:dyDescent="0.3">
      <c r="A30" s="24"/>
      <c r="B30" s="38"/>
    </row>
    <row r="31" spans="1:4" x14ac:dyDescent="0.3">
      <c r="A31" s="31" t="s">
        <v>18</v>
      </c>
      <c r="B31" s="32" t="s">
        <v>4</v>
      </c>
    </row>
    <row r="32" spans="1:4" x14ac:dyDescent="0.3">
      <c r="A32" s="20" t="s">
        <v>12</v>
      </c>
      <c r="B32" s="32"/>
    </row>
    <row r="33" spans="1:2" x14ac:dyDescent="0.3">
      <c r="A33" s="20" t="s">
        <v>13</v>
      </c>
      <c r="B33" s="32"/>
    </row>
    <row r="34" spans="1:2" x14ac:dyDescent="0.3">
      <c r="A34" s="20" t="s">
        <v>14</v>
      </c>
      <c r="B34" s="32"/>
    </row>
    <row r="35" spans="1:2" ht="16.2" thickBot="1" x14ac:dyDescent="0.35">
      <c r="A35" s="33" t="s">
        <v>15</v>
      </c>
      <c r="B35" s="39"/>
    </row>
    <row r="36" spans="1:2" s="31" customFormat="1" ht="16.8" thickTop="1" thickBot="1" x14ac:dyDescent="0.35">
      <c r="A36" s="40" t="s">
        <v>7</v>
      </c>
      <c r="B36" s="41">
        <f>SUM(B31:B35)</f>
        <v>0</v>
      </c>
    </row>
    <row r="37" spans="1:2" ht="12.75" customHeight="1" x14ac:dyDescent="0.3">
      <c r="A37" s="24"/>
      <c r="B37" s="38"/>
    </row>
    <row r="38" spans="1:2" ht="15" customHeight="1" x14ac:dyDescent="0.3">
      <c r="A38" s="31" t="s">
        <v>19</v>
      </c>
      <c r="B38" s="32"/>
    </row>
    <row r="39" spans="1:2" x14ac:dyDescent="0.3">
      <c r="A39" s="42" t="s">
        <v>118</v>
      </c>
      <c r="B39" s="44"/>
    </row>
    <row r="40" spans="1:2" x14ac:dyDescent="0.3">
      <c r="A40" s="42" t="s">
        <v>129</v>
      </c>
      <c r="B40" s="44" t="s">
        <v>2</v>
      </c>
    </row>
    <row r="41" spans="1:2" x14ac:dyDescent="0.3">
      <c r="A41" s="42" t="s">
        <v>156</v>
      </c>
      <c r="B41" s="44"/>
    </row>
    <row r="42" spans="1:2" x14ac:dyDescent="0.3">
      <c r="A42" s="42" t="s">
        <v>494</v>
      </c>
      <c r="B42" s="44"/>
    </row>
    <row r="43" spans="1:2" x14ac:dyDescent="0.3">
      <c r="A43" s="42" t="s">
        <v>572</v>
      </c>
      <c r="B43" s="44"/>
    </row>
    <row r="44" spans="1:2" x14ac:dyDescent="0.3">
      <c r="A44" s="42" t="s">
        <v>647</v>
      </c>
      <c r="B44" s="44"/>
    </row>
    <row r="45" spans="1:2" ht="16.2" thickBot="1" x14ac:dyDescent="0.35">
      <c r="A45" s="42" t="s">
        <v>713</v>
      </c>
      <c r="B45" s="44">
        <v>600000</v>
      </c>
    </row>
    <row r="46" spans="1:2" ht="16.8" thickTop="1" thickBot="1" x14ac:dyDescent="0.35">
      <c r="A46" s="349" t="s">
        <v>11</v>
      </c>
      <c r="B46" s="41">
        <f>SUM(B39:B45)</f>
        <v>600000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6"/>
  <sheetViews>
    <sheetView topLeftCell="A22" workbookViewId="0">
      <selection activeCell="B41" sqref="B41"/>
    </sheetView>
  </sheetViews>
  <sheetFormatPr defaultColWidth="9.33203125" defaultRowHeight="15.6" x14ac:dyDescent="0.3"/>
  <cols>
    <col min="1" max="1" width="78.44140625" style="20" customWidth="1"/>
    <col min="2" max="2" width="13.6640625" style="43" customWidth="1"/>
    <col min="3" max="16384" width="9.33203125" style="20"/>
  </cols>
  <sheetData>
    <row r="1" spans="1:12" x14ac:dyDescent="0.3">
      <c r="A1" s="1278" t="s">
        <v>0</v>
      </c>
      <c r="B1" s="1279"/>
    </row>
    <row r="2" spans="1:12" x14ac:dyDescent="0.3">
      <c r="A2" s="1280" t="s">
        <v>1</v>
      </c>
      <c r="B2" s="1281"/>
    </row>
    <row r="3" spans="1:12" x14ac:dyDescent="0.3">
      <c r="A3" s="239"/>
      <c r="B3" s="240"/>
    </row>
    <row r="4" spans="1:12" s="23" customFormat="1" x14ac:dyDescent="0.3">
      <c r="A4" s="1282" t="s">
        <v>482</v>
      </c>
      <c r="B4" s="1283"/>
    </row>
    <row r="5" spans="1:12" x14ac:dyDescent="0.3">
      <c r="A5" s="121"/>
      <c r="B5" s="241"/>
    </row>
    <row r="6" spans="1:12" x14ac:dyDescent="0.3">
      <c r="A6" s="1284" t="s">
        <v>121</v>
      </c>
      <c r="B6" s="1283"/>
    </row>
    <row r="7" spans="1:12" x14ac:dyDescent="0.3">
      <c r="A7" s="319" t="s">
        <v>30</v>
      </c>
      <c r="B7" s="109"/>
    </row>
    <row r="8" spans="1:12" x14ac:dyDescent="0.3">
      <c r="A8" s="1284" t="s">
        <v>632</v>
      </c>
      <c r="B8" s="1283"/>
    </row>
    <row r="9" spans="1:12" x14ac:dyDescent="0.3">
      <c r="A9" s="1282" t="s">
        <v>553</v>
      </c>
      <c r="B9" s="1285"/>
    </row>
    <row r="10" spans="1:12" x14ac:dyDescent="0.3">
      <c r="A10" s="123"/>
      <c r="B10" s="124"/>
    </row>
    <row r="11" spans="1:12" x14ac:dyDescent="0.3">
      <c r="A11" s="1295" t="s">
        <v>483</v>
      </c>
      <c r="B11" s="1277"/>
    </row>
    <row r="12" spans="1:12" ht="16.2" thickBot="1" x14ac:dyDescent="0.35">
      <c r="A12" s="125"/>
      <c r="B12" s="126"/>
    </row>
    <row r="13" spans="1:12" x14ac:dyDescent="0.3">
      <c r="A13" s="242" t="s">
        <v>16</v>
      </c>
      <c r="B13" s="243" t="s">
        <v>2</v>
      </c>
    </row>
    <row r="14" spans="1:12" x14ac:dyDescent="0.3">
      <c r="A14" s="244" t="s">
        <v>3</v>
      </c>
      <c r="B14" s="243">
        <v>291828</v>
      </c>
    </row>
    <row r="15" spans="1:12" x14ac:dyDescent="0.3">
      <c r="A15" s="244" t="s">
        <v>25</v>
      </c>
      <c r="B15" s="243">
        <v>6000</v>
      </c>
      <c r="L15" s="42"/>
    </row>
    <row r="16" spans="1:12" x14ac:dyDescent="0.3">
      <c r="A16" s="244" t="s">
        <v>484</v>
      </c>
      <c r="B16" s="243">
        <v>1165851</v>
      </c>
    </row>
    <row r="17" spans="1:4" ht="16.2" thickBot="1" x14ac:dyDescent="0.35">
      <c r="A17" s="127" t="s">
        <v>26</v>
      </c>
      <c r="B17" s="128"/>
    </row>
    <row r="18" spans="1:4" ht="16.2" thickTop="1" x14ac:dyDescent="0.3">
      <c r="A18" s="244" t="s">
        <v>6</v>
      </c>
      <c r="B18" s="245"/>
      <c r="D18" s="23"/>
    </row>
    <row r="19" spans="1:4" s="31" customFormat="1" ht="16.2" thickBot="1" x14ac:dyDescent="0.35">
      <c r="A19" s="67" t="s">
        <v>7</v>
      </c>
      <c r="B19" s="69">
        <f>SUM(B13:B17)-(B18)</f>
        <v>1463679</v>
      </c>
    </row>
    <row r="20" spans="1:4" x14ac:dyDescent="0.3">
      <c r="A20" s="121"/>
      <c r="B20" s="122"/>
    </row>
    <row r="21" spans="1:4" x14ac:dyDescent="0.3">
      <c r="A21" s="242" t="s">
        <v>17</v>
      </c>
      <c r="B21" s="243"/>
    </row>
    <row r="22" spans="1:4" x14ac:dyDescent="0.3">
      <c r="A22" s="244" t="s">
        <v>111</v>
      </c>
      <c r="B22" s="243">
        <v>1170943</v>
      </c>
    </row>
    <row r="23" spans="1:4" x14ac:dyDescent="0.3">
      <c r="A23" s="244" t="s">
        <v>22</v>
      </c>
      <c r="B23" s="243"/>
    </row>
    <row r="24" spans="1:4" x14ac:dyDescent="0.3">
      <c r="A24" s="244" t="s">
        <v>20</v>
      </c>
      <c r="B24" s="243"/>
    </row>
    <row r="25" spans="1:4" x14ac:dyDescent="0.3">
      <c r="A25" s="244" t="s">
        <v>8</v>
      </c>
      <c r="B25" s="243"/>
    </row>
    <row r="26" spans="1:4" x14ac:dyDescent="0.3">
      <c r="A26" s="244" t="s">
        <v>102</v>
      </c>
      <c r="B26" s="243">
        <v>292736</v>
      </c>
    </row>
    <row r="27" spans="1:4" x14ac:dyDescent="0.3">
      <c r="A27" s="244" t="s">
        <v>9</v>
      </c>
      <c r="B27" s="243"/>
    </row>
    <row r="28" spans="1:4" ht="16.2" thickBot="1" x14ac:dyDescent="0.35">
      <c r="A28" s="127" t="s">
        <v>10</v>
      </c>
      <c r="B28" s="79"/>
    </row>
    <row r="29" spans="1:4" s="31" customFormat="1" ht="16.8" thickTop="1" thickBot="1" x14ac:dyDescent="0.35">
      <c r="A29" s="129" t="s">
        <v>11</v>
      </c>
      <c r="B29" s="68">
        <f>SUM(B22:B28)</f>
        <v>1463679</v>
      </c>
    </row>
    <row r="30" spans="1:4" x14ac:dyDescent="0.3">
      <c r="A30" s="121"/>
      <c r="B30" s="122"/>
    </row>
    <row r="31" spans="1:4" x14ac:dyDescent="0.3">
      <c r="A31" s="242" t="s">
        <v>18</v>
      </c>
      <c r="B31" s="243" t="s">
        <v>4</v>
      </c>
    </row>
    <row r="32" spans="1:4" x14ac:dyDescent="0.3">
      <c r="A32" s="244" t="s">
        <v>12</v>
      </c>
      <c r="B32" s="243"/>
    </row>
    <row r="33" spans="1:2" x14ac:dyDescent="0.3">
      <c r="A33" s="244" t="s">
        <v>13</v>
      </c>
      <c r="B33" s="243"/>
    </row>
    <row r="34" spans="1:2" x14ac:dyDescent="0.3">
      <c r="A34" s="244" t="s">
        <v>14</v>
      </c>
      <c r="B34" s="243"/>
    </row>
    <row r="35" spans="1:2" ht="16.2" thickBot="1" x14ac:dyDescent="0.35">
      <c r="A35" s="127" t="s">
        <v>15</v>
      </c>
      <c r="B35" s="79"/>
    </row>
    <row r="36" spans="1:2" s="31" customFormat="1" ht="16.8" thickTop="1" thickBot="1" x14ac:dyDescent="0.35">
      <c r="A36" s="129" t="s">
        <v>7</v>
      </c>
      <c r="B36" s="68">
        <f>SUM(B31:B35)</f>
        <v>0</v>
      </c>
    </row>
    <row r="37" spans="1:2" x14ac:dyDescent="0.3">
      <c r="A37" s="121"/>
      <c r="B37" s="122"/>
    </row>
    <row r="38" spans="1:2" x14ac:dyDescent="0.3">
      <c r="A38" s="242" t="s">
        <v>19</v>
      </c>
      <c r="B38" s="243"/>
    </row>
    <row r="39" spans="1:2" x14ac:dyDescent="0.3">
      <c r="A39" s="42" t="s">
        <v>118</v>
      </c>
      <c r="B39" s="66"/>
    </row>
    <row r="40" spans="1:2" x14ac:dyDescent="0.3">
      <c r="A40" s="42" t="s">
        <v>129</v>
      </c>
      <c r="B40" s="66"/>
    </row>
    <row r="41" spans="1:2" x14ac:dyDescent="0.3">
      <c r="A41" s="42" t="s">
        <v>156</v>
      </c>
      <c r="B41" s="66"/>
    </row>
    <row r="42" spans="1:2" x14ac:dyDescent="0.3">
      <c r="A42" s="42" t="s">
        <v>494</v>
      </c>
      <c r="B42" s="66"/>
    </row>
    <row r="43" spans="1:2" x14ac:dyDescent="0.3">
      <c r="A43" s="42" t="s">
        <v>572</v>
      </c>
      <c r="B43" s="66"/>
    </row>
    <row r="44" spans="1:2" x14ac:dyDescent="0.3">
      <c r="A44" s="42" t="s">
        <v>647</v>
      </c>
      <c r="B44" s="66"/>
    </row>
    <row r="45" spans="1:2" ht="16.2" thickBot="1" x14ac:dyDescent="0.35">
      <c r="A45" s="42" t="s">
        <v>713</v>
      </c>
      <c r="B45" s="721">
        <v>1463679</v>
      </c>
    </row>
    <row r="46" spans="1:2" ht="16.2" thickBot="1" x14ac:dyDescent="0.35">
      <c r="A46" s="67" t="s">
        <v>11</v>
      </c>
      <c r="B46" s="338">
        <f>SUM(B39:B45)</f>
        <v>1463679</v>
      </c>
    </row>
  </sheetData>
  <mergeCells count="7">
    <mergeCell ref="A11:B11"/>
    <mergeCell ref="A1:B1"/>
    <mergeCell ref="A2:B2"/>
    <mergeCell ref="A4:B4"/>
    <mergeCell ref="A6:B6"/>
    <mergeCell ref="A8:B8"/>
    <mergeCell ref="A9:B9"/>
  </mergeCells>
  <pageMargins left="0.7" right="0.7" top="0.75" bottom="0.75" header="0.3" footer="0.3"/>
  <pageSetup scale="9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0" zoomScale="85" workbookViewId="0">
      <selection activeCell="B27" sqref="B27"/>
    </sheetView>
  </sheetViews>
  <sheetFormatPr defaultColWidth="9.33203125" defaultRowHeight="15.6" x14ac:dyDescent="0.3"/>
  <cols>
    <col min="1" max="1" width="78.44140625" style="20" customWidth="1"/>
    <col min="2" max="2" width="13.6640625" style="43" customWidth="1"/>
    <col min="3" max="16384" width="9.33203125" style="20"/>
  </cols>
  <sheetData>
    <row r="1" spans="1:2" x14ac:dyDescent="0.3">
      <c r="A1" s="1278" t="s">
        <v>0</v>
      </c>
      <c r="B1" s="1279"/>
    </row>
    <row r="2" spans="1:2" x14ac:dyDescent="0.3">
      <c r="A2" s="1280" t="s">
        <v>1</v>
      </c>
      <c r="B2" s="1281"/>
    </row>
    <row r="3" spans="1:2" ht="12.75" customHeight="1" x14ac:dyDescent="0.3">
      <c r="A3" s="239"/>
      <c r="B3" s="240"/>
    </row>
    <row r="4" spans="1:2" s="23" customFormat="1" ht="17.25" customHeight="1" x14ac:dyDescent="0.3">
      <c r="A4" s="1282" t="s">
        <v>31</v>
      </c>
      <c r="B4" s="1283"/>
    </row>
    <row r="5" spans="1:2" ht="12.75" customHeight="1" x14ac:dyDescent="0.3">
      <c r="A5" s="121"/>
      <c r="B5" s="241"/>
    </row>
    <row r="6" spans="1:2" x14ac:dyDescent="0.3">
      <c r="A6" s="1284" t="s">
        <v>133</v>
      </c>
      <c r="B6" s="1283"/>
    </row>
    <row r="7" spans="1:2" x14ac:dyDescent="0.3">
      <c r="A7" s="319" t="s">
        <v>30</v>
      </c>
      <c r="B7" s="109"/>
    </row>
    <row r="8" spans="1:2" x14ac:dyDescent="0.3">
      <c r="A8" s="1284" t="s">
        <v>542</v>
      </c>
      <c r="B8" s="1283"/>
    </row>
    <row r="9" spans="1:2" x14ac:dyDescent="0.3">
      <c r="A9" s="1284"/>
      <c r="B9" s="1283"/>
    </row>
    <row r="10" spans="1:2" ht="12.75" customHeight="1" x14ac:dyDescent="0.3">
      <c r="A10" s="123"/>
      <c r="B10" s="124"/>
    </row>
    <row r="11" spans="1:2" x14ac:dyDescent="0.3">
      <c r="A11" s="1276" t="s">
        <v>24</v>
      </c>
      <c r="B11" s="1277"/>
    </row>
    <row r="12" spans="1:2" ht="12.75" customHeight="1" thickBot="1" x14ac:dyDescent="0.35">
      <c r="A12" s="125"/>
      <c r="B12" s="126"/>
    </row>
    <row r="13" spans="1:2" x14ac:dyDescent="0.3">
      <c r="A13" s="242" t="s">
        <v>16</v>
      </c>
      <c r="B13" s="243" t="s">
        <v>2</v>
      </c>
    </row>
    <row r="14" spans="1:2" x14ac:dyDescent="0.3">
      <c r="A14" s="244" t="s">
        <v>3</v>
      </c>
      <c r="B14" s="243">
        <v>25000</v>
      </c>
    </row>
    <row r="15" spans="1:2" x14ac:dyDescent="0.3">
      <c r="A15" s="244" t="s">
        <v>25</v>
      </c>
      <c r="B15" s="243">
        <v>25000</v>
      </c>
    </row>
    <row r="16" spans="1:2" x14ac:dyDescent="0.3">
      <c r="A16" s="244" t="s">
        <v>5</v>
      </c>
      <c r="B16" s="243">
        <f>25000+1758000</f>
        <v>1783000</v>
      </c>
    </row>
    <row r="17" spans="1:4" ht="16.2" thickBot="1" x14ac:dyDescent="0.35">
      <c r="A17" s="127" t="s">
        <v>26</v>
      </c>
      <c r="B17" s="128"/>
    </row>
    <row r="18" spans="1:4" ht="16.2" thickTop="1" x14ac:dyDescent="0.3">
      <c r="A18" s="244" t="s">
        <v>6</v>
      </c>
      <c r="B18" s="245" t="s">
        <v>2</v>
      </c>
      <c r="D18" s="23"/>
    </row>
    <row r="19" spans="1:4" s="31" customFormat="1" ht="16.2" thickBot="1" x14ac:dyDescent="0.35">
      <c r="A19" s="67" t="s">
        <v>7</v>
      </c>
      <c r="B19" s="69">
        <f>SUM(B14:B18)</f>
        <v>1833000</v>
      </c>
    </row>
    <row r="20" spans="1:4" ht="12.75" customHeight="1" x14ac:dyDescent="0.3">
      <c r="A20" s="121"/>
      <c r="B20" s="122"/>
    </row>
    <row r="21" spans="1:4" x14ac:dyDescent="0.3">
      <c r="A21" s="242" t="s">
        <v>34</v>
      </c>
      <c r="B21" s="243"/>
    </row>
    <row r="22" spans="1:4" x14ac:dyDescent="0.3">
      <c r="A22" s="244" t="s">
        <v>21</v>
      </c>
      <c r="B22" s="243"/>
    </row>
    <row r="23" spans="1:4" ht="16.5" customHeight="1" x14ac:dyDescent="0.3">
      <c r="A23" s="244" t="s">
        <v>22</v>
      </c>
      <c r="B23" s="243"/>
    </row>
    <row r="24" spans="1:4" x14ac:dyDescent="0.3">
      <c r="A24" s="244" t="s">
        <v>20</v>
      </c>
      <c r="B24" s="243"/>
    </row>
    <row r="25" spans="1:4" x14ac:dyDescent="0.3">
      <c r="A25" s="244" t="s">
        <v>8</v>
      </c>
      <c r="B25" s="243"/>
    </row>
    <row r="26" spans="1:4" x14ac:dyDescent="0.3">
      <c r="A26" s="244" t="s">
        <v>103</v>
      </c>
      <c r="B26" s="243">
        <v>1833000</v>
      </c>
    </row>
    <row r="27" spans="1:4" x14ac:dyDescent="0.3">
      <c r="A27" s="244" t="s">
        <v>9</v>
      </c>
      <c r="B27" s="243"/>
    </row>
    <row r="28" spans="1:4" ht="16.2" thickBot="1" x14ac:dyDescent="0.35">
      <c r="A28" s="127" t="s">
        <v>10</v>
      </c>
      <c r="B28" s="79"/>
    </row>
    <row r="29" spans="1:4" s="31" customFormat="1" ht="16.8" thickTop="1" thickBot="1" x14ac:dyDescent="0.35">
      <c r="A29" s="129" t="s">
        <v>11</v>
      </c>
      <c r="B29" s="68">
        <f>SUM(B22:B28)</f>
        <v>1833000</v>
      </c>
    </row>
    <row r="30" spans="1:4" ht="12.75" customHeight="1" x14ac:dyDescent="0.3">
      <c r="A30" s="121"/>
      <c r="B30" s="122"/>
    </row>
    <row r="31" spans="1:4" x14ac:dyDescent="0.3">
      <c r="A31" s="242" t="s">
        <v>18</v>
      </c>
      <c r="B31" s="243" t="s">
        <v>4</v>
      </c>
    </row>
    <row r="32" spans="1:4" x14ac:dyDescent="0.3">
      <c r="A32" s="244" t="s">
        <v>12</v>
      </c>
      <c r="B32" s="243"/>
    </row>
    <row r="33" spans="1:2" x14ac:dyDescent="0.3">
      <c r="A33" s="244" t="s">
        <v>13</v>
      </c>
      <c r="B33" s="243"/>
    </row>
    <row r="34" spans="1:2" x14ac:dyDescent="0.3">
      <c r="A34" s="244" t="s">
        <v>14</v>
      </c>
      <c r="B34" s="243"/>
    </row>
    <row r="35" spans="1:2" ht="16.2" thickBot="1" x14ac:dyDescent="0.35">
      <c r="A35" s="127" t="s">
        <v>15</v>
      </c>
      <c r="B35" s="79"/>
    </row>
    <row r="36" spans="1:2" s="31" customFormat="1" ht="16.8" thickTop="1" thickBot="1" x14ac:dyDescent="0.35">
      <c r="A36" s="250" t="s">
        <v>7</v>
      </c>
      <c r="B36" s="68">
        <f>SUM(B31:B35)</f>
        <v>0</v>
      </c>
    </row>
    <row r="37" spans="1:2" ht="12.75" customHeight="1" x14ac:dyDescent="0.3">
      <c r="A37" s="251"/>
      <c r="B37" s="241"/>
    </row>
    <row r="38" spans="1:2" x14ac:dyDescent="0.3">
      <c r="A38" s="75" t="s">
        <v>19</v>
      </c>
      <c r="B38" s="130"/>
    </row>
    <row r="39" spans="1:2" x14ac:dyDescent="0.3">
      <c r="A39" s="42" t="s">
        <v>118</v>
      </c>
      <c r="B39" s="130">
        <v>250000</v>
      </c>
    </row>
    <row r="40" spans="1:2" x14ac:dyDescent="0.3">
      <c r="A40" s="42" t="s">
        <v>129</v>
      </c>
      <c r="B40" s="130">
        <v>125000</v>
      </c>
    </row>
    <row r="41" spans="1:2" x14ac:dyDescent="0.3">
      <c r="A41" s="42" t="s">
        <v>156</v>
      </c>
      <c r="B41" s="243">
        <v>350000</v>
      </c>
    </row>
    <row r="42" spans="1:2" x14ac:dyDescent="0.3">
      <c r="A42" s="42" t="s">
        <v>494</v>
      </c>
      <c r="B42" s="243">
        <v>125000</v>
      </c>
    </row>
    <row r="43" spans="1:2" x14ac:dyDescent="0.3">
      <c r="A43" s="42" t="s">
        <v>572</v>
      </c>
      <c r="B43" s="130">
        <v>400000</v>
      </c>
    </row>
    <row r="44" spans="1:2" x14ac:dyDescent="0.3">
      <c r="A44" s="42" t="s">
        <v>647</v>
      </c>
      <c r="B44" s="130">
        <v>233000</v>
      </c>
    </row>
    <row r="45" spans="1:2" ht="16.2" thickBot="1" x14ac:dyDescent="0.35">
      <c r="A45" s="42" t="s">
        <v>713</v>
      </c>
      <c r="B45" s="130">
        <v>350000</v>
      </c>
    </row>
    <row r="46" spans="1:2" ht="16.8" thickTop="1" thickBot="1" x14ac:dyDescent="0.35">
      <c r="A46" s="67" t="s">
        <v>11</v>
      </c>
      <c r="B46" s="68">
        <f>SUM(B39:B45)</f>
        <v>1833000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firstPageNumber="10" orientation="portrait" useFirstPageNumber="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0" zoomScale="85" workbookViewId="0">
      <selection activeCell="B17" sqref="B17"/>
    </sheetView>
  </sheetViews>
  <sheetFormatPr defaultColWidth="9.33203125" defaultRowHeight="15.6" x14ac:dyDescent="0.3"/>
  <cols>
    <col min="1" max="1" width="78.44140625" style="20" customWidth="1"/>
    <col min="2" max="2" width="13.6640625" style="43" customWidth="1"/>
    <col min="3" max="16384" width="9.33203125" style="20"/>
  </cols>
  <sheetData>
    <row r="1" spans="1:2" x14ac:dyDescent="0.3">
      <c r="A1" s="1278" t="s">
        <v>0</v>
      </c>
      <c r="B1" s="1279"/>
    </row>
    <row r="2" spans="1:2" x14ac:dyDescent="0.3">
      <c r="A2" s="1280" t="s">
        <v>1</v>
      </c>
      <c r="B2" s="1281"/>
    </row>
    <row r="3" spans="1:2" ht="12.75" customHeight="1" x14ac:dyDescent="0.3">
      <c r="A3" s="239"/>
      <c r="B3" s="240"/>
    </row>
    <row r="4" spans="1:2" s="23" customFormat="1" ht="17.25" customHeight="1" x14ac:dyDescent="0.3">
      <c r="A4" s="1282" t="s">
        <v>628</v>
      </c>
      <c r="B4" s="1283"/>
    </row>
    <row r="5" spans="1:2" ht="12.75" customHeight="1" x14ac:dyDescent="0.3">
      <c r="A5" s="121"/>
      <c r="B5" s="241"/>
    </row>
    <row r="6" spans="1:2" x14ac:dyDescent="0.3">
      <c r="A6" s="1284" t="s">
        <v>133</v>
      </c>
      <c r="B6" s="1283"/>
    </row>
    <row r="7" spans="1:2" x14ac:dyDescent="0.3">
      <c r="A7" s="375" t="s">
        <v>30</v>
      </c>
      <c r="B7" s="109"/>
    </row>
    <row r="8" spans="1:2" x14ac:dyDescent="0.3">
      <c r="A8" s="1284" t="s">
        <v>632</v>
      </c>
      <c r="B8" s="1283"/>
    </row>
    <row r="9" spans="1:2" x14ac:dyDescent="0.3">
      <c r="A9" s="1284"/>
      <c r="B9" s="1283"/>
    </row>
    <row r="10" spans="1:2" ht="12.75" customHeight="1" x14ac:dyDescent="0.3">
      <c r="A10" s="123"/>
      <c r="B10" s="124"/>
    </row>
    <row r="11" spans="1:2" x14ac:dyDescent="0.3">
      <c r="A11" s="1276" t="s">
        <v>24</v>
      </c>
      <c r="B11" s="1277"/>
    </row>
    <row r="12" spans="1:2" ht="12.75" customHeight="1" thickBot="1" x14ac:dyDescent="0.35">
      <c r="A12" s="344"/>
      <c r="B12" s="345"/>
    </row>
    <row r="13" spans="1:2" x14ac:dyDescent="0.3">
      <c r="A13" s="242" t="s">
        <v>16</v>
      </c>
      <c r="B13" s="243" t="s">
        <v>2</v>
      </c>
    </row>
    <row r="14" spans="1:2" x14ac:dyDescent="0.3">
      <c r="A14" s="244" t="s">
        <v>3</v>
      </c>
      <c r="B14" s="243">
        <v>0</v>
      </c>
    </row>
    <row r="15" spans="1:2" x14ac:dyDescent="0.3">
      <c r="A15" s="244" t="s">
        <v>25</v>
      </c>
      <c r="B15" s="243">
        <v>75000</v>
      </c>
    </row>
    <row r="16" spans="1:2" x14ac:dyDescent="0.3">
      <c r="A16" s="244" t="s">
        <v>5</v>
      </c>
      <c r="B16" s="243">
        <v>667000</v>
      </c>
    </row>
    <row r="17" spans="1:4" ht="16.2" thickBot="1" x14ac:dyDescent="0.35">
      <c r="A17" s="127" t="s">
        <v>26</v>
      </c>
      <c r="B17" s="128"/>
    </row>
    <row r="18" spans="1:4" ht="16.2" thickTop="1" x14ac:dyDescent="0.3">
      <c r="A18" s="244" t="s">
        <v>6</v>
      </c>
      <c r="B18" s="245" t="s">
        <v>2</v>
      </c>
      <c r="D18" s="23"/>
    </row>
    <row r="19" spans="1:4" s="31" customFormat="1" ht="16.2" thickBot="1" x14ac:dyDescent="0.35">
      <c r="A19" s="336" t="s">
        <v>7</v>
      </c>
      <c r="B19" s="338">
        <f>SUM(B14:B18)</f>
        <v>742000</v>
      </c>
    </row>
    <row r="20" spans="1:4" ht="12.75" customHeight="1" x14ac:dyDescent="0.3">
      <c r="A20" s="121"/>
      <c r="B20" s="122"/>
    </row>
    <row r="21" spans="1:4" x14ac:dyDescent="0.3">
      <c r="A21" s="242" t="s">
        <v>34</v>
      </c>
      <c r="B21" s="243"/>
    </row>
    <row r="22" spans="1:4" x14ac:dyDescent="0.3">
      <c r="A22" s="244" t="s">
        <v>21</v>
      </c>
      <c r="B22" s="243"/>
    </row>
    <row r="23" spans="1:4" ht="16.5" customHeight="1" x14ac:dyDescent="0.3">
      <c r="A23" s="244" t="s">
        <v>22</v>
      </c>
      <c r="B23" s="243"/>
    </row>
    <row r="24" spans="1:4" x14ac:dyDescent="0.3">
      <c r="A24" s="244" t="s">
        <v>20</v>
      </c>
      <c r="B24" s="243"/>
    </row>
    <row r="25" spans="1:4" x14ac:dyDescent="0.3">
      <c r="A25" s="244" t="s">
        <v>8</v>
      </c>
      <c r="B25" s="243"/>
    </row>
    <row r="26" spans="1:4" x14ac:dyDescent="0.3">
      <c r="A26" s="244" t="s">
        <v>103</v>
      </c>
      <c r="B26" s="243">
        <v>742000</v>
      </c>
    </row>
    <row r="27" spans="1:4" x14ac:dyDescent="0.3">
      <c r="A27" s="244" t="s">
        <v>9</v>
      </c>
      <c r="B27" s="243"/>
    </row>
    <row r="28" spans="1:4" ht="16.2" thickBot="1" x14ac:dyDescent="0.35">
      <c r="A28" s="127" t="s">
        <v>10</v>
      </c>
      <c r="B28" s="79"/>
    </row>
    <row r="29" spans="1:4" s="31" customFormat="1" ht="16.8" thickTop="1" thickBot="1" x14ac:dyDescent="0.35">
      <c r="A29" s="129" t="s">
        <v>11</v>
      </c>
      <c r="B29" s="68">
        <f>SUM(B22:B28)</f>
        <v>742000</v>
      </c>
    </row>
    <row r="30" spans="1:4" ht="12.75" customHeight="1" x14ac:dyDescent="0.3">
      <c r="A30" s="121"/>
      <c r="B30" s="122"/>
    </row>
    <row r="31" spans="1:4" x14ac:dyDescent="0.3">
      <c r="A31" s="242" t="s">
        <v>18</v>
      </c>
      <c r="B31" s="243" t="s">
        <v>4</v>
      </c>
    </row>
    <row r="32" spans="1:4" x14ac:dyDescent="0.3">
      <c r="A32" s="244" t="s">
        <v>12</v>
      </c>
      <c r="B32" s="243"/>
    </row>
    <row r="33" spans="1:2" x14ac:dyDescent="0.3">
      <c r="A33" s="244" t="s">
        <v>13</v>
      </c>
      <c r="B33" s="243"/>
    </row>
    <row r="34" spans="1:2" x14ac:dyDescent="0.3">
      <c r="A34" s="244" t="s">
        <v>14</v>
      </c>
      <c r="B34" s="243"/>
    </row>
    <row r="35" spans="1:2" ht="16.2" thickBot="1" x14ac:dyDescent="0.35">
      <c r="A35" s="127" t="s">
        <v>15</v>
      </c>
      <c r="B35" s="79"/>
    </row>
    <row r="36" spans="1:2" s="31" customFormat="1" ht="16.8" thickTop="1" thickBot="1" x14ac:dyDescent="0.35">
      <c r="A36" s="250" t="s">
        <v>7</v>
      </c>
      <c r="B36" s="68">
        <f>SUM(B31:B35)</f>
        <v>0</v>
      </c>
    </row>
    <row r="37" spans="1:2" ht="12.75" customHeight="1" x14ac:dyDescent="0.3">
      <c r="A37" s="251"/>
      <c r="B37" s="241"/>
    </row>
    <row r="38" spans="1:2" x14ac:dyDescent="0.3">
      <c r="A38" s="75" t="s">
        <v>19</v>
      </c>
      <c r="B38" s="130"/>
    </row>
    <row r="39" spans="1:2" x14ac:dyDescent="0.3">
      <c r="A39" s="42" t="s">
        <v>118</v>
      </c>
      <c r="B39" s="130">
        <v>0</v>
      </c>
    </row>
    <row r="40" spans="1:2" x14ac:dyDescent="0.3">
      <c r="A40" s="42" t="s">
        <v>129</v>
      </c>
      <c r="B40" s="130">
        <v>200000</v>
      </c>
    </row>
    <row r="41" spans="1:2" x14ac:dyDescent="0.3">
      <c r="A41" s="42" t="s">
        <v>156</v>
      </c>
      <c r="B41" s="130">
        <v>0</v>
      </c>
    </row>
    <row r="42" spans="1:2" x14ac:dyDescent="0.3">
      <c r="A42" s="42" t="s">
        <v>494</v>
      </c>
      <c r="B42" s="130">
        <v>200000</v>
      </c>
    </row>
    <row r="43" spans="1:2" x14ac:dyDescent="0.3">
      <c r="A43" s="42" t="s">
        <v>572</v>
      </c>
      <c r="B43" s="130">
        <v>75000</v>
      </c>
    </row>
    <row r="44" spans="1:2" x14ac:dyDescent="0.3">
      <c r="A44" s="42" t="s">
        <v>647</v>
      </c>
      <c r="B44" s="130">
        <v>167000</v>
      </c>
    </row>
    <row r="45" spans="1:2" ht="16.2" thickBot="1" x14ac:dyDescent="0.35">
      <c r="A45" s="42" t="s">
        <v>713</v>
      </c>
      <c r="B45" s="130">
        <v>100000</v>
      </c>
    </row>
    <row r="46" spans="1:2" ht="16.8" thickTop="1" thickBot="1" x14ac:dyDescent="0.35">
      <c r="A46" s="336" t="s">
        <v>11</v>
      </c>
      <c r="B46" s="68">
        <f>SUM(B39:B45)</f>
        <v>742000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firstPageNumber="10" orientation="portrait" useFirstPageNumber="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6"/>
  <sheetViews>
    <sheetView topLeftCell="A22" workbookViewId="0">
      <selection activeCell="B43" sqref="B43"/>
    </sheetView>
  </sheetViews>
  <sheetFormatPr defaultColWidth="8.6640625" defaultRowHeight="13.2" x14ac:dyDescent="0.25"/>
  <cols>
    <col min="1" max="1" width="77" style="61" customWidth="1"/>
    <col min="2" max="2" width="10.109375" style="61" bestFit="1" customWidth="1"/>
    <col min="3" max="16384" width="8.6640625" style="61"/>
  </cols>
  <sheetData>
    <row r="1" spans="1:2" ht="15.6" x14ac:dyDescent="0.3">
      <c r="A1" s="1302" t="s">
        <v>0</v>
      </c>
      <c r="B1" s="1303"/>
    </row>
    <row r="2" spans="1:2" ht="15.6" x14ac:dyDescent="0.3">
      <c r="A2" s="1304" t="s">
        <v>1</v>
      </c>
      <c r="B2" s="1305"/>
    </row>
    <row r="3" spans="1:2" ht="15.6" x14ac:dyDescent="0.3">
      <c r="A3" s="105"/>
      <c r="B3" s="106"/>
    </row>
    <row r="4" spans="1:2" ht="15.6" x14ac:dyDescent="0.3">
      <c r="A4" s="1306" t="s">
        <v>490</v>
      </c>
      <c r="B4" s="1307"/>
    </row>
    <row r="5" spans="1:2" ht="15.6" x14ac:dyDescent="0.3">
      <c r="A5" s="253"/>
      <c r="B5" s="254"/>
    </row>
    <row r="6" spans="1:2" ht="15.6" x14ac:dyDescent="0.3">
      <c r="A6" s="1308" t="s">
        <v>547</v>
      </c>
      <c r="B6" s="1309"/>
    </row>
    <row r="7" spans="1:2" ht="15.6" x14ac:dyDescent="0.3">
      <c r="A7" s="376" t="s">
        <v>30</v>
      </c>
      <c r="B7" s="234"/>
    </row>
    <row r="8" spans="1:2" ht="15.6" x14ac:dyDescent="0.3">
      <c r="A8" s="1308" t="s">
        <v>542</v>
      </c>
      <c r="B8" s="1309"/>
    </row>
    <row r="9" spans="1:2" ht="15.6" x14ac:dyDescent="0.3">
      <c r="A9" s="1310"/>
      <c r="B9" s="1311"/>
    </row>
    <row r="10" spans="1:2" ht="15.6" x14ac:dyDescent="0.3">
      <c r="A10" s="253"/>
      <c r="B10" s="255"/>
    </row>
    <row r="11" spans="1:2" ht="15.6" x14ac:dyDescent="0.3">
      <c r="A11" s="1300" t="s">
        <v>100</v>
      </c>
      <c r="B11" s="1301"/>
    </row>
    <row r="12" spans="1:2" ht="15.6" x14ac:dyDescent="0.3">
      <c r="A12" s="253"/>
      <c r="B12" s="255"/>
    </row>
    <row r="13" spans="1:2" ht="15.6" x14ac:dyDescent="0.3">
      <c r="A13" s="256" t="s">
        <v>16</v>
      </c>
      <c r="B13" s="249" t="s">
        <v>2</v>
      </c>
    </row>
    <row r="14" spans="1:2" ht="15.6" x14ac:dyDescent="0.3">
      <c r="A14" s="80" t="s">
        <v>3</v>
      </c>
      <c r="B14" s="257"/>
    </row>
    <row r="15" spans="1:2" ht="15.6" x14ac:dyDescent="0.3">
      <c r="A15" s="80" t="s">
        <v>25</v>
      </c>
      <c r="B15" s="66">
        <v>18000</v>
      </c>
    </row>
    <row r="16" spans="1:2" ht="15.6" x14ac:dyDescent="0.3">
      <c r="A16" s="80" t="s">
        <v>5</v>
      </c>
      <c r="B16" s="66">
        <v>82000</v>
      </c>
    </row>
    <row r="17" spans="1:2" ht="15.6" x14ac:dyDescent="0.3">
      <c r="A17" s="247" t="s">
        <v>26</v>
      </c>
      <c r="B17" s="258"/>
    </row>
    <row r="18" spans="1:2" ht="16.2" thickBot="1" x14ac:dyDescent="0.35">
      <c r="A18" s="289" t="s">
        <v>6</v>
      </c>
      <c r="B18" s="303"/>
    </row>
    <row r="19" spans="1:2" ht="16.8" thickTop="1" thickBot="1" x14ac:dyDescent="0.35">
      <c r="A19" s="259" t="s">
        <v>7</v>
      </c>
      <c r="B19" s="338">
        <f>SUM(B13:B17)-(B18)</f>
        <v>100000</v>
      </c>
    </row>
    <row r="20" spans="1:2" ht="15.6" x14ac:dyDescent="0.3">
      <c r="A20" s="1296"/>
      <c r="B20" s="1297"/>
    </row>
    <row r="21" spans="1:2" ht="15.6" x14ac:dyDescent="0.3">
      <c r="A21" s="65" t="s">
        <v>17</v>
      </c>
      <c r="B21" s="66"/>
    </row>
    <row r="22" spans="1:2" ht="15.6" x14ac:dyDescent="0.3">
      <c r="A22" s="80" t="s">
        <v>95</v>
      </c>
      <c r="B22" s="66">
        <v>0</v>
      </c>
    </row>
    <row r="23" spans="1:2" ht="15.6" x14ac:dyDescent="0.3">
      <c r="A23" s="80" t="s">
        <v>22</v>
      </c>
      <c r="B23" s="66"/>
    </row>
    <row r="24" spans="1:2" ht="15.6" x14ac:dyDescent="0.3">
      <c r="A24" s="80" t="s">
        <v>20</v>
      </c>
      <c r="B24" s="66"/>
    </row>
    <row r="25" spans="1:2" ht="15.6" x14ac:dyDescent="0.3">
      <c r="A25" s="80" t="s">
        <v>8</v>
      </c>
      <c r="B25" s="66"/>
    </row>
    <row r="26" spans="1:2" ht="15.6" x14ac:dyDescent="0.3">
      <c r="A26" s="80" t="s">
        <v>96</v>
      </c>
      <c r="B26" s="66"/>
    </row>
    <row r="27" spans="1:2" ht="15.6" x14ac:dyDescent="0.3">
      <c r="A27" s="80" t="s">
        <v>9</v>
      </c>
      <c r="B27" s="66"/>
    </row>
    <row r="28" spans="1:2" ht="16.2" thickBot="1" x14ac:dyDescent="0.35">
      <c r="A28" s="248" t="s">
        <v>10</v>
      </c>
      <c r="B28" s="79">
        <v>100000</v>
      </c>
    </row>
    <row r="29" spans="1:2" ht="16.8" thickTop="1" thickBot="1" x14ac:dyDescent="0.35">
      <c r="A29" s="250" t="s">
        <v>11</v>
      </c>
      <c r="B29" s="68">
        <f>SUM(B22:B28)</f>
        <v>100000</v>
      </c>
    </row>
    <row r="30" spans="1:2" ht="15.6" x14ac:dyDescent="0.3">
      <c r="A30" s="1298"/>
      <c r="B30" s="1299"/>
    </row>
    <row r="31" spans="1:2" ht="15.6" x14ac:dyDescent="0.3">
      <c r="A31" s="65" t="s">
        <v>18</v>
      </c>
      <c r="B31" s="66" t="s">
        <v>4</v>
      </c>
    </row>
    <row r="32" spans="1:2" ht="15.6" x14ac:dyDescent="0.3">
      <c r="A32" s="80" t="s">
        <v>12</v>
      </c>
      <c r="B32" s="66"/>
    </row>
    <row r="33" spans="1:2" ht="15.6" x14ac:dyDescent="0.3">
      <c r="A33" s="80" t="s">
        <v>13</v>
      </c>
      <c r="B33" s="66"/>
    </row>
    <row r="34" spans="1:2" ht="15.6" x14ac:dyDescent="0.3">
      <c r="A34" s="80" t="s">
        <v>14</v>
      </c>
      <c r="B34" s="66"/>
    </row>
    <row r="35" spans="1:2" ht="16.2" thickBot="1" x14ac:dyDescent="0.35">
      <c r="A35" s="248" t="s">
        <v>15</v>
      </c>
      <c r="B35" s="79"/>
    </row>
    <row r="36" spans="1:2" ht="16.8" thickTop="1" thickBot="1" x14ac:dyDescent="0.35">
      <c r="A36" s="260" t="s">
        <v>7</v>
      </c>
      <c r="B36" s="261">
        <f>SUM(B31:B35)</f>
        <v>0</v>
      </c>
    </row>
    <row r="37" spans="1:2" ht="15.6" x14ac:dyDescent="0.3">
      <c r="A37" s="1298"/>
      <c r="B37" s="1299"/>
    </row>
    <row r="38" spans="1:2" ht="15.6" x14ac:dyDescent="0.3">
      <c r="A38" s="65" t="s">
        <v>19</v>
      </c>
      <c r="B38" s="66"/>
    </row>
    <row r="39" spans="1:2" ht="15.6" x14ac:dyDescent="0.3">
      <c r="A39" s="42" t="s">
        <v>118</v>
      </c>
      <c r="B39" s="66"/>
    </row>
    <row r="40" spans="1:2" ht="15.6" x14ac:dyDescent="0.3">
      <c r="A40" s="42" t="s">
        <v>129</v>
      </c>
      <c r="B40" s="66"/>
    </row>
    <row r="41" spans="1:2" ht="15.6" x14ac:dyDescent="0.3">
      <c r="A41" s="42" t="s">
        <v>156</v>
      </c>
      <c r="B41" s="66"/>
    </row>
    <row r="42" spans="1:2" ht="15.6" x14ac:dyDescent="0.3">
      <c r="A42" s="42" t="s">
        <v>494</v>
      </c>
      <c r="B42" s="66"/>
    </row>
    <row r="43" spans="1:2" ht="15.6" x14ac:dyDescent="0.3">
      <c r="A43" s="42" t="s">
        <v>572</v>
      </c>
      <c r="B43" s="66"/>
    </row>
    <row r="44" spans="1:2" ht="15.6" x14ac:dyDescent="0.3">
      <c r="A44" s="42" t="s">
        <v>647</v>
      </c>
      <c r="B44" s="66">
        <v>100000</v>
      </c>
    </row>
    <row r="45" spans="1:2" ht="16.2" thickBot="1" x14ac:dyDescent="0.35">
      <c r="A45" s="42" t="s">
        <v>713</v>
      </c>
      <c r="B45" s="355"/>
    </row>
    <row r="46" spans="1:2" ht="16.8" thickTop="1" thickBot="1" x14ac:dyDescent="0.35">
      <c r="A46" s="336" t="s">
        <v>11</v>
      </c>
      <c r="B46" s="68">
        <f>SUM(B39:B45)</f>
        <v>100000</v>
      </c>
    </row>
  </sheetData>
  <mergeCells count="10">
    <mergeCell ref="A20:B20"/>
    <mergeCell ref="A30:B30"/>
    <mergeCell ref="A37:B37"/>
    <mergeCell ref="A11:B11"/>
    <mergeCell ref="A1:B1"/>
    <mergeCell ref="A2:B2"/>
    <mergeCell ref="A4:B4"/>
    <mergeCell ref="A6:B6"/>
    <mergeCell ref="A8:B8"/>
    <mergeCell ref="A9:B9"/>
  </mergeCells>
  <printOptions horizontalCentered="1" verticalCentered="1"/>
  <pageMargins left="0.7" right="0.7" top="0.25" bottom="0.2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0" zoomScale="85" workbookViewId="0">
      <selection activeCell="U54" sqref="U54"/>
    </sheetView>
  </sheetViews>
  <sheetFormatPr defaultColWidth="9.33203125" defaultRowHeight="15.6" x14ac:dyDescent="0.3"/>
  <cols>
    <col min="1" max="1" width="78.44140625" style="20" customWidth="1"/>
    <col min="2" max="2" width="13.6640625" style="43" customWidth="1"/>
    <col min="3" max="16384" width="9.33203125" style="20"/>
  </cols>
  <sheetData>
    <row r="1" spans="1:2" x14ac:dyDescent="0.3">
      <c r="A1" s="1278" t="s">
        <v>0</v>
      </c>
      <c r="B1" s="1279"/>
    </row>
    <row r="2" spans="1:2" x14ac:dyDescent="0.3">
      <c r="A2" s="1280" t="s">
        <v>1</v>
      </c>
      <c r="B2" s="1281"/>
    </row>
    <row r="3" spans="1:2" ht="12.75" customHeight="1" thickBot="1" x14ac:dyDescent="0.35">
      <c r="A3" s="239"/>
      <c r="B3" s="240"/>
    </row>
    <row r="4" spans="1:2" s="23" customFormat="1" ht="17.25" customHeight="1" x14ac:dyDescent="0.3">
      <c r="A4" s="1314" t="s">
        <v>630</v>
      </c>
      <c r="B4" s="1315"/>
    </row>
    <row r="5" spans="1:2" ht="12.75" customHeight="1" x14ac:dyDescent="0.3">
      <c r="A5" s="1316"/>
      <c r="B5" s="1317"/>
    </row>
    <row r="6" spans="1:2" x14ac:dyDescent="0.3">
      <c r="A6" s="1308" t="s">
        <v>133</v>
      </c>
      <c r="B6" s="1309"/>
    </row>
    <row r="7" spans="1:2" x14ac:dyDescent="0.3">
      <c r="A7" s="332" t="s">
        <v>30</v>
      </c>
      <c r="B7" s="234"/>
    </row>
    <row r="8" spans="1:2" x14ac:dyDescent="0.3">
      <c r="A8" s="1308" t="s">
        <v>543</v>
      </c>
      <c r="B8" s="1309"/>
    </row>
    <row r="9" spans="1:2" x14ac:dyDescent="0.3">
      <c r="A9" s="1318" t="s">
        <v>544</v>
      </c>
      <c r="B9" s="1309"/>
    </row>
    <row r="10" spans="1:2" ht="12.75" customHeight="1" x14ac:dyDescent="0.3">
      <c r="A10" s="1319"/>
      <c r="B10" s="1320"/>
    </row>
    <row r="11" spans="1:2" x14ac:dyDescent="0.3">
      <c r="A11" s="1276" t="s">
        <v>24</v>
      </c>
      <c r="B11" s="1277"/>
    </row>
    <row r="12" spans="1:2" ht="12.75" customHeight="1" thickBot="1" x14ac:dyDescent="0.35">
      <c r="A12" s="323" t="s">
        <v>2</v>
      </c>
      <c r="B12" s="231"/>
    </row>
    <row r="13" spans="1:2" x14ac:dyDescent="0.3">
      <c r="A13" s="237" t="s">
        <v>16</v>
      </c>
      <c r="B13" s="280" t="s">
        <v>2</v>
      </c>
    </row>
    <row r="14" spans="1:2" x14ac:dyDescent="0.3">
      <c r="A14" s="80" t="s">
        <v>3</v>
      </c>
      <c r="B14" s="233"/>
    </row>
    <row r="15" spans="1:2" x14ac:dyDescent="0.3">
      <c r="A15" s="80" t="s">
        <v>25</v>
      </c>
      <c r="B15" s="233"/>
    </row>
    <row r="16" spans="1:2" x14ac:dyDescent="0.3">
      <c r="A16" s="80" t="s">
        <v>5</v>
      </c>
      <c r="B16" s="233">
        <v>150000</v>
      </c>
    </row>
    <row r="17" spans="1:4" x14ac:dyDescent="0.3">
      <c r="A17" s="238" t="s">
        <v>26</v>
      </c>
      <c r="B17" s="118"/>
    </row>
    <row r="18" spans="1:4" ht="16.2" thickBot="1" x14ac:dyDescent="0.35">
      <c r="A18" s="248" t="s">
        <v>6</v>
      </c>
      <c r="B18" s="304" t="s">
        <v>2</v>
      </c>
      <c r="D18" s="23"/>
    </row>
    <row r="19" spans="1:4" s="31" customFormat="1" ht="16.8" thickTop="1" thickBot="1" x14ac:dyDescent="0.35">
      <c r="A19" s="259" t="s">
        <v>7</v>
      </c>
      <c r="B19" s="283">
        <f>SUM(B14:B18)</f>
        <v>150000</v>
      </c>
    </row>
    <row r="20" spans="1:4" ht="12.75" customHeight="1" thickBot="1" x14ac:dyDescent="0.35">
      <c r="A20" s="1321"/>
      <c r="B20" s="1322"/>
    </row>
    <row r="21" spans="1:4" x14ac:dyDescent="0.3">
      <c r="A21" s="237" t="s">
        <v>34</v>
      </c>
      <c r="B21" s="280"/>
    </row>
    <row r="22" spans="1:4" x14ac:dyDescent="0.3">
      <c r="A22" s="80" t="s">
        <v>21</v>
      </c>
      <c r="B22" s="233"/>
    </row>
    <row r="23" spans="1:4" ht="16.5" customHeight="1" x14ac:dyDescent="0.3">
      <c r="A23" s="80" t="s">
        <v>22</v>
      </c>
      <c r="B23" s="233"/>
    </row>
    <row r="24" spans="1:4" x14ac:dyDescent="0.3">
      <c r="A24" s="80" t="s">
        <v>20</v>
      </c>
      <c r="B24" s="233"/>
    </row>
    <row r="25" spans="1:4" x14ac:dyDescent="0.3">
      <c r="A25" s="80" t="s">
        <v>8</v>
      </c>
      <c r="B25" s="233"/>
    </row>
    <row r="26" spans="1:4" x14ac:dyDescent="0.3">
      <c r="A26" s="80" t="s">
        <v>103</v>
      </c>
      <c r="B26" s="233">
        <v>150000</v>
      </c>
    </row>
    <row r="27" spans="1:4" x14ac:dyDescent="0.3">
      <c r="A27" s="80" t="s">
        <v>9</v>
      </c>
      <c r="B27" s="233"/>
    </row>
    <row r="28" spans="1:4" ht="16.2" thickBot="1" x14ac:dyDescent="0.35">
      <c r="A28" s="289" t="s">
        <v>10</v>
      </c>
      <c r="B28" s="305"/>
    </row>
    <row r="29" spans="1:4" s="31" customFormat="1" ht="16.8" thickTop="1" thickBot="1" x14ac:dyDescent="0.35">
      <c r="A29" s="259" t="s">
        <v>11</v>
      </c>
      <c r="B29" s="284">
        <f>SUM(B22:B28)</f>
        <v>150000</v>
      </c>
    </row>
    <row r="30" spans="1:4" ht="12.75" customHeight="1" thickBot="1" x14ac:dyDescent="0.35">
      <c r="A30" s="1321"/>
      <c r="B30" s="1322"/>
    </row>
    <row r="31" spans="1:4" x14ac:dyDescent="0.3">
      <c r="A31" s="237" t="s">
        <v>18</v>
      </c>
      <c r="B31" s="232" t="s">
        <v>4</v>
      </c>
    </row>
    <row r="32" spans="1:4" x14ac:dyDescent="0.3">
      <c r="A32" s="80" t="s">
        <v>12</v>
      </c>
      <c r="B32" s="233"/>
    </row>
    <row r="33" spans="1:2" x14ac:dyDescent="0.3">
      <c r="A33" s="80" t="s">
        <v>13</v>
      </c>
      <c r="B33" s="233"/>
    </row>
    <row r="34" spans="1:2" x14ac:dyDescent="0.3">
      <c r="A34" s="80" t="s">
        <v>14</v>
      </c>
      <c r="B34" s="233"/>
    </row>
    <row r="35" spans="1:2" ht="16.2" thickBot="1" x14ac:dyDescent="0.35">
      <c r="A35" s="289" t="s">
        <v>15</v>
      </c>
      <c r="B35" s="305"/>
    </row>
    <row r="36" spans="1:2" s="31" customFormat="1" ht="16.2" thickTop="1" x14ac:dyDescent="0.3">
      <c r="A36" s="256" t="s">
        <v>7</v>
      </c>
      <c r="B36" s="281"/>
    </row>
    <row r="37" spans="1:2" ht="12.75" customHeight="1" thickBot="1" x14ac:dyDescent="0.35">
      <c r="A37" s="1312"/>
      <c r="B37" s="1313"/>
    </row>
    <row r="38" spans="1:2" x14ac:dyDescent="0.3">
      <c r="A38" s="237" t="s">
        <v>19</v>
      </c>
      <c r="B38" s="280"/>
    </row>
    <row r="39" spans="1:2" x14ac:dyDescent="0.3">
      <c r="A39" s="42" t="s">
        <v>118</v>
      </c>
      <c r="B39" s="233">
        <v>0</v>
      </c>
    </row>
    <row r="40" spans="1:2" x14ac:dyDescent="0.3">
      <c r="A40" s="42" t="s">
        <v>129</v>
      </c>
      <c r="B40" s="233">
        <v>0</v>
      </c>
    </row>
    <row r="41" spans="1:2" x14ac:dyDescent="0.3">
      <c r="A41" s="42" t="s">
        <v>156</v>
      </c>
      <c r="B41" s="233">
        <v>0</v>
      </c>
    </row>
    <row r="42" spans="1:2" x14ac:dyDescent="0.3">
      <c r="A42" s="42" t="s">
        <v>494</v>
      </c>
      <c r="B42" s="233">
        <v>150000</v>
      </c>
    </row>
    <row r="43" spans="1:2" x14ac:dyDescent="0.3">
      <c r="A43" s="42" t="s">
        <v>572</v>
      </c>
      <c r="B43" s="66">
        <v>0</v>
      </c>
    </row>
    <row r="44" spans="1:2" x14ac:dyDescent="0.3">
      <c r="A44" s="42" t="s">
        <v>647</v>
      </c>
      <c r="B44" s="337">
        <v>0</v>
      </c>
    </row>
    <row r="45" spans="1:2" ht="16.2" thickBot="1" x14ac:dyDescent="0.35">
      <c r="A45" s="42" t="s">
        <v>713</v>
      </c>
      <c r="B45" s="305">
        <v>0</v>
      </c>
    </row>
    <row r="46" spans="1:2" ht="16.8" thickTop="1" thickBot="1" x14ac:dyDescent="0.35">
      <c r="A46" s="250" t="s">
        <v>11</v>
      </c>
      <c r="B46" s="284">
        <f>SUM(B39:B45)</f>
        <v>150000</v>
      </c>
    </row>
  </sheetData>
  <mergeCells count="12">
    <mergeCell ref="A37:B37"/>
    <mergeCell ref="A1:B1"/>
    <mergeCell ref="A2:B2"/>
    <mergeCell ref="A4:B4"/>
    <mergeCell ref="A5:B5"/>
    <mergeCell ref="A6:B6"/>
    <mergeCell ref="A8:B8"/>
    <mergeCell ref="A9:B9"/>
    <mergeCell ref="A10:B10"/>
    <mergeCell ref="A11:B11"/>
    <mergeCell ref="A20:B20"/>
    <mergeCell ref="A30:B30"/>
  </mergeCells>
  <printOptions horizontalCentered="1"/>
  <pageMargins left="0" right="0" top="0" bottom="0" header="0.3" footer="0.3"/>
  <pageSetup firstPageNumber="1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4" zoomScale="85" workbookViewId="0">
      <selection activeCell="B27" sqref="B27"/>
    </sheetView>
  </sheetViews>
  <sheetFormatPr defaultColWidth="9.33203125" defaultRowHeight="15.6" x14ac:dyDescent="0.3"/>
  <cols>
    <col min="1" max="1" width="78.44140625" style="20" customWidth="1"/>
    <col min="2" max="2" width="13.6640625" style="43" customWidth="1"/>
    <col min="3" max="16384" width="9.33203125" style="20"/>
  </cols>
  <sheetData>
    <row r="1" spans="1:2" x14ac:dyDescent="0.3">
      <c r="A1" s="1278" t="s">
        <v>0</v>
      </c>
      <c r="B1" s="1279"/>
    </row>
    <row r="2" spans="1:2" x14ac:dyDescent="0.3">
      <c r="A2" s="1280" t="s">
        <v>1</v>
      </c>
      <c r="B2" s="1281"/>
    </row>
    <row r="3" spans="1:2" ht="12.75" customHeight="1" thickBot="1" x14ac:dyDescent="0.35">
      <c r="A3" s="239"/>
      <c r="B3" s="240"/>
    </row>
    <row r="4" spans="1:2" s="23" customFormat="1" ht="17.25" customHeight="1" x14ac:dyDescent="0.3">
      <c r="A4" s="1314" t="s">
        <v>134</v>
      </c>
      <c r="B4" s="1315"/>
    </row>
    <row r="5" spans="1:2" ht="12.75" customHeight="1" x14ac:dyDescent="0.3">
      <c r="A5" s="1316"/>
      <c r="B5" s="1317"/>
    </row>
    <row r="6" spans="1:2" x14ac:dyDescent="0.3">
      <c r="A6" s="1308" t="s">
        <v>629</v>
      </c>
      <c r="B6" s="1309"/>
    </row>
    <row r="7" spans="1:2" x14ac:dyDescent="0.3">
      <c r="A7" s="320" t="s">
        <v>30</v>
      </c>
      <c r="B7" s="234"/>
    </row>
    <row r="8" spans="1:2" x14ac:dyDescent="0.3">
      <c r="A8" s="1308" t="s">
        <v>543</v>
      </c>
      <c r="B8" s="1309"/>
    </row>
    <row r="9" spans="1:2" x14ac:dyDescent="0.3">
      <c r="A9" s="1318" t="s">
        <v>544</v>
      </c>
      <c r="B9" s="1309"/>
    </row>
    <row r="10" spans="1:2" ht="12.75" customHeight="1" x14ac:dyDescent="0.3">
      <c r="A10" s="1319"/>
      <c r="B10" s="1320"/>
    </row>
    <row r="11" spans="1:2" x14ac:dyDescent="0.3">
      <c r="A11" s="1276" t="s">
        <v>24</v>
      </c>
      <c r="B11" s="1277"/>
    </row>
    <row r="12" spans="1:2" ht="12.75" customHeight="1" thickBot="1" x14ac:dyDescent="0.35">
      <c r="A12" s="323" t="s">
        <v>2</v>
      </c>
      <c r="B12" s="231"/>
    </row>
    <row r="13" spans="1:2" x14ac:dyDescent="0.3">
      <c r="A13" s="237" t="s">
        <v>16</v>
      </c>
      <c r="B13" s="280" t="s">
        <v>2</v>
      </c>
    </row>
    <row r="14" spans="1:2" x14ac:dyDescent="0.3">
      <c r="A14" s="80" t="s">
        <v>3</v>
      </c>
      <c r="B14" s="233"/>
    </row>
    <row r="15" spans="1:2" x14ac:dyDescent="0.3">
      <c r="A15" s="80" t="s">
        <v>25</v>
      </c>
      <c r="B15" s="233">
        <v>132000</v>
      </c>
    </row>
    <row r="16" spans="1:2" x14ac:dyDescent="0.3">
      <c r="A16" s="80" t="s">
        <v>5</v>
      </c>
      <c r="B16" s="233">
        <f>-375000+2493000+375000</f>
        <v>2493000</v>
      </c>
    </row>
    <row r="17" spans="1:4" x14ac:dyDescent="0.3">
      <c r="A17" s="238" t="s">
        <v>26</v>
      </c>
      <c r="B17" s="118"/>
    </row>
    <row r="18" spans="1:4" ht="16.2" thickBot="1" x14ac:dyDescent="0.35">
      <c r="A18" s="248" t="s">
        <v>6</v>
      </c>
      <c r="B18" s="304" t="s">
        <v>2</v>
      </c>
      <c r="D18" s="23"/>
    </row>
    <row r="19" spans="1:4" s="31" customFormat="1" ht="16.8" thickTop="1" thickBot="1" x14ac:dyDescent="0.35">
      <c r="A19" s="259" t="s">
        <v>7</v>
      </c>
      <c r="B19" s="283">
        <f>SUM(B14:B18)</f>
        <v>2625000</v>
      </c>
    </row>
    <row r="20" spans="1:4" ht="12.75" customHeight="1" thickBot="1" x14ac:dyDescent="0.35">
      <c r="A20" s="1321"/>
      <c r="B20" s="1322"/>
    </row>
    <row r="21" spans="1:4" x14ac:dyDescent="0.3">
      <c r="A21" s="237" t="s">
        <v>34</v>
      </c>
      <c r="B21" s="280"/>
    </row>
    <row r="22" spans="1:4" x14ac:dyDescent="0.3">
      <c r="A22" s="80" t="s">
        <v>21</v>
      </c>
      <c r="B22" s="233"/>
    </row>
    <row r="23" spans="1:4" ht="16.5" customHeight="1" x14ac:dyDescent="0.3">
      <c r="A23" s="80" t="s">
        <v>22</v>
      </c>
      <c r="B23" s="233"/>
    </row>
    <row r="24" spans="1:4" x14ac:dyDescent="0.3">
      <c r="A24" s="80" t="s">
        <v>20</v>
      </c>
      <c r="B24" s="233"/>
    </row>
    <row r="25" spans="1:4" x14ac:dyDescent="0.3">
      <c r="A25" s="80" t="s">
        <v>8</v>
      </c>
      <c r="B25" s="233"/>
    </row>
    <row r="26" spans="1:4" x14ac:dyDescent="0.3">
      <c r="A26" s="80" t="s">
        <v>103</v>
      </c>
      <c r="B26" s="233">
        <v>2625000</v>
      </c>
    </row>
    <row r="27" spans="1:4" x14ac:dyDescent="0.3">
      <c r="A27" s="80" t="s">
        <v>9</v>
      </c>
      <c r="B27" s="233"/>
    </row>
    <row r="28" spans="1:4" ht="16.2" thickBot="1" x14ac:dyDescent="0.35">
      <c r="A28" s="289" t="s">
        <v>10</v>
      </c>
      <c r="B28" s="305"/>
    </row>
    <row r="29" spans="1:4" s="31" customFormat="1" ht="16.8" thickTop="1" thickBot="1" x14ac:dyDescent="0.35">
      <c r="A29" s="259" t="s">
        <v>11</v>
      </c>
      <c r="B29" s="284">
        <f>SUM(B22:B28)</f>
        <v>2625000</v>
      </c>
    </row>
    <row r="30" spans="1:4" ht="12.75" customHeight="1" thickBot="1" x14ac:dyDescent="0.35">
      <c r="A30" s="1321"/>
      <c r="B30" s="1322"/>
    </row>
    <row r="31" spans="1:4" x14ac:dyDescent="0.3">
      <c r="A31" s="237" t="s">
        <v>18</v>
      </c>
      <c r="B31" s="232" t="s">
        <v>4</v>
      </c>
    </row>
    <row r="32" spans="1:4" x14ac:dyDescent="0.3">
      <c r="A32" s="80" t="s">
        <v>12</v>
      </c>
      <c r="B32" s="233"/>
    </row>
    <row r="33" spans="1:2" x14ac:dyDescent="0.3">
      <c r="A33" s="80" t="s">
        <v>13</v>
      </c>
      <c r="B33" s="233"/>
    </row>
    <row r="34" spans="1:2" x14ac:dyDescent="0.3">
      <c r="A34" s="80" t="s">
        <v>14</v>
      </c>
      <c r="B34" s="233"/>
    </row>
    <row r="35" spans="1:2" ht="16.2" thickBot="1" x14ac:dyDescent="0.35">
      <c r="A35" s="289" t="s">
        <v>15</v>
      </c>
      <c r="B35" s="305"/>
    </row>
    <row r="36" spans="1:2" s="31" customFormat="1" ht="16.2" thickTop="1" x14ac:dyDescent="0.3">
      <c r="A36" s="256" t="s">
        <v>7</v>
      </c>
      <c r="B36" s="281"/>
    </row>
    <row r="37" spans="1:2" ht="12.75" customHeight="1" thickBot="1" x14ac:dyDescent="0.35">
      <c r="A37" s="1312"/>
      <c r="B37" s="1313"/>
    </row>
    <row r="38" spans="1:2" x14ac:dyDescent="0.3">
      <c r="A38" s="237" t="s">
        <v>19</v>
      </c>
      <c r="B38" s="280"/>
    </row>
    <row r="39" spans="1:2" x14ac:dyDescent="0.3">
      <c r="A39" s="42" t="s">
        <v>118</v>
      </c>
      <c r="B39" s="233">
        <v>375000</v>
      </c>
    </row>
    <row r="40" spans="1:2" x14ac:dyDescent="0.3">
      <c r="A40" s="42" t="s">
        <v>129</v>
      </c>
      <c r="B40" s="233">
        <v>375000</v>
      </c>
    </row>
    <row r="41" spans="1:2" x14ac:dyDescent="0.3">
      <c r="A41" s="42" t="s">
        <v>156</v>
      </c>
      <c r="B41" s="233">
        <v>375000</v>
      </c>
    </row>
    <row r="42" spans="1:2" x14ac:dyDescent="0.3">
      <c r="A42" s="42" t="s">
        <v>494</v>
      </c>
      <c r="B42" s="233">
        <v>375000</v>
      </c>
    </row>
    <row r="43" spans="1:2" x14ac:dyDescent="0.3">
      <c r="A43" s="42" t="s">
        <v>572</v>
      </c>
      <c r="B43" s="66">
        <v>375000</v>
      </c>
    </row>
    <row r="44" spans="1:2" x14ac:dyDescent="0.3">
      <c r="A44" s="42" t="s">
        <v>647</v>
      </c>
      <c r="B44" s="337">
        <v>375000</v>
      </c>
    </row>
    <row r="45" spans="1:2" ht="16.2" thickBot="1" x14ac:dyDescent="0.35">
      <c r="A45" s="42" t="s">
        <v>713</v>
      </c>
      <c r="B45" s="305">
        <v>375000</v>
      </c>
    </row>
    <row r="46" spans="1:2" ht="16.8" thickTop="1" thickBot="1" x14ac:dyDescent="0.35">
      <c r="A46" s="250" t="s">
        <v>11</v>
      </c>
      <c r="B46" s="284">
        <f>SUM(B39:B45)</f>
        <v>2625000</v>
      </c>
    </row>
  </sheetData>
  <mergeCells count="12">
    <mergeCell ref="A20:B20"/>
    <mergeCell ref="A30:B30"/>
    <mergeCell ref="A37:B37"/>
    <mergeCell ref="A11:B11"/>
    <mergeCell ref="A1:B1"/>
    <mergeCell ref="A2:B2"/>
    <mergeCell ref="A4:B4"/>
    <mergeCell ref="A6:B6"/>
    <mergeCell ref="A8:B8"/>
    <mergeCell ref="A9:B9"/>
    <mergeCell ref="A5:B5"/>
    <mergeCell ref="A10:B10"/>
  </mergeCells>
  <printOptions horizontalCentered="1"/>
  <pageMargins left="0" right="0" top="0" bottom="0" header="0.3" footer="0.3"/>
  <pageSetup firstPageNumber="1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1" zoomScale="85" workbookViewId="0">
      <selection activeCell="B17" sqref="B17"/>
    </sheetView>
  </sheetViews>
  <sheetFormatPr defaultColWidth="9.44140625" defaultRowHeight="15.6" x14ac:dyDescent="0.3"/>
  <cols>
    <col min="1" max="1" width="78.44140625" style="20" customWidth="1"/>
    <col min="2" max="2" width="13.5546875" style="43" customWidth="1"/>
    <col min="3" max="16384" width="9.44140625" style="20"/>
  </cols>
  <sheetData>
    <row r="1" spans="1:2" x14ac:dyDescent="0.3">
      <c r="A1" s="1302" t="s">
        <v>0</v>
      </c>
      <c r="B1" s="1303"/>
    </row>
    <row r="2" spans="1:2" x14ac:dyDescent="0.3">
      <c r="A2" s="1323" t="s">
        <v>1</v>
      </c>
      <c r="B2" s="1324"/>
    </row>
    <row r="3" spans="1:2" ht="12.75" customHeight="1" x14ac:dyDescent="0.3">
      <c r="A3" s="1325"/>
      <c r="B3" s="1326"/>
    </row>
    <row r="4" spans="1:2" s="23" customFormat="1" ht="17.25" customHeight="1" x14ac:dyDescent="0.3">
      <c r="A4" s="1327" t="s">
        <v>709</v>
      </c>
      <c r="B4" s="1309"/>
    </row>
    <row r="5" spans="1:2" ht="12.75" customHeight="1" x14ac:dyDescent="0.3">
      <c r="A5" s="1316"/>
      <c r="B5" s="1317"/>
    </row>
    <row r="6" spans="1:2" x14ac:dyDescent="0.3">
      <c r="A6" s="1308" t="s">
        <v>547</v>
      </c>
      <c r="B6" s="1309"/>
    </row>
    <row r="7" spans="1:2" x14ac:dyDescent="0.3">
      <c r="A7" s="252" t="s">
        <v>30</v>
      </c>
      <c r="B7" s="234"/>
    </row>
    <row r="8" spans="1:2" x14ac:dyDescent="0.3">
      <c r="A8" s="1308" t="s">
        <v>28</v>
      </c>
      <c r="B8" s="1309"/>
    </row>
    <row r="9" spans="1:2" x14ac:dyDescent="0.3">
      <c r="A9" s="1308"/>
      <c r="B9" s="1309"/>
    </row>
    <row r="10" spans="1:2" ht="12.75" customHeight="1" x14ac:dyDescent="0.3">
      <c r="A10" s="1319"/>
      <c r="B10" s="1320"/>
    </row>
    <row r="11" spans="1:2" x14ac:dyDescent="0.3">
      <c r="A11" s="1328" t="s">
        <v>24</v>
      </c>
      <c r="B11" s="1329"/>
    </row>
    <row r="12" spans="1:2" ht="12.75" customHeight="1" x14ac:dyDescent="0.3">
      <c r="A12" s="1319"/>
      <c r="B12" s="1320"/>
    </row>
    <row r="13" spans="1:2" ht="16.2" thickBot="1" x14ac:dyDescent="0.35">
      <c r="A13" s="242" t="s">
        <v>16</v>
      </c>
      <c r="B13" s="243" t="s">
        <v>2</v>
      </c>
    </row>
    <row r="14" spans="1:2" x14ac:dyDescent="0.3">
      <c r="A14" s="235" t="s">
        <v>3</v>
      </c>
      <c r="B14" s="236">
        <v>150000</v>
      </c>
    </row>
    <row r="15" spans="1:2" x14ac:dyDescent="0.3">
      <c r="A15" s="80" t="s">
        <v>25</v>
      </c>
      <c r="B15" s="66" t="s">
        <v>2</v>
      </c>
    </row>
    <row r="16" spans="1:2" x14ac:dyDescent="0.3">
      <c r="A16" s="80" t="s">
        <v>5</v>
      </c>
      <c r="B16" s="66">
        <f>1441759-150000</f>
        <v>1291759</v>
      </c>
    </row>
    <row r="17" spans="1:4" ht="16.2" thickBot="1" x14ac:dyDescent="0.35">
      <c r="A17" s="127" t="s">
        <v>26</v>
      </c>
      <c r="B17" s="128"/>
    </row>
    <row r="18" spans="1:4" ht="16.8" thickTop="1" thickBot="1" x14ac:dyDescent="0.35">
      <c r="A18" s="285" t="s">
        <v>6</v>
      </c>
      <c r="B18" s="287" t="s">
        <v>2</v>
      </c>
      <c r="D18" s="23"/>
    </row>
    <row r="19" spans="1:4" s="31" customFormat="1" ht="16.2" thickBot="1" x14ac:dyDescent="0.35">
      <c r="A19" s="306" t="s">
        <v>7</v>
      </c>
      <c r="B19" s="307">
        <f>SUM(B14:B18)</f>
        <v>1441759</v>
      </c>
    </row>
    <row r="20" spans="1:4" ht="12.75" customHeight="1" thickBot="1" x14ac:dyDescent="0.35">
      <c r="A20" s="308"/>
      <c r="B20" s="309"/>
    </row>
    <row r="21" spans="1:4" ht="16.2" thickBot="1" x14ac:dyDescent="0.35">
      <c r="A21" s="259" t="s">
        <v>34</v>
      </c>
      <c r="B21" s="279"/>
    </row>
    <row r="22" spans="1:4" x14ac:dyDescent="0.3">
      <c r="A22" s="235" t="s">
        <v>21</v>
      </c>
      <c r="B22" s="280">
        <f>954435+198972</f>
        <v>1153407</v>
      </c>
    </row>
    <row r="23" spans="1:4" ht="16.5" customHeight="1" x14ac:dyDescent="0.3">
      <c r="A23" s="80" t="s">
        <v>22</v>
      </c>
      <c r="B23" s="233"/>
    </row>
    <row r="24" spans="1:4" x14ac:dyDescent="0.3">
      <c r="A24" s="80" t="s">
        <v>710</v>
      </c>
      <c r="B24" s="233"/>
    </row>
    <row r="25" spans="1:4" x14ac:dyDescent="0.3">
      <c r="A25" s="80" t="s">
        <v>8</v>
      </c>
      <c r="B25" s="233"/>
    </row>
    <row r="26" spans="1:4" x14ac:dyDescent="0.3">
      <c r="A26" s="80" t="s">
        <v>23</v>
      </c>
      <c r="B26" s="233">
        <f>49743+238609</f>
        <v>288352</v>
      </c>
    </row>
    <row r="27" spans="1:4" x14ac:dyDescent="0.3">
      <c r="A27" s="80" t="s">
        <v>9</v>
      </c>
      <c r="B27" s="233"/>
    </row>
    <row r="28" spans="1:4" ht="16.2" thickBot="1" x14ac:dyDescent="0.35">
      <c r="A28" s="248" t="s">
        <v>10</v>
      </c>
      <c r="B28" s="310"/>
    </row>
    <row r="29" spans="1:4" s="31" customFormat="1" ht="16.8" thickTop="1" thickBot="1" x14ac:dyDescent="0.35">
      <c r="A29" s="259" t="s">
        <v>11</v>
      </c>
      <c r="B29" s="736">
        <f>SUM(B22:B28)</f>
        <v>1441759</v>
      </c>
    </row>
    <row r="30" spans="1:4" ht="12.75" customHeight="1" thickBot="1" x14ac:dyDescent="0.35">
      <c r="A30" s="1319"/>
      <c r="B30" s="1320"/>
    </row>
    <row r="31" spans="1:4" x14ac:dyDescent="0.3">
      <c r="A31" s="237" t="s">
        <v>18</v>
      </c>
      <c r="B31" s="280" t="s">
        <v>4</v>
      </c>
    </row>
    <row r="32" spans="1:4" x14ac:dyDescent="0.3">
      <c r="A32" s="80" t="s">
        <v>12</v>
      </c>
      <c r="B32" s="233"/>
    </row>
    <row r="33" spans="1:2" x14ac:dyDescent="0.3">
      <c r="A33" s="80" t="s">
        <v>13</v>
      </c>
      <c r="B33" s="233"/>
    </row>
    <row r="34" spans="1:2" x14ac:dyDescent="0.3">
      <c r="A34" s="80" t="s">
        <v>14</v>
      </c>
      <c r="B34" s="233"/>
    </row>
    <row r="35" spans="1:2" ht="16.2" thickBot="1" x14ac:dyDescent="0.35">
      <c r="A35" s="289" t="s">
        <v>15</v>
      </c>
      <c r="B35" s="305"/>
    </row>
    <row r="36" spans="1:2" s="31" customFormat="1" ht="16.8" thickTop="1" thickBot="1" x14ac:dyDescent="0.35">
      <c r="A36" s="259" t="s">
        <v>7</v>
      </c>
      <c r="B36" s="736">
        <f>SUM(B31:B35)</f>
        <v>0</v>
      </c>
    </row>
    <row r="37" spans="1:2" ht="12.75" customHeight="1" thickBot="1" x14ac:dyDescent="0.35">
      <c r="A37" s="1319"/>
      <c r="B37" s="1320"/>
    </row>
    <row r="38" spans="1:2" x14ac:dyDescent="0.3">
      <c r="A38" s="237" t="s">
        <v>19</v>
      </c>
      <c r="B38" s="236"/>
    </row>
    <row r="39" spans="1:2" x14ac:dyDescent="0.3">
      <c r="A39" s="42" t="s">
        <v>118</v>
      </c>
      <c r="B39" s="66">
        <v>0</v>
      </c>
    </row>
    <row r="40" spans="1:2" x14ac:dyDescent="0.3">
      <c r="A40" s="42" t="s">
        <v>129</v>
      </c>
      <c r="B40" s="66">
        <v>0</v>
      </c>
    </row>
    <row r="41" spans="1:2" x14ac:dyDescent="0.3">
      <c r="A41" s="42" t="s">
        <v>156</v>
      </c>
      <c r="B41" s="66">
        <v>0</v>
      </c>
    </row>
    <row r="42" spans="1:2" x14ac:dyDescent="0.3">
      <c r="A42" s="42" t="s">
        <v>494</v>
      </c>
      <c r="B42" s="66">
        <v>0</v>
      </c>
    </row>
    <row r="43" spans="1:2" x14ac:dyDescent="0.3">
      <c r="A43" s="42" t="s">
        <v>572</v>
      </c>
      <c r="B43" s="66">
        <v>0</v>
      </c>
    </row>
    <row r="44" spans="1:2" x14ac:dyDescent="0.3">
      <c r="A44" s="42" t="s">
        <v>647</v>
      </c>
      <c r="B44" s="66">
        <f>49743+198972</f>
        <v>248715</v>
      </c>
    </row>
    <row r="45" spans="1:2" ht="16.2" thickBot="1" x14ac:dyDescent="0.35">
      <c r="A45" s="42" t="s">
        <v>713</v>
      </c>
      <c r="B45" s="290">
        <f>238609+954435</f>
        <v>1193044</v>
      </c>
    </row>
    <row r="46" spans="1:2" ht="16.8" thickTop="1" thickBot="1" x14ac:dyDescent="0.35">
      <c r="A46" s="259" t="s">
        <v>11</v>
      </c>
      <c r="B46" s="338">
        <f>SUM(B39:B45)</f>
        <v>1441759</v>
      </c>
    </row>
  </sheetData>
  <mergeCells count="13">
    <mergeCell ref="A37:B37"/>
    <mergeCell ref="A8:B8"/>
    <mergeCell ref="A9:B9"/>
    <mergeCell ref="A10:B10"/>
    <mergeCell ref="A11:B11"/>
    <mergeCell ref="A12:B12"/>
    <mergeCell ref="A30:B30"/>
    <mergeCell ref="A6:B6"/>
    <mergeCell ref="A1:B1"/>
    <mergeCell ref="A2:B2"/>
    <mergeCell ref="A3:B3"/>
    <mergeCell ref="A4:B4"/>
    <mergeCell ref="A5:B5"/>
  </mergeCells>
  <printOptions horizontalCentered="1"/>
  <pageMargins left="0.2" right="0" top="0" bottom="0"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0" zoomScale="85" workbookViewId="0">
      <selection activeCell="B46" sqref="B46"/>
    </sheetView>
  </sheetViews>
  <sheetFormatPr defaultColWidth="9.33203125" defaultRowHeight="15.6" x14ac:dyDescent="0.3"/>
  <cols>
    <col min="1" max="1" width="78.44140625" style="20" customWidth="1"/>
    <col min="2" max="2" width="13.6640625" style="43" customWidth="1"/>
    <col min="3" max="16384" width="9.33203125" style="20"/>
  </cols>
  <sheetData>
    <row r="1" spans="1:2" x14ac:dyDescent="0.3">
      <c r="A1" s="1302" t="s">
        <v>0</v>
      </c>
      <c r="B1" s="1303"/>
    </row>
    <row r="2" spans="1:2" x14ac:dyDescent="0.3">
      <c r="A2" s="1323" t="s">
        <v>1</v>
      </c>
      <c r="B2" s="1324"/>
    </row>
    <row r="3" spans="1:2" ht="12.75" customHeight="1" x14ac:dyDescent="0.3">
      <c r="A3" s="1325"/>
      <c r="B3" s="1326"/>
    </row>
    <row r="4" spans="1:2" s="23" customFormat="1" ht="17.25" customHeight="1" x14ac:dyDescent="0.3">
      <c r="A4" s="1327" t="s">
        <v>32</v>
      </c>
      <c r="B4" s="1309"/>
    </row>
    <row r="5" spans="1:2" ht="12.75" customHeight="1" x14ac:dyDescent="0.3">
      <c r="A5" s="1316"/>
      <c r="B5" s="1317"/>
    </row>
    <row r="6" spans="1:2" x14ac:dyDescent="0.3">
      <c r="A6" s="1308" t="s">
        <v>547</v>
      </c>
      <c r="B6" s="1309"/>
    </row>
    <row r="7" spans="1:2" x14ac:dyDescent="0.3">
      <c r="A7" s="252" t="s">
        <v>30</v>
      </c>
      <c r="B7" s="234"/>
    </row>
    <row r="8" spans="1:2" x14ac:dyDescent="0.3">
      <c r="A8" s="1308" t="s">
        <v>28</v>
      </c>
      <c r="B8" s="1309"/>
    </row>
    <row r="9" spans="1:2" x14ac:dyDescent="0.3">
      <c r="A9" s="1308"/>
      <c r="B9" s="1309"/>
    </row>
    <row r="10" spans="1:2" ht="12.75" customHeight="1" x14ac:dyDescent="0.3">
      <c r="A10" s="1319"/>
      <c r="B10" s="1320"/>
    </row>
    <row r="11" spans="1:2" x14ac:dyDescent="0.3">
      <c r="A11" s="1328" t="s">
        <v>24</v>
      </c>
      <c r="B11" s="1329"/>
    </row>
    <row r="12" spans="1:2" ht="12.75" customHeight="1" x14ac:dyDescent="0.3">
      <c r="A12" s="1319"/>
      <c r="B12" s="1320"/>
    </row>
    <row r="13" spans="1:2" ht="16.2" thickBot="1" x14ac:dyDescent="0.35">
      <c r="A13" s="242" t="s">
        <v>16</v>
      </c>
      <c r="B13" s="243" t="s">
        <v>2</v>
      </c>
    </row>
    <row r="14" spans="1:2" x14ac:dyDescent="0.3">
      <c r="A14" s="235" t="s">
        <v>3</v>
      </c>
      <c r="B14" s="236" t="s">
        <v>2</v>
      </c>
    </row>
    <row r="15" spans="1:2" x14ac:dyDescent="0.3">
      <c r="A15" s="80" t="s">
        <v>25</v>
      </c>
      <c r="B15" s="66" t="s">
        <v>2</v>
      </c>
    </row>
    <row r="16" spans="1:2" x14ac:dyDescent="0.3">
      <c r="A16" s="80" t="s">
        <v>5</v>
      </c>
      <c r="B16" s="66">
        <v>12468693</v>
      </c>
    </row>
    <row r="17" spans="1:4" ht="16.2" thickBot="1" x14ac:dyDescent="0.35">
      <c r="A17" s="127" t="s">
        <v>26</v>
      </c>
      <c r="B17" s="128"/>
    </row>
    <row r="18" spans="1:4" ht="16.8" thickTop="1" thickBot="1" x14ac:dyDescent="0.35">
      <c r="A18" s="285" t="s">
        <v>6</v>
      </c>
      <c r="B18" s="287" t="s">
        <v>2</v>
      </c>
      <c r="D18" s="23"/>
    </row>
    <row r="19" spans="1:4" s="31" customFormat="1" ht="16.2" thickBot="1" x14ac:dyDescent="0.35">
      <c r="A19" s="306" t="s">
        <v>7</v>
      </c>
      <c r="B19" s="307">
        <f>+B16</f>
        <v>12468693</v>
      </c>
    </row>
    <row r="20" spans="1:4" ht="12.75" customHeight="1" thickBot="1" x14ac:dyDescent="0.35">
      <c r="A20" s="308"/>
      <c r="B20" s="309"/>
    </row>
    <row r="21" spans="1:4" ht="16.2" thickBot="1" x14ac:dyDescent="0.35">
      <c r="A21" s="259" t="s">
        <v>34</v>
      </c>
      <c r="B21" s="279"/>
    </row>
    <row r="22" spans="1:4" x14ac:dyDescent="0.3">
      <c r="A22" s="235" t="s">
        <v>21</v>
      </c>
      <c r="B22" s="280"/>
    </row>
    <row r="23" spans="1:4" ht="16.5" customHeight="1" x14ac:dyDescent="0.3">
      <c r="A23" s="80" t="s">
        <v>22</v>
      </c>
      <c r="B23" s="233"/>
    </row>
    <row r="24" spans="1:4" x14ac:dyDescent="0.3">
      <c r="A24" s="80" t="s">
        <v>158</v>
      </c>
      <c r="B24" s="233">
        <v>975000</v>
      </c>
    </row>
    <row r="25" spans="1:4" x14ac:dyDescent="0.3">
      <c r="A25" s="80" t="s">
        <v>8</v>
      </c>
      <c r="B25" s="233"/>
    </row>
    <row r="26" spans="1:4" x14ac:dyDescent="0.3">
      <c r="A26" s="80" t="s">
        <v>23</v>
      </c>
      <c r="B26" s="233"/>
    </row>
    <row r="27" spans="1:4" x14ac:dyDescent="0.3">
      <c r="A27" s="80" t="s">
        <v>9</v>
      </c>
      <c r="B27" s="233"/>
    </row>
    <row r="28" spans="1:4" ht="16.2" thickBot="1" x14ac:dyDescent="0.35">
      <c r="A28" s="248" t="s">
        <v>10</v>
      </c>
      <c r="B28" s="310">
        <v>11493693</v>
      </c>
    </row>
    <row r="29" spans="1:4" s="31" customFormat="1" ht="16.8" thickTop="1" thickBot="1" x14ac:dyDescent="0.35">
      <c r="A29" s="259" t="s">
        <v>11</v>
      </c>
      <c r="B29" s="284">
        <f>SUM(B22:B28)</f>
        <v>12468693</v>
      </c>
    </row>
    <row r="30" spans="1:4" ht="12.75" customHeight="1" thickBot="1" x14ac:dyDescent="0.35">
      <c r="A30" s="1319"/>
      <c r="B30" s="1320"/>
    </row>
    <row r="31" spans="1:4" x14ac:dyDescent="0.3">
      <c r="A31" s="237" t="s">
        <v>18</v>
      </c>
      <c r="B31" s="280" t="s">
        <v>4</v>
      </c>
    </row>
    <row r="32" spans="1:4" x14ac:dyDescent="0.3">
      <c r="A32" s="80" t="s">
        <v>12</v>
      </c>
      <c r="B32" s="233"/>
    </row>
    <row r="33" spans="1:2" x14ac:dyDescent="0.3">
      <c r="A33" s="80" t="s">
        <v>13</v>
      </c>
      <c r="B33" s="233"/>
    </row>
    <row r="34" spans="1:2" x14ac:dyDescent="0.3">
      <c r="A34" s="80" t="s">
        <v>14</v>
      </c>
      <c r="B34" s="233"/>
    </row>
    <row r="35" spans="1:2" ht="16.2" thickBot="1" x14ac:dyDescent="0.35">
      <c r="A35" s="289" t="s">
        <v>15</v>
      </c>
      <c r="B35" s="305"/>
    </row>
    <row r="36" spans="1:2" s="31" customFormat="1" ht="16.8" thickTop="1" thickBot="1" x14ac:dyDescent="0.35">
      <c r="A36" s="259" t="s">
        <v>7</v>
      </c>
      <c r="B36" s="284">
        <f>SUM(B31:B35)</f>
        <v>0</v>
      </c>
    </row>
    <row r="37" spans="1:2" ht="12.75" customHeight="1" thickBot="1" x14ac:dyDescent="0.35">
      <c r="A37" s="1319"/>
      <c r="B37" s="1320"/>
    </row>
    <row r="38" spans="1:2" x14ac:dyDescent="0.3">
      <c r="A38" s="237" t="s">
        <v>19</v>
      </c>
      <c r="B38" s="236"/>
    </row>
    <row r="39" spans="1:2" x14ac:dyDescent="0.3">
      <c r="A39" s="42" t="s">
        <v>118</v>
      </c>
      <c r="B39" s="66">
        <v>1635000</v>
      </c>
    </row>
    <row r="40" spans="1:2" x14ac:dyDescent="0.3">
      <c r="A40" s="42" t="s">
        <v>129</v>
      </c>
      <c r="B40" s="66">
        <v>1685000</v>
      </c>
    </row>
    <row r="41" spans="1:2" x14ac:dyDescent="0.3">
      <c r="A41" s="42" t="s">
        <v>156</v>
      </c>
      <c r="B41" s="66">
        <v>1731350</v>
      </c>
    </row>
    <row r="42" spans="1:2" x14ac:dyDescent="0.3">
      <c r="A42" s="42" t="s">
        <v>494</v>
      </c>
      <c r="B42" s="66">
        <v>1779091</v>
      </c>
    </row>
    <row r="43" spans="1:2" x14ac:dyDescent="0.3">
      <c r="A43" s="42" t="s">
        <v>572</v>
      </c>
      <c r="B43" s="66">
        <v>1828263</v>
      </c>
    </row>
    <row r="44" spans="1:2" x14ac:dyDescent="0.3">
      <c r="A44" s="42" t="s">
        <v>647</v>
      </c>
      <c r="B44" s="66">
        <v>1878911</v>
      </c>
    </row>
    <row r="45" spans="1:2" ht="16.2" thickBot="1" x14ac:dyDescent="0.35">
      <c r="A45" s="42" t="s">
        <v>713</v>
      </c>
      <c r="B45" s="290">
        <f>140000+1791078</f>
        <v>1931078</v>
      </c>
    </row>
    <row r="46" spans="1:2" ht="16.8" thickTop="1" thickBot="1" x14ac:dyDescent="0.35">
      <c r="A46" s="259" t="s">
        <v>11</v>
      </c>
      <c r="B46" s="69">
        <f>SUM(B39:B45)</f>
        <v>12468693</v>
      </c>
    </row>
  </sheetData>
  <mergeCells count="13">
    <mergeCell ref="A3:B3"/>
    <mergeCell ref="A5:B5"/>
    <mergeCell ref="A10:B10"/>
    <mergeCell ref="A1:B1"/>
    <mergeCell ref="A2:B2"/>
    <mergeCell ref="A4:B4"/>
    <mergeCell ref="A6:B6"/>
    <mergeCell ref="A8:B8"/>
    <mergeCell ref="A12:B12"/>
    <mergeCell ref="A30:B30"/>
    <mergeCell ref="A37:B37"/>
    <mergeCell ref="A11:B11"/>
    <mergeCell ref="A9:B9"/>
  </mergeCells>
  <printOptions horizontalCentered="1"/>
  <pageMargins left="0.2" right="0" top="0" bottom="0"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zoomScale="85" workbookViewId="0">
      <selection activeCell="I44" sqref="I44"/>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88" t="s">
        <v>0</v>
      </c>
      <c r="B1" s="1288"/>
    </row>
    <row r="2" spans="1:2" x14ac:dyDescent="0.3">
      <c r="A2" s="1288" t="s">
        <v>1</v>
      </c>
      <c r="B2" s="1288"/>
    </row>
    <row r="3" spans="1:2" ht="12.75" customHeight="1" x14ac:dyDescent="0.3">
      <c r="A3" s="21"/>
      <c r="B3" s="22"/>
    </row>
    <row r="4" spans="1:2" s="23" customFormat="1" ht="17.25" customHeight="1" x14ac:dyDescent="0.3">
      <c r="A4" s="1289" t="s">
        <v>833</v>
      </c>
      <c r="B4" s="1290"/>
    </row>
    <row r="5" spans="1:2" ht="12.75" customHeight="1" x14ac:dyDescent="0.3">
      <c r="A5" s="24"/>
      <c r="B5" s="25"/>
    </row>
    <row r="6" spans="1:2" x14ac:dyDescent="0.3">
      <c r="A6" s="1291" t="s">
        <v>113</v>
      </c>
      <c r="B6" s="1291"/>
    </row>
    <row r="7" spans="1:2" x14ac:dyDescent="0.3">
      <c r="A7" s="288" t="s">
        <v>30</v>
      </c>
      <c r="B7" s="26"/>
    </row>
    <row r="8" spans="1:2" x14ac:dyDescent="0.3">
      <c r="A8" s="1291" t="s">
        <v>71</v>
      </c>
      <c r="B8" s="1291"/>
    </row>
    <row r="9" spans="1:2" x14ac:dyDescent="0.3">
      <c r="A9" s="1291"/>
      <c r="B9" s="1291"/>
    </row>
    <row r="10" spans="1:2" ht="12.75" customHeight="1" x14ac:dyDescent="0.3">
      <c r="A10" s="27"/>
      <c r="B10" s="28"/>
    </row>
    <row r="11" spans="1:2" x14ac:dyDescent="0.3">
      <c r="A11" s="1286" t="s">
        <v>492</v>
      </c>
      <c r="B11" s="1287"/>
    </row>
    <row r="12" spans="1:2" ht="12.75" customHeight="1" thickBot="1" x14ac:dyDescent="0.35">
      <c r="A12" s="29"/>
      <c r="B12" s="30"/>
    </row>
    <row r="13" spans="1:2" x14ac:dyDescent="0.3">
      <c r="A13" s="31" t="s">
        <v>16</v>
      </c>
      <c r="B13" s="32" t="s">
        <v>2</v>
      </c>
    </row>
    <row r="14" spans="1:2" x14ac:dyDescent="0.3">
      <c r="A14" s="20" t="s">
        <v>3</v>
      </c>
      <c r="B14" s="32"/>
    </row>
    <row r="15" spans="1:2" x14ac:dyDescent="0.3">
      <c r="B15" s="32"/>
    </row>
    <row r="16" spans="1:2" x14ac:dyDescent="0.3">
      <c r="A16" s="20" t="s">
        <v>5</v>
      </c>
      <c r="B16" s="32">
        <v>1750000</v>
      </c>
    </row>
    <row r="17" spans="1:4" ht="16.2" thickBot="1" x14ac:dyDescent="0.35">
      <c r="A17" s="33" t="s">
        <v>26</v>
      </c>
      <c r="B17" s="34"/>
    </row>
    <row r="18" spans="1:4" ht="16.2" thickTop="1" x14ac:dyDescent="0.3">
      <c r="A18" s="20" t="s">
        <v>6</v>
      </c>
      <c r="B18" s="35"/>
      <c r="D18" s="23"/>
    </row>
    <row r="19" spans="1:4" s="31" customFormat="1" ht="16.2" thickBot="1" x14ac:dyDescent="0.35">
      <c r="A19" s="36" t="s">
        <v>7</v>
      </c>
      <c r="B19" s="37">
        <f>SUM(B13:B17)-(B18)</f>
        <v>1750000</v>
      </c>
    </row>
    <row r="20" spans="1:4" ht="12.75" customHeight="1" x14ac:dyDescent="0.3">
      <c r="A20" s="24"/>
      <c r="B20" s="38"/>
    </row>
    <row r="21" spans="1:4" x14ac:dyDescent="0.3">
      <c r="A21" s="31" t="s">
        <v>17</v>
      </c>
      <c r="B21" s="32"/>
    </row>
    <row r="22" spans="1:4" x14ac:dyDescent="0.3">
      <c r="A22" s="20" t="s">
        <v>95</v>
      </c>
      <c r="B22" s="32"/>
    </row>
    <row r="23" spans="1:4" ht="16.5" customHeight="1" x14ac:dyDescent="0.3">
      <c r="A23" s="20" t="s">
        <v>22</v>
      </c>
      <c r="B23" s="32"/>
    </row>
    <row r="24" spans="1:4" x14ac:dyDescent="0.3">
      <c r="A24" s="20" t="s">
        <v>20</v>
      </c>
      <c r="B24" s="32"/>
    </row>
    <row r="25" spans="1:4" x14ac:dyDescent="0.3">
      <c r="A25" s="20" t="s">
        <v>8</v>
      </c>
      <c r="B25" s="32"/>
    </row>
    <row r="26" spans="1:4" x14ac:dyDescent="0.3">
      <c r="A26" s="20" t="s">
        <v>96</v>
      </c>
      <c r="B26" s="32">
        <v>1750000</v>
      </c>
    </row>
    <row r="27" spans="1:4" x14ac:dyDescent="0.3">
      <c r="A27" s="20" t="s">
        <v>9</v>
      </c>
      <c r="B27" s="32"/>
    </row>
    <row r="28" spans="1:4" ht="16.2" thickBot="1" x14ac:dyDescent="0.35">
      <c r="A28" s="33" t="s">
        <v>10</v>
      </c>
      <c r="B28" s="39"/>
    </row>
    <row r="29" spans="1:4" s="31" customFormat="1" ht="16.8" thickTop="1" thickBot="1" x14ac:dyDescent="0.35">
      <c r="A29" s="40" t="s">
        <v>11</v>
      </c>
      <c r="B29" s="41">
        <f>SUM(B22:B28)</f>
        <v>1750000</v>
      </c>
    </row>
    <row r="30" spans="1:4" ht="12.75" customHeight="1" x14ac:dyDescent="0.3">
      <c r="A30" s="24"/>
      <c r="B30" s="38"/>
    </row>
    <row r="31" spans="1:4" x14ac:dyDescent="0.3">
      <c r="A31" s="31" t="s">
        <v>18</v>
      </c>
      <c r="B31" s="32" t="s">
        <v>4</v>
      </c>
    </row>
    <row r="32" spans="1:4" x14ac:dyDescent="0.3">
      <c r="A32" s="20" t="s">
        <v>12</v>
      </c>
      <c r="B32" s="32"/>
    </row>
    <row r="33" spans="1:2" x14ac:dyDescent="0.3">
      <c r="A33" s="20" t="s">
        <v>13</v>
      </c>
      <c r="B33" s="32"/>
    </row>
    <row r="34" spans="1:2" x14ac:dyDescent="0.3">
      <c r="A34" s="20" t="s">
        <v>14</v>
      </c>
      <c r="B34" s="32"/>
    </row>
    <row r="35" spans="1:2" ht="16.2" thickBot="1" x14ac:dyDescent="0.35">
      <c r="A35" s="33" t="s">
        <v>15</v>
      </c>
      <c r="B35" s="39"/>
    </row>
    <row r="36" spans="1:2" s="31" customFormat="1" ht="16.8" thickTop="1" thickBot="1" x14ac:dyDescent="0.35">
      <c r="A36" s="40" t="s">
        <v>7</v>
      </c>
      <c r="B36" s="41">
        <f>SUM(B31:B35)</f>
        <v>0</v>
      </c>
    </row>
    <row r="37" spans="1:2" ht="12.75" customHeight="1" x14ac:dyDescent="0.3">
      <c r="A37" s="24"/>
      <c r="B37" s="38"/>
    </row>
    <row r="38" spans="1:2" ht="15" customHeight="1" x14ac:dyDescent="0.3">
      <c r="A38" s="31" t="s">
        <v>19</v>
      </c>
      <c r="B38" s="32"/>
    </row>
    <row r="39" spans="1:2" x14ac:dyDescent="0.3">
      <c r="A39" s="42" t="s">
        <v>118</v>
      </c>
      <c r="B39" s="44">
        <v>250000</v>
      </c>
    </row>
    <row r="40" spans="1:2" x14ac:dyDescent="0.3">
      <c r="A40" s="42" t="s">
        <v>129</v>
      </c>
      <c r="B40" s="44">
        <v>250000</v>
      </c>
    </row>
    <row r="41" spans="1:2" x14ac:dyDescent="0.3">
      <c r="A41" s="42" t="s">
        <v>156</v>
      </c>
      <c r="B41" s="44">
        <v>250000</v>
      </c>
    </row>
    <row r="42" spans="1:2" x14ac:dyDescent="0.3">
      <c r="A42" s="42" t="s">
        <v>494</v>
      </c>
      <c r="B42" s="44">
        <v>250000</v>
      </c>
    </row>
    <row r="43" spans="1:2" x14ac:dyDescent="0.3">
      <c r="A43" s="42" t="s">
        <v>572</v>
      </c>
      <c r="B43" s="44">
        <v>250000</v>
      </c>
    </row>
    <row r="44" spans="1:2" x14ac:dyDescent="0.3">
      <c r="A44" s="42" t="s">
        <v>647</v>
      </c>
      <c r="B44" s="44">
        <v>250000</v>
      </c>
    </row>
    <row r="45" spans="1:2" ht="16.2" thickBot="1" x14ac:dyDescent="0.35">
      <c r="A45" s="42" t="s">
        <v>713</v>
      </c>
      <c r="B45" s="44">
        <v>250000</v>
      </c>
    </row>
    <row r="46" spans="1:2" ht="16.8" thickTop="1" thickBot="1" x14ac:dyDescent="0.35">
      <c r="A46" s="749" t="s">
        <v>11</v>
      </c>
      <c r="B46" s="41">
        <f>SUM(B39:B45)</f>
        <v>1750000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M88:P88"/>
  <sheetViews>
    <sheetView view="pageBreakPreview" topLeftCell="A4" zoomScale="60" zoomScaleNormal="100" workbookViewId="0">
      <selection activeCell="Y13" sqref="Y13"/>
    </sheetView>
  </sheetViews>
  <sheetFormatPr defaultColWidth="9.109375" defaultRowHeight="13.2" x14ac:dyDescent="0.25"/>
  <cols>
    <col min="1" max="21" width="9.109375" style="61"/>
    <col min="22" max="22" width="61" style="61" customWidth="1"/>
    <col min="23" max="277" width="9.109375" style="61"/>
    <col min="278" max="278" width="61" style="61" customWidth="1"/>
    <col min="279" max="533" width="9.109375" style="61"/>
    <col min="534" max="534" width="61" style="61" customWidth="1"/>
    <col min="535" max="789" width="9.109375" style="61"/>
    <col min="790" max="790" width="61" style="61" customWidth="1"/>
    <col min="791" max="1045" width="9.109375" style="61"/>
    <col min="1046" max="1046" width="61" style="61" customWidth="1"/>
    <col min="1047" max="1301" width="9.109375" style="61"/>
    <col min="1302" max="1302" width="61" style="61" customWidth="1"/>
    <col min="1303" max="1557" width="9.109375" style="61"/>
    <col min="1558" max="1558" width="61" style="61" customWidth="1"/>
    <col min="1559" max="1813" width="9.109375" style="61"/>
    <col min="1814" max="1814" width="61" style="61" customWidth="1"/>
    <col min="1815" max="2069" width="9.109375" style="61"/>
    <col min="2070" max="2070" width="61" style="61" customWidth="1"/>
    <col min="2071" max="2325" width="9.109375" style="61"/>
    <col min="2326" max="2326" width="61" style="61" customWidth="1"/>
    <col min="2327" max="2581" width="9.109375" style="61"/>
    <col min="2582" max="2582" width="61" style="61" customWidth="1"/>
    <col min="2583" max="2837" width="9.109375" style="61"/>
    <col min="2838" max="2838" width="61" style="61" customWidth="1"/>
    <col min="2839" max="3093" width="9.109375" style="61"/>
    <col min="3094" max="3094" width="61" style="61" customWidth="1"/>
    <col min="3095" max="3349" width="9.109375" style="61"/>
    <col min="3350" max="3350" width="61" style="61" customWidth="1"/>
    <col min="3351" max="3605" width="9.109375" style="61"/>
    <col min="3606" max="3606" width="61" style="61" customWidth="1"/>
    <col min="3607" max="3861" width="9.109375" style="61"/>
    <col min="3862" max="3862" width="61" style="61" customWidth="1"/>
    <col min="3863" max="4117" width="9.109375" style="61"/>
    <col min="4118" max="4118" width="61" style="61" customWidth="1"/>
    <col min="4119" max="4373" width="9.109375" style="61"/>
    <col min="4374" max="4374" width="61" style="61" customWidth="1"/>
    <col min="4375" max="4629" width="9.109375" style="61"/>
    <col min="4630" max="4630" width="61" style="61" customWidth="1"/>
    <col min="4631" max="4885" width="9.109375" style="61"/>
    <col min="4886" max="4886" width="61" style="61" customWidth="1"/>
    <col min="4887" max="5141" width="9.109375" style="61"/>
    <col min="5142" max="5142" width="61" style="61" customWidth="1"/>
    <col min="5143" max="5397" width="9.109375" style="61"/>
    <col min="5398" max="5398" width="61" style="61" customWidth="1"/>
    <col min="5399" max="5653" width="9.109375" style="61"/>
    <col min="5654" max="5654" width="61" style="61" customWidth="1"/>
    <col min="5655" max="5909" width="9.109375" style="61"/>
    <col min="5910" max="5910" width="61" style="61" customWidth="1"/>
    <col min="5911" max="6165" width="9.109375" style="61"/>
    <col min="6166" max="6166" width="61" style="61" customWidth="1"/>
    <col min="6167" max="6421" width="9.109375" style="61"/>
    <col min="6422" max="6422" width="61" style="61" customWidth="1"/>
    <col min="6423" max="6677" width="9.109375" style="61"/>
    <col min="6678" max="6678" width="61" style="61" customWidth="1"/>
    <col min="6679" max="6933" width="9.109375" style="61"/>
    <col min="6934" max="6934" width="61" style="61" customWidth="1"/>
    <col min="6935" max="7189" width="9.109375" style="61"/>
    <col min="7190" max="7190" width="61" style="61" customWidth="1"/>
    <col min="7191" max="7445" width="9.109375" style="61"/>
    <col min="7446" max="7446" width="61" style="61" customWidth="1"/>
    <col min="7447" max="7701" width="9.109375" style="61"/>
    <col min="7702" max="7702" width="61" style="61" customWidth="1"/>
    <col min="7703" max="7957" width="9.109375" style="61"/>
    <col min="7958" max="7958" width="61" style="61" customWidth="1"/>
    <col min="7959" max="8213" width="9.109375" style="61"/>
    <col min="8214" max="8214" width="61" style="61" customWidth="1"/>
    <col min="8215" max="8469" width="9.109375" style="61"/>
    <col min="8470" max="8470" width="61" style="61" customWidth="1"/>
    <col min="8471" max="8725" width="9.109375" style="61"/>
    <col min="8726" max="8726" width="61" style="61" customWidth="1"/>
    <col min="8727" max="8981" width="9.109375" style="61"/>
    <col min="8982" max="8982" width="61" style="61" customWidth="1"/>
    <col min="8983" max="9237" width="9.109375" style="61"/>
    <col min="9238" max="9238" width="61" style="61" customWidth="1"/>
    <col min="9239" max="9493" width="9.109375" style="61"/>
    <col min="9494" max="9494" width="61" style="61" customWidth="1"/>
    <col min="9495" max="9749" width="9.109375" style="61"/>
    <col min="9750" max="9750" width="61" style="61" customWidth="1"/>
    <col min="9751" max="10005" width="9.109375" style="61"/>
    <col min="10006" max="10006" width="61" style="61" customWidth="1"/>
    <col min="10007" max="10261" width="9.109375" style="61"/>
    <col min="10262" max="10262" width="61" style="61" customWidth="1"/>
    <col min="10263" max="10517" width="9.109375" style="61"/>
    <col min="10518" max="10518" width="61" style="61" customWidth="1"/>
    <col min="10519" max="10773" width="9.109375" style="61"/>
    <col min="10774" max="10774" width="61" style="61" customWidth="1"/>
    <col min="10775" max="11029" width="9.109375" style="61"/>
    <col min="11030" max="11030" width="61" style="61" customWidth="1"/>
    <col min="11031" max="11285" width="9.109375" style="61"/>
    <col min="11286" max="11286" width="61" style="61" customWidth="1"/>
    <col min="11287" max="11541" width="9.109375" style="61"/>
    <col min="11542" max="11542" width="61" style="61" customWidth="1"/>
    <col min="11543" max="11797" width="9.109375" style="61"/>
    <col min="11798" max="11798" width="61" style="61" customWidth="1"/>
    <col min="11799" max="12053" width="9.109375" style="61"/>
    <col min="12054" max="12054" width="61" style="61" customWidth="1"/>
    <col min="12055" max="12309" width="9.109375" style="61"/>
    <col min="12310" max="12310" width="61" style="61" customWidth="1"/>
    <col min="12311" max="12565" width="9.109375" style="61"/>
    <col min="12566" max="12566" width="61" style="61" customWidth="1"/>
    <col min="12567" max="12821" width="9.109375" style="61"/>
    <col min="12822" max="12822" width="61" style="61" customWidth="1"/>
    <col min="12823" max="13077" width="9.109375" style="61"/>
    <col min="13078" max="13078" width="61" style="61" customWidth="1"/>
    <col min="13079" max="13333" width="9.109375" style="61"/>
    <col min="13334" max="13334" width="61" style="61" customWidth="1"/>
    <col min="13335" max="13589" width="9.109375" style="61"/>
    <col min="13590" max="13590" width="61" style="61" customWidth="1"/>
    <col min="13591" max="13845" width="9.109375" style="61"/>
    <col min="13846" max="13846" width="61" style="61" customWidth="1"/>
    <col min="13847" max="14101" width="9.109375" style="61"/>
    <col min="14102" max="14102" width="61" style="61" customWidth="1"/>
    <col min="14103" max="14357" width="9.109375" style="61"/>
    <col min="14358" max="14358" width="61" style="61" customWidth="1"/>
    <col min="14359" max="14613" width="9.109375" style="61"/>
    <col min="14614" max="14614" width="61" style="61" customWidth="1"/>
    <col min="14615" max="14869" width="9.109375" style="61"/>
    <col min="14870" max="14870" width="61" style="61" customWidth="1"/>
    <col min="14871" max="15125" width="9.109375" style="61"/>
    <col min="15126" max="15126" width="61" style="61" customWidth="1"/>
    <col min="15127" max="15381" width="9.109375" style="61"/>
    <col min="15382" max="15382" width="61" style="61" customWidth="1"/>
    <col min="15383" max="15637" width="9.109375" style="61"/>
    <col min="15638" max="15638" width="61" style="61" customWidth="1"/>
    <col min="15639" max="15893" width="9.109375" style="61"/>
    <col min="15894" max="15894" width="61" style="61" customWidth="1"/>
    <col min="15895" max="16149" width="9.109375" style="61"/>
    <col min="16150" max="16150" width="61" style="61" customWidth="1"/>
    <col min="16151" max="16384" width="9.109375" style="61"/>
  </cols>
  <sheetData>
    <row r="88" spans="13:16" ht="30" x14ac:dyDescent="0.5">
      <c r="M88" s="1152" t="s">
        <v>562</v>
      </c>
      <c r="N88" s="1152"/>
      <c r="O88" s="1152"/>
      <c r="P88" s="327"/>
    </row>
  </sheetData>
  <mergeCells count="1">
    <mergeCell ref="M88:O88"/>
  </mergeCells>
  <pageMargins left="0.7" right="0.7" top="0.75" bottom="0.75" header="0.3" footer="0.3"/>
  <pageSetup scale="45" firstPageNumber="2" orientation="landscape" useFirstPageNumber="1" r:id="rId1"/>
  <headerFooter>
    <oddFooter>&amp;C&amp;14&amp;P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7" zoomScale="85" zoomScaleNormal="85" workbookViewId="0">
      <selection activeCell="B45" sqref="B45"/>
    </sheetView>
  </sheetViews>
  <sheetFormatPr defaultColWidth="9.33203125" defaultRowHeight="15.6" x14ac:dyDescent="0.3"/>
  <cols>
    <col min="1" max="1" width="78.44140625" style="20" customWidth="1"/>
    <col min="2" max="2" width="13.6640625" style="43" customWidth="1"/>
    <col min="3" max="16384" width="9.33203125" style="20"/>
  </cols>
  <sheetData>
    <row r="1" spans="1:2" x14ac:dyDescent="0.3">
      <c r="A1" s="1302" t="s">
        <v>0</v>
      </c>
      <c r="B1" s="1303"/>
    </row>
    <row r="2" spans="1:2" x14ac:dyDescent="0.3">
      <c r="A2" s="1323" t="s">
        <v>1</v>
      </c>
      <c r="B2" s="1324"/>
    </row>
    <row r="3" spans="1:2" ht="12.75" customHeight="1" x14ac:dyDescent="0.3">
      <c r="A3" s="1325"/>
      <c r="B3" s="1326"/>
    </row>
    <row r="4" spans="1:2" s="23" customFormat="1" ht="17.25" customHeight="1" x14ac:dyDescent="0.3">
      <c r="A4" s="1327" t="s">
        <v>73</v>
      </c>
      <c r="B4" s="1309"/>
    </row>
    <row r="5" spans="1:2" ht="12.75" customHeight="1" x14ac:dyDescent="0.3">
      <c r="A5" s="1335"/>
      <c r="B5" s="1336"/>
    </row>
    <row r="6" spans="1:2" x14ac:dyDescent="0.3">
      <c r="A6" s="1308" t="s">
        <v>545</v>
      </c>
      <c r="B6" s="1309"/>
    </row>
    <row r="7" spans="1:2" x14ac:dyDescent="0.3">
      <c r="A7" s="320" t="s">
        <v>30</v>
      </c>
      <c r="B7" s="234"/>
    </row>
    <row r="8" spans="1:2" x14ac:dyDescent="0.3">
      <c r="A8" s="1308" t="s">
        <v>70</v>
      </c>
      <c r="B8" s="1309"/>
    </row>
    <row r="9" spans="1:2" x14ac:dyDescent="0.3">
      <c r="A9" s="1308"/>
      <c r="B9" s="1309"/>
    </row>
    <row r="10" spans="1:2" ht="12.75" customHeight="1" x14ac:dyDescent="0.3">
      <c r="A10" s="1335"/>
      <c r="B10" s="1336"/>
    </row>
    <row r="11" spans="1:2" x14ac:dyDescent="0.3">
      <c r="A11" s="1328" t="s">
        <v>24</v>
      </c>
      <c r="B11" s="1329"/>
    </row>
    <row r="12" spans="1:2" ht="12.75" customHeight="1" thickBot="1" x14ac:dyDescent="0.35">
      <c r="A12" s="1333"/>
      <c r="B12" s="1334"/>
    </row>
    <row r="13" spans="1:2" ht="16.2" thickBot="1" x14ac:dyDescent="0.35">
      <c r="A13" s="278" t="s">
        <v>16</v>
      </c>
      <c r="B13" s="279" t="s">
        <v>2</v>
      </c>
    </row>
    <row r="14" spans="1:2" x14ac:dyDescent="0.3">
      <c r="A14" s="235" t="s">
        <v>3</v>
      </c>
      <c r="B14" s="280">
        <v>50000</v>
      </c>
    </row>
    <row r="15" spans="1:2" x14ac:dyDescent="0.3">
      <c r="A15" s="80" t="s">
        <v>25</v>
      </c>
      <c r="B15" s="233">
        <v>15000</v>
      </c>
    </row>
    <row r="16" spans="1:2" x14ac:dyDescent="0.3">
      <c r="A16" s="80" t="s">
        <v>5</v>
      </c>
      <c r="B16" s="233">
        <v>535000</v>
      </c>
    </row>
    <row r="17" spans="1:4" ht="16.2" thickBot="1" x14ac:dyDescent="0.35">
      <c r="A17" s="127" t="s">
        <v>26</v>
      </c>
      <c r="B17" s="128"/>
    </row>
    <row r="18" spans="1:4" ht="16.8" thickTop="1" thickBot="1" x14ac:dyDescent="0.35">
      <c r="A18" s="285" t="s">
        <v>6</v>
      </c>
      <c r="B18" s="286"/>
      <c r="D18" s="23"/>
    </row>
    <row r="19" spans="1:4" s="31" customFormat="1" ht="16.2" thickBot="1" x14ac:dyDescent="0.35">
      <c r="A19" s="259" t="s">
        <v>7</v>
      </c>
      <c r="B19" s="284">
        <f>SUM(B13:B17)-(B18)</f>
        <v>600000</v>
      </c>
    </row>
    <row r="20" spans="1:4" ht="12.75" customHeight="1" thickBot="1" x14ac:dyDescent="0.35">
      <c r="A20" s="1331"/>
      <c r="B20" s="1332"/>
    </row>
    <row r="21" spans="1:4" x14ac:dyDescent="0.3">
      <c r="A21" s="237" t="s">
        <v>34</v>
      </c>
      <c r="B21" s="280"/>
    </row>
    <row r="22" spans="1:4" x14ac:dyDescent="0.3">
      <c r="A22" s="80" t="s">
        <v>21</v>
      </c>
      <c r="B22" s="233"/>
    </row>
    <row r="23" spans="1:4" ht="16.5" customHeight="1" x14ac:dyDescent="0.3">
      <c r="A23" s="80" t="s">
        <v>22</v>
      </c>
      <c r="B23" s="233"/>
    </row>
    <row r="24" spans="1:4" x14ac:dyDescent="0.3">
      <c r="A24" s="80" t="s">
        <v>158</v>
      </c>
      <c r="B24" s="233"/>
    </row>
    <row r="25" spans="1:4" x14ac:dyDescent="0.3">
      <c r="A25" s="80" t="s">
        <v>8</v>
      </c>
      <c r="B25" s="233"/>
    </row>
    <row r="26" spans="1:4" x14ac:dyDescent="0.3">
      <c r="A26" s="80" t="s">
        <v>23</v>
      </c>
      <c r="B26" s="233">
        <v>600000</v>
      </c>
    </row>
    <row r="27" spans="1:4" x14ac:dyDescent="0.3">
      <c r="A27" s="80" t="s">
        <v>9</v>
      </c>
      <c r="B27" s="233"/>
    </row>
    <row r="28" spans="1:4" ht="16.2" thickBot="1" x14ac:dyDescent="0.35">
      <c r="A28" s="289" t="s">
        <v>10</v>
      </c>
      <c r="B28" s="305"/>
    </row>
    <row r="29" spans="1:4" s="31" customFormat="1" ht="16.8" thickTop="1" thickBot="1" x14ac:dyDescent="0.35">
      <c r="A29" s="259" t="s">
        <v>11</v>
      </c>
      <c r="B29" s="284">
        <f>SUM(B22:B28)</f>
        <v>600000</v>
      </c>
    </row>
    <row r="30" spans="1:4" ht="12.75" customHeight="1" thickBot="1" x14ac:dyDescent="0.35">
      <c r="A30" s="1319"/>
      <c r="B30" s="1330"/>
    </row>
    <row r="31" spans="1:4" x14ac:dyDescent="0.3">
      <c r="A31" s="237" t="s">
        <v>18</v>
      </c>
      <c r="B31" s="280" t="s">
        <v>4</v>
      </c>
    </row>
    <row r="32" spans="1:4" x14ac:dyDescent="0.3">
      <c r="A32" s="80" t="s">
        <v>12</v>
      </c>
      <c r="B32" s="233"/>
    </row>
    <row r="33" spans="1:3" x14ac:dyDescent="0.3">
      <c r="A33" s="80" t="s">
        <v>13</v>
      </c>
      <c r="B33" s="233"/>
    </row>
    <row r="34" spans="1:3" x14ac:dyDescent="0.3">
      <c r="A34" s="80" t="s">
        <v>14</v>
      </c>
      <c r="B34" s="233"/>
    </row>
    <row r="35" spans="1:3" ht="16.2" thickBot="1" x14ac:dyDescent="0.35">
      <c r="A35" s="289" t="s">
        <v>15</v>
      </c>
      <c r="B35" s="305"/>
    </row>
    <row r="36" spans="1:3" s="31" customFormat="1" ht="16.8" thickTop="1" thickBot="1" x14ac:dyDescent="0.35">
      <c r="A36" s="259" t="s">
        <v>7</v>
      </c>
      <c r="B36" s="284">
        <f>SUM(B31:B35)</f>
        <v>0</v>
      </c>
    </row>
    <row r="37" spans="1:3" ht="12.75" customHeight="1" thickBot="1" x14ac:dyDescent="0.35">
      <c r="A37" s="1319"/>
      <c r="B37" s="1330"/>
    </row>
    <row r="38" spans="1:3" x14ac:dyDescent="0.3">
      <c r="A38" s="237" t="s">
        <v>19</v>
      </c>
      <c r="B38" s="280"/>
    </row>
    <row r="39" spans="1:3" x14ac:dyDescent="0.3">
      <c r="A39" s="42" t="s">
        <v>118</v>
      </c>
      <c r="B39" s="233"/>
    </row>
    <row r="40" spans="1:3" x14ac:dyDescent="0.3">
      <c r="A40" s="42" t="s">
        <v>129</v>
      </c>
      <c r="B40" s="233"/>
    </row>
    <row r="41" spans="1:3" x14ac:dyDescent="0.3">
      <c r="A41" s="42" t="s">
        <v>156</v>
      </c>
      <c r="B41" s="233">
        <v>300000</v>
      </c>
    </row>
    <row r="42" spans="1:3" x14ac:dyDescent="0.3">
      <c r="A42" s="42" t="s">
        <v>494</v>
      </c>
      <c r="B42" s="233"/>
    </row>
    <row r="43" spans="1:3" x14ac:dyDescent="0.3">
      <c r="A43" s="42" t="s">
        <v>572</v>
      </c>
      <c r="B43" s="130">
        <v>300000</v>
      </c>
      <c r="C43" s="55"/>
    </row>
    <row r="44" spans="1:3" x14ac:dyDescent="0.3">
      <c r="A44" s="42" t="s">
        <v>647</v>
      </c>
      <c r="B44" s="233"/>
    </row>
    <row r="45" spans="1:3" ht="16.2" thickBot="1" x14ac:dyDescent="0.35">
      <c r="A45" s="42" t="s">
        <v>713</v>
      </c>
      <c r="B45" s="310"/>
    </row>
    <row r="46" spans="1:3" ht="16.8" thickTop="1" thickBot="1" x14ac:dyDescent="0.35">
      <c r="A46" s="259" t="s">
        <v>11</v>
      </c>
      <c r="B46" s="284">
        <f>SUM(B39:B45)</f>
        <v>600000</v>
      </c>
    </row>
  </sheetData>
  <mergeCells count="14">
    <mergeCell ref="A9:B9"/>
    <mergeCell ref="A5:B5"/>
    <mergeCell ref="A3:B3"/>
    <mergeCell ref="A1:B1"/>
    <mergeCell ref="A2:B2"/>
    <mergeCell ref="A4:B4"/>
    <mergeCell ref="A6:B6"/>
    <mergeCell ref="A8:B8"/>
    <mergeCell ref="A37:B37"/>
    <mergeCell ref="A30:B30"/>
    <mergeCell ref="A20:B20"/>
    <mergeCell ref="A12:B12"/>
    <mergeCell ref="A10:B10"/>
    <mergeCell ref="A11:B11"/>
  </mergeCells>
  <printOptions horizontalCentered="1"/>
  <pageMargins left="0.2" right="0" top="0" bottom="0"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topLeftCell="A10" zoomScale="85" zoomScaleNormal="85" workbookViewId="0">
      <selection activeCell="B27" sqref="B27"/>
    </sheetView>
  </sheetViews>
  <sheetFormatPr defaultColWidth="9.33203125" defaultRowHeight="15.6" x14ac:dyDescent="0.3"/>
  <cols>
    <col min="1" max="1" width="78.44140625" style="20" customWidth="1"/>
    <col min="2" max="2" width="13.6640625" style="43" customWidth="1"/>
    <col min="3" max="16384" width="9.33203125" style="20"/>
  </cols>
  <sheetData>
    <row r="1" spans="1:2" x14ac:dyDescent="0.3">
      <c r="A1" s="1278" t="s">
        <v>0</v>
      </c>
      <c r="B1" s="1279"/>
    </row>
    <row r="2" spans="1:2" x14ac:dyDescent="0.3">
      <c r="A2" s="1280" t="s">
        <v>1</v>
      </c>
      <c r="B2" s="1281"/>
    </row>
    <row r="3" spans="1:2" ht="12.75" customHeight="1" thickBot="1" x14ac:dyDescent="0.35">
      <c r="A3" s="239"/>
      <c r="B3" s="240"/>
    </row>
    <row r="4" spans="1:2" s="23" customFormat="1" ht="17.25" customHeight="1" x14ac:dyDescent="0.3">
      <c r="A4" s="1314" t="s">
        <v>546</v>
      </c>
      <c r="B4" s="1315"/>
    </row>
    <row r="5" spans="1:2" ht="12.75" customHeight="1" x14ac:dyDescent="0.3">
      <c r="A5" s="1316"/>
      <c r="B5" s="1317"/>
    </row>
    <row r="6" spans="1:2" x14ac:dyDescent="0.3">
      <c r="A6" s="1308" t="s">
        <v>133</v>
      </c>
      <c r="B6" s="1309"/>
    </row>
    <row r="7" spans="1:2" x14ac:dyDescent="0.3">
      <c r="A7" s="320" t="s">
        <v>30</v>
      </c>
      <c r="B7" s="234"/>
    </row>
    <row r="8" spans="1:2" x14ac:dyDescent="0.3">
      <c r="A8" s="1308" t="s">
        <v>543</v>
      </c>
      <c r="B8" s="1309"/>
    </row>
    <row r="9" spans="1:2" x14ac:dyDescent="0.3">
      <c r="A9" s="1308"/>
      <c r="B9" s="1309"/>
    </row>
    <row r="10" spans="1:2" ht="12.75" customHeight="1" x14ac:dyDescent="0.3">
      <c r="A10" s="1319"/>
      <c r="B10" s="1320"/>
    </row>
    <row r="11" spans="1:2" x14ac:dyDescent="0.3">
      <c r="A11" s="1276" t="s">
        <v>24</v>
      </c>
      <c r="B11" s="1277"/>
    </row>
    <row r="12" spans="1:2" ht="12.75" customHeight="1" thickBot="1" x14ac:dyDescent="0.35">
      <c r="A12" s="230"/>
      <c r="B12" s="231"/>
    </row>
    <row r="13" spans="1:2" x14ac:dyDescent="0.3">
      <c r="A13" s="237" t="s">
        <v>16</v>
      </c>
      <c r="B13" s="280" t="s">
        <v>2</v>
      </c>
    </row>
    <row r="14" spans="1:2" x14ac:dyDescent="0.3">
      <c r="A14" s="80" t="s">
        <v>3</v>
      </c>
      <c r="B14" s="233"/>
    </row>
    <row r="15" spans="1:2" x14ac:dyDescent="0.3">
      <c r="A15" s="80" t="s">
        <v>25</v>
      </c>
      <c r="B15" s="233" t="s">
        <v>2</v>
      </c>
    </row>
    <row r="16" spans="1:2" x14ac:dyDescent="0.3">
      <c r="A16" s="80" t="s">
        <v>5</v>
      </c>
      <c r="B16" s="233">
        <v>602550</v>
      </c>
    </row>
    <row r="17" spans="1:7" ht="16.2" thickBot="1" x14ac:dyDescent="0.35">
      <c r="A17" s="127" t="s">
        <v>26</v>
      </c>
      <c r="B17" s="128"/>
    </row>
    <row r="18" spans="1:7" ht="16.8" thickTop="1" thickBot="1" x14ac:dyDescent="0.35">
      <c r="A18" s="285" t="s">
        <v>6</v>
      </c>
      <c r="B18" s="282" t="s">
        <v>2</v>
      </c>
      <c r="D18" s="23"/>
    </row>
    <row r="19" spans="1:7" s="31" customFormat="1" x14ac:dyDescent="0.3">
      <c r="A19" s="237" t="s">
        <v>7</v>
      </c>
      <c r="B19" s="281">
        <f>SUM(B14:B18)</f>
        <v>602550</v>
      </c>
    </row>
    <row r="20" spans="1:7" ht="12.75" customHeight="1" thickBot="1" x14ac:dyDescent="0.35">
      <c r="A20" s="1312"/>
      <c r="B20" s="1313"/>
    </row>
    <row r="21" spans="1:7" x14ac:dyDescent="0.3">
      <c r="A21" s="237" t="s">
        <v>34</v>
      </c>
      <c r="B21" s="280"/>
    </row>
    <row r="22" spans="1:7" x14ac:dyDescent="0.3">
      <c r="A22" s="80" t="s">
        <v>21</v>
      </c>
      <c r="B22" s="233"/>
    </row>
    <row r="23" spans="1:7" ht="16.5" customHeight="1" x14ac:dyDescent="0.3">
      <c r="A23" s="80" t="s">
        <v>22</v>
      </c>
      <c r="B23" s="233"/>
    </row>
    <row r="24" spans="1:7" x14ac:dyDescent="0.3">
      <c r="A24" s="80" t="s">
        <v>20</v>
      </c>
      <c r="B24" s="233"/>
    </row>
    <row r="25" spans="1:7" x14ac:dyDescent="0.3">
      <c r="A25" s="80" t="s">
        <v>8</v>
      </c>
      <c r="B25" s="233"/>
    </row>
    <row r="26" spans="1:7" x14ac:dyDescent="0.3">
      <c r="A26" s="80" t="s">
        <v>103</v>
      </c>
      <c r="B26" s="233">
        <v>602550</v>
      </c>
    </row>
    <row r="27" spans="1:7" x14ac:dyDescent="0.3">
      <c r="A27" s="80" t="s">
        <v>9</v>
      </c>
      <c r="B27" s="233"/>
      <c r="F27" s="55"/>
      <c r="G27" s="55"/>
    </row>
    <row r="28" spans="1:7" ht="16.2" thickBot="1" x14ac:dyDescent="0.35">
      <c r="A28" s="289" t="s">
        <v>10</v>
      </c>
      <c r="B28" s="305"/>
      <c r="F28" s="55"/>
      <c r="G28" s="55"/>
    </row>
    <row r="29" spans="1:7" s="31" customFormat="1" ht="16.2" thickTop="1" x14ac:dyDescent="0.3">
      <c r="A29" s="311" t="s">
        <v>11</v>
      </c>
      <c r="B29" s="281">
        <f>SUM(B22:B28)</f>
        <v>602550</v>
      </c>
      <c r="F29" s="60"/>
      <c r="G29" s="60"/>
    </row>
    <row r="30" spans="1:7" ht="12.75" customHeight="1" thickBot="1" x14ac:dyDescent="0.35">
      <c r="A30" s="1312"/>
      <c r="B30" s="1313"/>
    </row>
    <row r="31" spans="1:7" x14ac:dyDescent="0.3">
      <c r="A31" s="237" t="s">
        <v>18</v>
      </c>
      <c r="B31" s="280" t="s">
        <v>4</v>
      </c>
    </row>
    <row r="32" spans="1:7" x14ac:dyDescent="0.3">
      <c r="A32" s="80" t="s">
        <v>12</v>
      </c>
      <c r="B32" s="233"/>
    </row>
    <row r="33" spans="1:3" x14ac:dyDescent="0.3">
      <c r="A33" s="80" t="s">
        <v>13</v>
      </c>
      <c r="B33" s="233"/>
    </row>
    <row r="34" spans="1:3" x14ac:dyDescent="0.3">
      <c r="A34" s="80" t="s">
        <v>14</v>
      </c>
      <c r="B34" s="233"/>
    </row>
    <row r="35" spans="1:3" ht="16.2" thickBot="1" x14ac:dyDescent="0.35">
      <c r="A35" s="289" t="s">
        <v>15</v>
      </c>
      <c r="B35" s="305"/>
    </row>
    <row r="36" spans="1:3" s="31" customFormat="1" ht="16.2" thickTop="1" x14ac:dyDescent="0.3">
      <c r="A36" s="311" t="s">
        <v>7</v>
      </c>
      <c r="B36" s="281">
        <f>SUM(B31:B35)</f>
        <v>0</v>
      </c>
    </row>
    <row r="37" spans="1:3" ht="12.75" customHeight="1" thickBot="1" x14ac:dyDescent="0.35">
      <c r="A37" s="1312"/>
      <c r="B37" s="1313"/>
    </row>
    <row r="38" spans="1:3" x14ac:dyDescent="0.3">
      <c r="A38" s="237" t="s">
        <v>19</v>
      </c>
      <c r="B38" s="280"/>
    </row>
    <row r="39" spans="1:3" x14ac:dyDescent="0.3">
      <c r="A39" s="42" t="s">
        <v>118</v>
      </c>
      <c r="B39" s="233"/>
    </row>
    <row r="40" spans="1:3" x14ac:dyDescent="0.3">
      <c r="A40" s="42" t="s">
        <v>129</v>
      </c>
      <c r="B40" s="233"/>
    </row>
    <row r="41" spans="1:3" x14ac:dyDescent="0.3">
      <c r="A41" s="42" t="s">
        <v>156</v>
      </c>
      <c r="B41" s="233"/>
    </row>
    <row r="42" spans="1:3" x14ac:dyDescent="0.3">
      <c r="A42" s="42" t="s">
        <v>494</v>
      </c>
      <c r="B42" s="233">
        <v>602550</v>
      </c>
    </row>
    <row r="43" spans="1:3" x14ac:dyDescent="0.3">
      <c r="A43" s="42" t="s">
        <v>572</v>
      </c>
      <c r="B43" s="233"/>
    </row>
    <row r="44" spans="1:3" x14ac:dyDescent="0.3">
      <c r="A44" s="42" t="s">
        <v>647</v>
      </c>
      <c r="B44" s="233"/>
      <c r="C44" s="55"/>
    </row>
    <row r="45" spans="1:3" ht="16.2" thickBot="1" x14ac:dyDescent="0.35">
      <c r="A45" s="42" t="s">
        <v>713</v>
      </c>
      <c r="B45" s="305"/>
    </row>
    <row r="46" spans="1:3" ht="16.8" thickTop="1" thickBot="1" x14ac:dyDescent="0.35">
      <c r="A46" s="250" t="s">
        <v>11</v>
      </c>
      <c r="B46" s="284">
        <f>SUM(B39:B45)</f>
        <v>602550</v>
      </c>
    </row>
  </sheetData>
  <mergeCells count="12">
    <mergeCell ref="A20:B20"/>
    <mergeCell ref="A30:B30"/>
    <mergeCell ref="A37:B37"/>
    <mergeCell ref="A5:B5"/>
    <mergeCell ref="A10:B10"/>
    <mergeCell ref="A11:B11"/>
    <mergeCell ref="A9:B9"/>
    <mergeCell ref="A1:B1"/>
    <mergeCell ref="A2:B2"/>
    <mergeCell ref="A4:B4"/>
    <mergeCell ref="A6:B6"/>
    <mergeCell ref="A8:B8"/>
  </mergeCells>
  <printOptions horizontalCentered="1"/>
  <pageMargins left="0.2" right="0" top="0" bottom="0"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3" zoomScale="85" workbookViewId="0">
      <selection activeCell="B22" sqref="B22"/>
    </sheetView>
  </sheetViews>
  <sheetFormatPr defaultColWidth="9.33203125" defaultRowHeight="15.6" x14ac:dyDescent="0.3"/>
  <cols>
    <col min="1" max="1" width="78.44140625" style="20" customWidth="1"/>
    <col min="2" max="2" width="13.6640625" style="43" customWidth="1"/>
    <col min="3" max="16384" width="9.33203125" style="20"/>
  </cols>
  <sheetData>
    <row r="1" spans="1:2" x14ac:dyDescent="0.3">
      <c r="A1" s="1278" t="s">
        <v>0</v>
      </c>
      <c r="B1" s="1279"/>
    </row>
    <row r="2" spans="1:2" x14ac:dyDescent="0.3">
      <c r="A2" s="1280" t="s">
        <v>1</v>
      </c>
      <c r="B2" s="1281"/>
    </row>
    <row r="3" spans="1:2" ht="12.75" customHeight="1" x14ac:dyDescent="0.3">
      <c r="A3" s="239"/>
      <c r="B3" s="240"/>
    </row>
    <row r="4" spans="1:2" s="23" customFormat="1" ht="17.25" customHeight="1" x14ac:dyDescent="0.3">
      <c r="A4" s="1282" t="s">
        <v>104</v>
      </c>
      <c r="B4" s="1283"/>
    </row>
    <row r="5" spans="1:2" ht="12.75" customHeight="1" x14ac:dyDescent="0.3">
      <c r="A5" s="121"/>
      <c r="B5" s="241"/>
    </row>
    <row r="6" spans="1:2" x14ac:dyDescent="0.3">
      <c r="A6" s="1284" t="s">
        <v>40</v>
      </c>
      <c r="B6" s="1283"/>
    </row>
    <row r="7" spans="1:2" x14ac:dyDescent="0.3">
      <c r="A7" s="319" t="s">
        <v>30</v>
      </c>
      <c r="B7" s="109"/>
    </row>
    <row r="8" spans="1:2" x14ac:dyDescent="0.3">
      <c r="A8" s="1284" t="s">
        <v>28</v>
      </c>
      <c r="B8" s="1283"/>
    </row>
    <row r="9" spans="1:2" s="31" customFormat="1" x14ac:dyDescent="0.3">
      <c r="A9" s="1282" t="s">
        <v>33</v>
      </c>
      <c r="B9" s="1285"/>
    </row>
    <row r="10" spans="1:2" ht="12.75" customHeight="1" x14ac:dyDescent="0.3">
      <c r="A10" s="123"/>
      <c r="B10" s="124"/>
    </row>
    <row r="11" spans="1:2" x14ac:dyDescent="0.3">
      <c r="A11" s="1276" t="s">
        <v>24</v>
      </c>
      <c r="B11" s="1277"/>
    </row>
    <row r="12" spans="1:2" ht="12.75" customHeight="1" thickBot="1" x14ac:dyDescent="0.35">
      <c r="A12" s="125"/>
      <c r="B12" s="126"/>
    </row>
    <row r="13" spans="1:2" x14ac:dyDescent="0.3">
      <c r="A13" s="242" t="s">
        <v>16</v>
      </c>
      <c r="B13" s="243" t="s">
        <v>2</v>
      </c>
    </row>
    <row r="14" spans="1:2" x14ac:dyDescent="0.3">
      <c r="A14" s="244" t="s">
        <v>3</v>
      </c>
      <c r="B14" s="243">
        <v>0</v>
      </c>
    </row>
    <row r="15" spans="1:2" x14ac:dyDescent="0.3">
      <c r="A15" s="244" t="s">
        <v>25</v>
      </c>
      <c r="B15" s="243">
        <v>80000</v>
      </c>
    </row>
    <row r="16" spans="1:2" x14ac:dyDescent="0.3">
      <c r="A16" s="244" t="s">
        <v>5</v>
      </c>
      <c r="B16" s="243">
        <v>320000</v>
      </c>
    </row>
    <row r="17" spans="1:4" ht="16.2" thickBot="1" x14ac:dyDescent="0.35">
      <c r="A17" s="127" t="s">
        <v>26</v>
      </c>
      <c r="B17" s="128"/>
    </row>
    <row r="18" spans="1:4" ht="16.2" thickTop="1" x14ac:dyDescent="0.3">
      <c r="A18" s="244" t="s">
        <v>6</v>
      </c>
      <c r="B18" s="245"/>
      <c r="D18" s="23"/>
    </row>
    <row r="19" spans="1:4" s="31" customFormat="1" ht="16.2" thickBot="1" x14ac:dyDescent="0.35">
      <c r="A19" s="67" t="s">
        <v>7</v>
      </c>
      <c r="B19" s="69">
        <f>SUM(B13:B17)-(B18)</f>
        <v>400000</v>
      </c>
    </row>
    <row r="20" spans="1:4" ht="12.75" customHeight="1" x14ac:dyDescent="0.3">
      <c r="A20" s="121"/>
      <c r="B20" s="122"/>
    </row>
    <row r="21" spans="1:4" x14ac:dyDescent="0.3">
      <c r="A21" s="242" t="s">
        <v>17</v>
      </c>
      <c r="B21" s="243"/>
    </row>
    <row r="22" spans="1:4" x14ac:dyDescent="0.3">
      <c r="A22" s="244" t="s">
        <v>21</v>
      </c>
      <c r="B22" s="243"/>
    </row>
    <row r="23" spans="1:4" ht="16.5" customHeight="1" x14ac:dyDescent="0.3">
      <c r="A23" s="244" t="s">
        <v>22</v>
      </c>
      <c r="B23" s="243"/>
    </row>
    <row r="24" spans="1:4" x14ac:dyDescent="0.3">
      <c r="A24" s="244" t="s">
        <v>20</v>
      </c>
      <c r="B24" s="243"/>
    </row>
    <row r="25" spans="1:4" x14ac:dyDescent="0.3">
      <c r="A25" s="244" t="s">
        <v>8</v>
      </c>
      <c r="B25" s="243"/>
    </row>
    <row r="26" spans="1:4" x14ac:dyDescent="0.3">
      <c r="A26" s="244" t="s">
        <v>103</v>
      </c>
      <c r="B26" s="243">
        <v>400000</v>
      </c>
    </row>
    <row r="27" spans="1:4" x14ac:dyDescent="0.3">
      <c r="A27" s="244" t="s">
        <v>9</v>
      </c>
      <c r="B27" s="243"/>
    </row>
    <row r="28" spans="1:4" ht="16.2" thickBot="1" x14ac:dyDescent="0.35">
      <c r="A28" s="127" t="s">
        <v>10</v>
      </c>
      <c r="B28" s="79"/>
    </row>
    <row r="29" spans="1:4" s="31" customFormat="1" ht="16.8" thickTop="1" thickBot="1" x14ac:dyDescent="0.35">
      <c r="A29" s="129" t="s">
        <v>11</v>
      </c>
      <c r="B29" s="68">
        <f>SUM(B22:B28)</f>
        <v>400000</v>
      </c>
    </row>
    <row r="30" spans="1:4" ht="12.75" customHeight="1" x14ac:dyDescent="0.3">
      <c r="A30" s="121"/>
      <c r="B30" s="122"/>
    </row>
    <row r="31" spans="1:4" x14ac:dyDescent="0.3">
      <c r="A31" s="242" t="s">
        <v>18</v>
      </c>
      <c r="B31" s="243" t="s">
        <v>4</v>
      </c>
    </row>
    <row r="32" spans="1:4" x14ac:dyDescent="0.3">
      <c r="A32" s="244" t="s">
        <v>12</v>
      </c>
      <c r="B32" s="243"/>
    </row>
    <row r="33" spans="1:2" x14ac:dyDescent="0.3">
      <c r="A33" s="244" t="s">
        <v>13</v>
      </c>
      <c r="B33" s="243"/>
    </row>
    <row r="34" spans="1:2" x14ac:dyDescent="0.3">
      <c r="A34" s="244" t="s">
        <v>14</v>
      </c>
      <c r="B34" s="243"/>
    </row>
    <row r="35" spans="1:2" ht="16.2" thickBot="1" x14ac:dyDescent="0.35">
      <c r="A35" s="127" t="s">
        <v>15</v>
      </c>
      <c r="B35" s="79"/>
    </row>
    <row r="36" spans="1:2" s="31" customFormat="1" ht="16.8" thickTop="1" thickBot="1" x14ac:dyDescent="0.35">
      <c r="A36" s="129" t="s">
        <v>7</v>
      </c>
      <c r="B36" s="68">
        <f>SUM(B31:B35)</f>
        <v>0</v>
      </c>
    </row>
    <row r="37" spans="1:2" ht="12.75" customHeight="1" x14ac:dyDescent="0.3">
      <c r="A37" s="400"/>
      <c r="B37" s="401"/>
    </row>
    <row r="38" spans="1:2" x14ac:dyDescent="0.3">
      <c r="A38" s="242" t="s">
        <v>19</v>
      </c>
      <c r="B38" s="243"/>
    </row>
    <row r="39" spans="1:2" x14ac:dyDescent="0.3">
      <c r="A39" s="42" t="s">
        <v>118</v>
      </c>
      <c r="B39" s="66"/>
    </row>
    <row r="40" spans="1:2" x14ac:dyDescent="0.3">
      <c r="A40" s="42" t="s">
        <v>129</v>
      </c>
      <c r="B40" s="66"/>
    </row>
    <row r="41" spans="1:2" x14ac:dyDescent="0.3">
      <c r="A41" s="42" t="s">
        <v>156</v>
      </c>
      <c r="B41" s="66"/>
    </row>
    <row r="42" spans="1:2" x14ac:dyDescent="0.3">
      <c r="A42" s="42" t="s">
        <v>494</v>
      </c>
      <c r="B42" s="66"/>
    </row>
    <row r="43" spans="1:2" x14ac:dyDescent="0.3">
      <c r="A43" s="42" t="s">
        <v>572</v>
      </c>
      <c r="B43" s="66"/>
    </row>
    <row r="44" spans="1:2" x14ac:dyDescent="0.3">
      <c r="A44" s="42" t="s">
        <v>647</v>
      </c>
      <c r="B44" s="66">
        <v>400000</v>
      </c>
    </row>
    <row r="45" spans="1:2" ht="16.2" thickBot="1" x14ac:dyDescent="0.35">
      <c r="A45" s="42" t="s">
        <v>713</v>
      </c>
      <c r="B45" s="721"/>
    </row>
    <row r="46" spans="1:2" ht="16.8" thickTop="1" thickBot="1" x14ac:dyDescent="0.35">
      <c r="A46" s="129" t="s">
        <v>11</v>
      </c>
      <c r="B46" s="338">
        <f>SUM(B39:B45)</f>
        <v>400000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3" zoomScale="85" workbookViewId="0">
      <selection activeCell="B40" sqref="B40"/>
    </sheetView>
  </sheetViews>
  <sheetFormatPr defaultColWidth="9.33203125" defaultRowHeight="15.6" x14ac:dyDescent="0.3"/>
  <cols>
    <col min="1" max="1" width="78.44140625" style="20" customWidth="1"/>
    <col min="2" max="2" width="13.6640625" style="43" customWidth="1"/>
    <col min="3" max="16384" width="9.33203125" style="20"/>
  </cols>
  <sheetData>
    <row r="1" spans="1:2" x14ac:dyDescent="0.3">
      <c r="A1" s="1278" t="s">
        <v>0</v>
      </c>
      <c r="B1" s="1279"/>
    </row>
    <row r="2" spans="1:2" x14ac:dyDescent="0.3">
      <c r="A2" s="1280" t="s">
        <v>1</v>
      </c>
      <c r="B2" s="1281"/>
    </row>
    <row r="3" spans="1:2" ht="12.75" customHeight="1" x14ac:dyDescent="0.3">
      <c r="A3" s="239"/>
      <c r="B3" s="240"/>
    </row>
    <row r="4" spans="1:2" s="23" customFormat="1" ht="17.25" customHeight="1" x14ac:dyDescent="0.3">
      <c r="A4" s="1282" t="s">
        <v>491</v>
      </c>
      <c r="B4" s="1283"/>
    </row>
    <row r="5" spans="1:2" ht="12.75" customHeight="1" x14ac:dyDescent="0.3">
      <c r="A5" s="121"/>
      <c r="B5" s="241"/>
    </row>
    <row r="6" spans="1:2" x14ac:dyDescent="0.3">
      <c r="A6" s="1284" t="s">
        <v>40</v>
      </c>
      <c r="B6" s="1283"/>
    </row>
    <row r="7" spans="1:2" x14ac:dyDescent="0.3">
      <c r="A7" s="319" t="s">
        <v>30</v>
      </c>
      <c r="B7" s="109"/>
    </row>
    <row r="8" spans="1:2" x14ac:dyDescent="0.3">
      <c r="A8" s="1284" t="s">
        <v>548</v>
      </c>
      <c r="B8" s="1283"/>
    </row>
    <row r="9" spans="1:2" s="31" customFormat="1" x14ac:dyDescent="0.3">
      <c r="A9" s="1282"/>
      <c r="B9" s="1285"/>
    </row>
    <row r="10" spans="1:2" ht="12.75" customHeight="1" x14ac:dyDescent="0.3">
      <c r="A10" s="123"/>
      <c r="B10" s="124"/>
    </row>
    <row r="11" spans="1:2" x14ac:dyDescent="0.3">
      <c r="A11" s="1276" t="s">
        <v>24</v>
      </c>
      <c r="B11" s="1277"/>
    </row>
    <row r="12" spans="1:2" ht="12.75" customHeight="1" thickBot="1" x14ac:dyDescent="0.35">
      <c r="A12" s="125"/>
      <c r="B12" s="126"/>
    </row>
    <row r="13" spans="1:2" x14ac:dyDescent="0.3">
      <c r="A13" s="242" t="s">
        <v>16</v>
      </c>
      <c r="B13" s="243" t="s">
        <v>2</v>
      </c>
    </row>
    <row r="14" spans="1:2" x14ac:dyDescent="0.3">
      <c r="A14" s="244" t="s">
        <v>3</v>
      </c>
      <c r="B14" s="243"/>
    </row>
    <row r="15" spans="1:2" x14ac:dyDescent="0.3">
      <c r="A15" s="244" t="s">
        <v>25</v>
      </c>
      <c r="B15" s="243">
        <v>0</v>
      </c>
    </row>
    <row r="16" spans="1:2" x14ac:dyDescent="0.3">
      <c r="A16" s="244" t="s">
        <v>5</v>
      </c>
      <c r="B16" s="243">
        <v>50000</v>
      </c>
    </row>
    <row r="17" spans="1:4" ht="16.2" thickBot="1" x14ac:dyDescent="0.35">
      <c r="A17" s="127" t="s">
        <v>26</v>
      </c>
      <c r="B17" s="128"/>
    </row>
    <row r="18" spans="1:4" ht="16.2" thickTop="1" x14ac:dyDescent="0.3">
      <c r="A18" s="244" t="s">
        <v>6</v>
      </c>
      <c r="B18" s="245"/>
      <c r="D18" s="23"/>
    </row>
    <row r="19" spans="1:4" s="31" customFormat="1" ht="16.2" thickBot="1" x14ac:dyDescent="0.35">
      <c r="A19" s="67" t="s">
        <v>7</v>
      </c>
      <c r="B19" s="69">
        <f>SUM(B13:B17)-(B18)</f>
        <v>50000</v>
      </c>
    </row>
    <row r="20" spans="1:4" ht="12.75" customHeight="1" x14ac:dyDescent="0.3">
      <c r="A20" s="121"/>
      <c r="B20" s="122"/>
    </row>
    <row r="21" spans="1:4" x14ac:dyDescent="0.3">
      <c r="A21" s="242" t="s">
        <v>17</v>
      </c>
      <c r="B21" s="243"/>
    </row>
    <row r="22" spans="1:4" x14ac:dyDescent="0.3">
      <c r="A22" s="244" t="s">
        <v>21</v>
      </c>
      <c r="B22" s="243"/>
    </row>
    <row r="23" spans="1:4" ht="16.5" customHeight="1" x14ac:dyDescent="0.3">
      <c r="A23" s="244" t="s">
        <v>22</v>
      </c>
      <c r="B23" s="243"/>
    </row>
    <row r="24" spans="1:4" x14ac:dyDescent="0.3">
      <c r="A24" s="244" t="s">
        <v>20</v>
      </c>
      <c r="B24" s="243"/>
    </row>
    <row r="25" spans="1:4" x14ac:dyDescent="0.3">
      <c r="A25" s="244" t="s">
        <v>8</v>
      </c>
      <c r="B25" s="243"/>
    </row>
    <row r="26" spans="1:4" x14ac:dyDescent="0.3">
      <c r="A26" s="244" t="s">
        <v>103</v>
      </c>
      <c r="B26" s="243">
        <v>50000</v>
      </c>
    </row>
    <row r="27" spans="1:4" x14ac:dyDescent="0.3">
      <c r="A27" s="244" t="s">
        <v>9</v>
      </c>
      <c r="B27" s="243"/>
    </row>
    <row r="28" spans="1:4" ht="16.2" thickBot="1" x14ac:dyDescent="0.35">
      <c r="A28" s="127" t="s">
        <v>10</v>
      </c>
      <c r="B28" s="79"/>
    </row>
    <row r="29" spans="1:4" s="31" customFormat="1" ht="16.8" thickTop="1" thickBot="1" x14ac:dyDescent="0.35">
      <c r="A29" s="129" t="s">
        <v>11</v>
      </c>
      <c r="B29" s="68">
        <f>SUM(B22:B28)</f>
        <v>50000</v>
      </c>
    </row>
    <row r="30" spans="1:4" ht="12.75" customHeight="1" x14ac:dyDescent="0.3">
      <c r="A30" s="121"/>
      <c r="B30" s="122"/>
    </row>
    <row r="31" spans="1:4" x14ac:dyDescent="0.3">
      <c r="A31" s="242" t="s">
        <v>18</v>
      </c>
      <c r="B31" s="243" t="s">
        <v>4</v>
      </c>
    </row>
    <row r="32" spans="1:4" x14ac:dyDescent="0.3">
      <c r="A32" s="244" t="s">
        <v>12</v>
      </c>
      <c r="B32" s="243"/>
    </row>
    <row r="33" spans="1:2" x14ac:dyDescent="0.3">
      <c r="A33" s="244" t="s">
        <v>13</v>
      </c>
      <c r="B33" s="243"/>
    </row>
    <row r="34" spans="1:2" x14ac:dyDescent="0.3">
      <c r="A34" s="244" t="s">
        <v>14</v>
      </c>
      <c r="B34" s="243"/>
    </row>
    <row r="35" spans="1:2" ht="16.2" thickBot="1" x14ac:dyDescent="0.35">
      <c r="A35" s="127" t="s">
        <v>15</v>
      </c>
      <c r="B35" s="79"/>
    </row>
    <row r="36" spans="1:2" s="31" customFormat="1" ht="16.8" thickTop="1" thickBot="1" x14ac:dyDescent="0.35">
      <c r="A36" s="129" t="s">
        <v>7</v>
      </c>
      <c r="B36" s="68">
        <f>SUM(B31:B35)</f>
        <v>0</v>
      </c>
    </row>
    <row r="37" spans="1:2" ht="12.75" customHeight="1" x14ac:dyDescent="0.3">
      <c r="A37" s="121"/>
      <c r="B37" s="122"/>
    </row>
    <row r="38" spans="1:2" x14ac:dyDescent="0.3">
      <c r="A38" s="242" t="s">
        <v>19</v>
      </c>
      <c r="B38" s="243"/>
    </row>
    <row r="39" spans="1:2" x14ac:dyDescent="0.3">
      <c r="A39" s="42" t="s">
        <v>118</v>
      </c>
      <c r="B39" s="66">
        <v>50000</v>
      </c>
    </row>
    <row r="40" spans="1:2" x14ac:dyDescent="0.3">
      <c r="A40" s="42" t="s">
        <v>129</v>
      </c>
      <c r="B40" s="66"/>
    </row>
    <row r="41" spans="1:2" x14ac:dyDescent="0.3">
      <c r="A41" s="42" t="s">
        <v>156</v>
      </c>
      <c r="B41" s="66"/>
    </row>
    <row r="42" spans="1:2" x14ac:dyDescent="0.3">
      <c r="A42" s="42" t="s">
        <v>494</v>
      </c>
      <c r="B42" s="66"/>
    </row>
    <row r="43" spans="1:2" x14ac:dyDescent="0.3">
      <c r="A43" s="42" t="s">
        <v>572</v>
      </c>
      <c r="B43" s="66"/>
    </row>
    <row r="44" spans="1:2" x14ac:dyDescent="0.3">
      <c r="A44" s="42" t="s">
        <v>647</v>
      </c>
      <c r="B44" s="66"/>
    </row>
    <row r="45" spans="1:2" ht="16.2" thickBot="1" x14ac:dyDescent="0.35">
      <c r="A45" s="42" t="s">
        <v>713</v>
      </c>
      <c r="B45" s="721"/>
    </row>
    <row r="46" spans="1:2" ht="16.8" thickTop="1" thickBot="1" x14ac:dyDescent="0.35">
      <c r="A46" s="129" t="s">
        <v>11</v>
      </c>
      <c r="B46" s="68">
        <f>SUM(B39:B45)</f>
        <v>50000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6"/>
  <sheetViews>
    <sheetView topLeftCell="A10" workbookViewId="0">
      <selection activeCell="B17" sqref="B17"/>
    </sheetView>
  </sheetViews>
  <sheetFormatPr defaultColWidth="8.6640625" defaultRowHeight="13.2" x14ac:dyDescent="0.25"/>
  <cols>
    <col min="1" max="1" width="77" style="61" customWidth="1"/>
    <col min="2" max="2" width="10.109375" style="61" bestFit="1" customWidth="1"/>
    <col min="3" max="16384" width="8.6640625" style="61"/>
  </cols>
  <sheetData>
    <row r="1" spans="1:2" ht="15.6" x14ac:dyDescent="0.3">
      <c r="A1" s="1302" t="s">
        <v>0</v>
      </c>
      <c r="B1" s="1303"/>
    </row>
    <row r="2" spans="1:2" ht="15.6" x14ac:dyDescent="0.3">
      <c r="A2" s="1304" t="s">
        <v>1</v>
      </c>
      <c r="B2" s="1305"/>
    </row>
    <row r="3" spans="1:2" ht="15.6" x14ac:dyDescent="0.3">
      <c r="A3" s="105"/>
      <c r="B3" s="106"/>
    </row>
    <row r="4" spans="1:2" ht="15.6" x14ac:dyDescent="0.3">
      <c r="A4" s="1306" t="s">
        <v>496</v>
      </c>
      <c r="B4" s="1307"/>
    </row>
    <row r="5" spans="1:2" ht="15.6" x14ac:dyDescent="0.3">
      <c r="A5" s="253"/>
      <c r="B5" s="254"/>
    </row>
    <row r="6" spans="1:2" ht="15.6" x14ac:dyDescent="0.3">
      <c r="A6" s="1308" t="s">
        <v>631</v>
      </c>
      <c r="B6" s="1309"/>
    </row>
    <row r="7" spans="1:2" ht="15.6" x14ac:dyDescent="0.3">
      <c r="A7" s="320" t="s">
        <v>30</v>
      </c>
      <c r="B7" s="234"/>
    </row>
    <row r="8" spans="1:2" ht="15.6" x14ac:dyDescent="0.3">
      <c r="A8" s="1308" t="s">
        <v>549</v>
      </c>
      <c r="B8" s="1309"/>
    </row>
    <row r="9" spans="1:2" ht="15.6" x14ac:dyDescent="0.3">
      <c r="A9" s="1337" t="s">
        <v>550</v>
      </c>
      <c r="B9" s="1338"/>
    </row>
    <row r="10" spans="1:2" ht="15.6" x14ac:dyDescent="0.3">
      <c r="A10" s="253"/>
      <c r="B10" s="255"/>
    </row>
    <row r="11" spans="1:2" ht="15.6" x14ac:dyDescent="0.3">
      <c r="A11" s="1300" t="s">
        <v>100</v>
      </c>
      <c r="B11" s="1301"/>
    </row>
    <row r="12" spans="1:2" ht="15.6" x14ac:dyDescent="0.3">
      <c r="A12" s="253"/>
      <c r="B12" s="255"/>
    </row>
    <row r="13" spans="1:2" ht="15.6" x14ac:dyDescent="0.3">
      <c r="A13" s="256" t="s">
        <v>16</v>
      </c>
      <c r="B13" s="249" t="s">
        <v>2</v>
      </c>
    </row>
    <row r="14" spans="1:2" ht="15.6" x14ac:dyDescent="0.3">
      <c r="A14" s="80" t="s">
        <v>3</v>
      </c>
      <c r="B14" s="257"/>
    </row>
    <row r="15" spans="1:2" ht="15.6" x14ac:dyDescent="0.3">
      <c r="A15" s="80" t="s">
        <v>25</v>
      </c>
      <c r="B15" s="66">
        <f>59418+45812+48413+60902</f>
        <v>214545</v>
      </c>
    </row>
    <row r="16" spans="1:2" ht="15.6" x14ac:dyDescent="0.3">
      <c r="A16" s="80" t="s">
        <v>5</v>
      </c>
      <c r="B16" s="66">
        <f>1609207-214545</f>
        <v>1394662</v>
      </c>
    </row>
    <row r="17" spans="1:2" ht="15.6" x14ac:dyDescent="0.3">
      <c r="A17" s="247" t="s">
        <v>26</v>
      </c>
      <c r="B17" s="258"/>
    </row>
    <row r="18" spans="1:2" ht="15.6" x14ac:dyDescent="0.3">
      <c r="A18" s="80" t="s">
        <v>6</v>
      </c>
      <c r="B18" s="119"/>
    </row>
    <row r="19" spans="1:2" ht="16.2" thickBot="1" x14ac:dyDescent="0.35">
      <c r="A19" s="259" t="s">
        <v>7</v>
      </c>
      <c r="B19" s="69">
        <f>SUM(B13:B17)-(B18)</f>
        <v>1609207</v>
      </c>
    </row>
    <row r="20" spans="1:2" ht="15.6" x14ac:dyDescent="0.3">
      <c r="A20" s="251"/>
      <c r="B20" s="122"/>
    </row>
    <row r="21" spans="1:2" ht="15.6" x14ac:dyDescent="0.3">
      <c r="A21" s="65" t="s">
        <v>17</v>
      </c>
      <c r="B21" s="66"/>
    </row>
    <row r="22" spans="1:2" ht="15.6" x14ac:dyDescent="0.3">
      <c r="A22" s="80" t="s">
        <v>95</v>
      </c>
      <c r="B22" s="66">
        <f>39412+1247954</f>
        <v>1287366</v>
      </c>
    </row>
    <row r="23" spans="1:2" ht="15.6" x14ac:dyDescent="0.3">
      <c r="A23" s="80" t="s">
        <v>22</v>
      </c>
      <c r="B23" s="66"/>
    </row>
    <row r="24" spans="1:2" ht="15.6" x14ac:dyDescent="0.3">
      <c r="A24" s="80" t="s">
        <v>20</v>
      </c>
      <c r="B24" s="66"/>
    </row>
    <row r="25" spans="1:2" ht="15.6" x14ac:dyDescent="0.3">
      <c r="A25" s="80" t="s">
        <v>8</v>
      </c>
      <c r="B25" s="66"/>
    </row>
    <row r="26" spans="1:2" ht="15.6" x14ac:dyDescent="0.3">
      <c r="A26" s="80" t="s">
        <v>96</v>
      </c>
      <c r="B26" s="66">
        <f>9853+311988</f>
        <v>321841</v>
      </c>
    </row>
    <row r="27" spans="1:2" ht="15.6" x14ac:dyDescent="0.3">
      <c r="A27" s="80" t="s">
        <v>9</v>
      </c>
      <c r="B27" s="66"/>
    </row>
    <row r="28" spans="1:2" ht="16.2" thickBot="1" x14ac:dyDescent="0.35">
      <c r="A28" s="248" t="s">
        <v>10</v>
      </c>
      <c r="B28" s="79"/>
    </row>
    <row r="29" spans="1:2" ht="16.8" thickTop="1" thickBot="1" x14ac:dyDescent="0.35">
      <c r="A29" s="250" t="s">
        <v>11</v>
      </c>
      <c r="B29" s="68">
        <f>SUM(B22:B28)</f>
        <v>1609207</v>
      </c>
    </row>
    <row r="30" spans="1:2" ht="15.6" x14ac:dyDescent="0.3">
      <c r="A30" s="251"/>
      <c r="B30" s="122"/>
    </row>
    <row r="31" spans="1:2" ht="15.6" x14ac:dyDescent="0.3">
      <c r="A31" s="65" t="s">
        <v>18</v>
      </c>
      <c r="B31" s="66" t="s">
        <v>4</v>
      </c>
    </row>
    <row r="32" spans="1:2" ht="15.6" x14ac:dyDescent="0.3">
      <c r="A32" s="80" t="s">
        <v>12</v>
      </c>
      <c r="B32" s="66"/>
    </row>
    <row r="33" spans="1:2" ht="15.6" x14ac:dyDescent="0.3">
      <c r="A33" s="80" t="s">
        <v>13</v>
      </c>
      <c r="B33" s="66"/>
    </row>
    <row r="34" spans="1:2" ht="15.6" x14ac:dyDescent="0.3">
      <c r="A34" s="80" t="s">
        <v>14</v>
      </c>
      <c r="B34" s="66"/>
    </row>
    <row r="35" spans="1:2" ht="16.2" thickBot="1" x14ac:dyDescent="0.35">
      <c r="A35" s="248" t="s">
        <v>15</v>
      </c>
      <c r="B35" s="79"/>
    </row>
    <row r="36" spans="1:2" ht="16.8" thickTop="1" thickBot="1" x14ac:dyDescent="0.35">
      <c r="A36" s="260" t="s">
        <v>7</v>
      </c>
      <c r="B36" s="261">
        <f>SUM(B31:B35)</f>
        <v>0</v>
      </c>
    </row>
    <row r="37" spans="1:2" ht="15.6" x14ac:dyDescent="0.3">
      <c r="A37" s="63"/>
      <c r="B37" s="64"/>
    </row>
    <row r="38" spans="1:2" ht="15.6" x14ac:dyDescent="0.3">
      <c r="A38" s="65" t="s">
        <v>19</v>
      </c>
      <c r="B38" s="66"/>
    </row>
    <row r="39" spans="1:2" ht="15.6" x14ac:dyDescent="0.3">
      <c r="A39" s="42" t="s">
        <v>118</v>
      </c>
      <c r="B39" s="66"/>
    </row>
    <row r="40" spans="1:2" ht="15.6" x14ac:dyDescent="0.3">
      <c r="A40" s="42" t="s">
        <v>129</v>
      </c>
      <c r="B40" s="66">
        <f>9853+39412</f>
        <v>49265</v>
      </c>
    </row>
    <row r="41" spans="1:2" ht="15.6" x14ac:dyDescent="0.3">
      <c r="A41" s="42" t="s">
        <v>156</v>
      </c>
      <c r="B41" s="66"/>
    </row>
    <row r="42" spans="1:2" ht="15.6" x14ac:dyDescent="0.3">
      <c r="A42" s="42" t="s">
        <v>494</v>
      </c>
      <c r="B42" s="66"/>
    </row>
    <row r="43" spans="1:2" ht="15.6" x14ac:dyDescent="0.3">
      <c r="A43" s="42" t="s">
        <v>572</v>
      </c>
      <c r="B43" s="66"/>
    </row>
    <row r="44" spans="1:2" ht="15.6" x14ac:dyDescent="0.3">
      <c r="A44" s="42" t="s">
        <v>647</v>
      </c>
      <c r="B44" s="232"/>
    </row>
    <row r="45" spans="1:2" ht="16.2" thickBot="1" x14ac:dyDescent="0.35">
      <c r="A45" s="42" t="s">
        <v>713</v>
      </c>
      <c r="B45" s="305">
        <f>311988+1247954</f>
        <v>1559942</v>
      </c>
    </row>
    <row r="46" spans="1:2" ht="16.8" thickTop="1" thickBot="1" x14ac:dyDescent="0.35">
      <c r="A46" s="67" t="s">
        <v>11</v>
      </c>
      <c r="B46" s="69">
        <f>SUM(B39:B45)</f>
        <v>1609207</v>
      </c>
    </row>
  </sheetData>
  <mergeCells count="7">
    <mergeCell ref="A11:B11"/>
    <mergeCell ref="A1:B1"/>
    <mergeCell ref="A2:B2"/>
    <mergeCell ref="A4:B4"/>
    <mergeCell ref="A6:B6"/>
    <mergeCell ref="A8:B8"/>
    <mergeCell ref="A9:B9"/>
  </mergeCells>
  <printOptions horizontalCentered="1" verticalCentered="1"/>
  <pageMargins left="0.7" right="0.7" top="0.25" bottom="0.2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25" zoomScaleNormal="100" workbookViewId="0">
      <selection activeCell="B42" sqref="B42"/>
    </sheetView>
  </sheetViews>
  <sheetFormatPr defaultColWidth="9.33203125" defaultRowHeight="15.6" x14ac:dyDescent="0.3"/>
  <cols>
    <col min="1" max="1" width="78.44140625" style="20" customWidth="1"/>
    <col min="2" max="2" width="13.6640625" style="43" customWidth="1"/>
    <col min="3" max="16384" width="9.33203125" style="20"/>
  </cols>
  <sheetData>
    <row r="1" spans="1:2" x14ac:dyDescent="0.3">
      <c r="A1" s="1302" t="s">
        <v>0</v>
      </c>
      <c r="B1" s="1303"/>
    </row>
    <row r="2" spans="1:2" x14ac:dyDescent="0.3">
      <c r="A2" s="1304" t="s">
        <v>1</v>
      </c>
      <c r="B2" s="1305"/>
    </row>
    <row r="3" spans="1:2" ht="12.75" customHeight="1" x14ac:dyDescent="0.3">
      <c r="A3" s="105"/>
      <c r="B3" s="106"/>
    </row>
    <row r="4" spans="1:2" s="23" customFormat="1" ht="17.25" customHeight="1" x14ac:dyDescent="0.3">
      <c r="A4" s="1306" t="s">
        <v>497</v>
      </c>
      <c r="B4" s="1307"/>
    </row>
    <row r="5" spans="1:2" ht="12.75" customHeight="1" x14ac:dyDescent="0.3">
      <c r="A5" s="253"/>
      <c r="B5" s="254"/>
    </row>
    <row r="6" spans="1:2" x14ac:dyDescent="0.3">
      <c r="A6" s="1308" t="s">
        <v>40</v>
      </c>
      <c r="B6" s="1309"/>
    </row>
    <row r="7" spans="1:2" x14ac:dyDescent="0.3">
      <c r="A7" s="320" t="s">
        <v>30</v>
      </c>
      <c r="B7" s="234"/>
    </row>
    <row r="8" spans="1:2" x14ac:dyDescent="0.3">
      <c r="A8" s="1308" t="s">
        <v>551</v>
      </c>
      <c r="B8" s="1309"/>
    </row>
    <row r="9" spans="1:2" s="31" customFormat="1" x14ac:dyDescent="0.3">
      <c r="A9" s="1310" t="s">
        <v>33</v>
      </c>
      <c r="B9" s="1311"/>
    </row>
    <row r="10" spans="1:2" ht="12.75" customHeight="1" x14ac:dyDescent="0.3">
      <c r="A10" s="253"/>
      <c r="B10" s="255"/>
    </row>
    <row r="11" spans="1:2" x14ac:dyDescent="0.3">
      <c r="A11" s="1300" t="s">
        <v>24</v>
      </c>
      <c r="B11" s="1301"/>
    </row>
    <row r="12" spans="1:2" ht="12.75" customHeight="1" x14ac:dyDescent="0.3">
      <c r="A12" s="253"/>
      <c r="B12" s="255"/>
    </row>
    <row r="13" spans="1:2" x14ac:dyDescent="0.3">
      <c r="A13" s="256" t="s">
        <v>16</v>
      </c>
      <c r="B13" s="249" t="s">
        <v>2</v>
      </c>
    </row>
    <row r="14" spans="1:2" x14ac:dyDescent="0.3">
      <c r="A14" s="80" t="s">
        <v>3</v>
      </c>
      <c r="B14" s="257"/>
    </row>
    <row r="15" spans="1:2" x14ac:dyDescent="0.3">
      <c r="A15" s="80" t="s">
        <v>25</v>
      </c>
      <c r="B15" s="66">
        <v>360000</v>
      </c>
    </row>
    <row r="16" spans="1:2" x14ac:dyDescent="0.3">
      <c r="A16" s="80" t="s">
        <v>5</v>
      </c>
      <c r="B16" s="66">
        <v>2000000</v>
      </c>
    </row>
    <row r="17" spans="1:4" x14ac:dyDescent="0.3">
      <c r="A17" s="244" t="s">
        <v>26</v>
      </c>
      <c r="B17" s="258"/>
    </row>
    <row r="18" spans="1:4" x14ac:dyDescent="0.3">
      <c r="A18" s="80" t="s">
        <v>6</v>
      </c>
      <c r="B18" s="119"/>
      <c r="D18" s="23"/>
    </row>
    <row r="19" spans="1:4" s="31" customFormat="1" ht="16.2" thickBot="1" x14ac:dyDescent="0.35">
      <c r="A19" s="67" t="s">
        <v>7</v>
      </c>
      <c r="B19" s="69">
        <v>2360000</v>
      </c>
    </row>
    <row r="20" spans="1:4" ht="12.75" customHeight="1" x14ac:dyDescent="0.3">
      <c r="A20" s="121"/>
      <c r="B20" s="122"/>
    </row>
    <row r="21" spans="1:4" x14ac:dyDescent="0.3">
      <c r="A21" s="65" t="s">
        <v>17</v>
      </c>
      <c r="B21" s="66"/>
    </row>
    <row r="22" spans="1:4" x14ac:dyDescent="0.3">
      <c r="A22" s="80" t="s">
        <v>21</v>
      </c>
      <c r="B22" s="66" t="s">
        <v>2</v>
      </c>
    </row>
    <row r="23" spans="1:4" ht="16.5" customHeight="1" x14ac:dyDescent="0.3">
      <c r="A23" s="80" t="s">
        <v>22</v>
      </c>
      <c r="B23" s="66"/>
    </row>
    <row r="24" spans="1:4" x14ac:dyDescent="0.3">
      <c r="A24" s="80" t="s">
        <v>20</v>
      </c>
      <c r="B24" s="66"/>
    </row>
    <row r="25" spans="1:4" x14ac:dyDescent="0.3">
      <c r="A25" s="80" t="s">
        <v>8</v>
      </c>
      <c r="B25" s="66"/>
    </row>
    <row r="26" spans="1:4" x14ac:dyDescent="0.3">
      <c r="A26" s="80" t="s">
        <v>23</v>
      </c>
      <c r="B26" s="66"/>
    </row>
    <row r="27" spans="1:4" x14ac:dyDescent="0.3">
      <c r="A27" s="80" t="s">
        <v>9</v>
      </c>
      <c r="B27" s="66">
        <v>2360000</v>
      </c>
    </row>
    <row r="28" spans="1:4" ht="16.2" thickBot="1" x14ac:dyDescent="0.35">
      <c r="A28" s="127" t="s">
        <v>10</v>
      </c>
      <c r="B28" s="79"/>
    </row>
    <row r="29" spans="1:4" s="31" customFormat="1" ht="16.8" thickTop="1" thickBot="1" x14ac:dyDescent="0.35">
      <c r="A29" s="129" t="s">
        <v>11</v>
      </c>
      <c r="B29" s="68">
        <f>SUM(B22:B28)</f>
        <v>2360000</v>
      </c>
    </row>
    <row r="30" spans="1:4" ht="12.75" customHeight="1" x14ac:dyDescent="0.3">
      <c r="A30" s="121"/>
      <c r="B30" s="122"/>
    </row>
    <row r="31" spans="1:4" x14ac:dyDescent="0.3">
      <c r="A31" s="65" t="s">
        <v>18</v>
      </c>
      <c r="B31" s="66" t="s">
        <v>4</v>
      </c>
    </row>
    <row r="32" spans="1:4" x14ac:dyDescent="0.3">
      <c r="A32" s="80" t="s">
        <v>12</v>
      </c>
      <c r="B32" s="66"/>
    </row>
    <row r="33" spans="1:2" x14ac:dyDescent="0.3">
      <c r="A33" s="80" t="s">
        <v>13</v>
      </c>
      <c r="B33" s="66"/>
    </row>
    <row r="34" spans="1:2" x14ac:dyDescent="0.3">
      <c r="A34" s="80" t="s">
        <v>14</v>
      </c>
      <c r="B34" s="66"/>
    </row>
    <row r="35" spans="1:2" ht="16.2" thickBot="1" x14ac:dyDescent="0.35">
      <c r="A35" s="127" t="s">
        <v>15</v>
      </c>
      <c r="B35" s="79"/>
    </row>
    <row r="36" spans="1:2" s="31" customFormat="1" ht="16.8" thickTop="1" thickBot="1" x14ac:dyDescent="0.35">
      <c r="A36" s="262" t="s">
        <v>7</v>
      </c>
      <c r="B36" s="263">
        <f>SUM(B31:B35)</f>
        <v>0</v>
      </c>
    </row>
    <row r="37" spans="1:2" ht="12.75" customHeight="1" thickTop="1" x14ac:dyDescent="0.3">
      <c r="A37" s="264"/>
      <c r="B37" s="265"/>
    </row>
    <row r="38" spans="1:2" x14ac:dyDescent="0.3">
      <c r="A38" s="65" t="s">
        <v>19</v>
      </c>
      <c r="B38" s="266"/>
    </row>
    <row r="39" spans="1:2" x14ac:dyDescent="0.3">
      <c r="A39" s="42" t="s">
        <v>118</v>
      </c>
      <c r="B39" s="66"/>
    </row>
    <row r="40" spans="1:2" x14ac:dyDescent="0.3">
      <c r="A40" s="42" t="s">
        <v>129</v>
      </c>
      <c r="B40" s="66"/>
    </row>
    <row r="41" spans="1:2" x14ac:dyDescent="0.3">
      <c r="A41" s="42" t="s">
        <v>156</v>
      </c>
      <c r="B41" s="66"/>
    </row>
    <row r="42" spans="1:2" x14ac:dyDescent="0.3">
      <c r="A42" s="42" t="s">
        <v>494</v>
      </c>
      <c r="B42" s="66">
        <v>2360000</v>
      </c>
    </row>
    <row r="43" spans="1:2" x14ac:dyDescent="0.3">
      <c r="A43" s="42" t="s">
        <v>572</v>
      </c>
      <c r="B43" s="66"/>
    </row>
    <row r="44" spans="1:2" x14ac:dyDescent="0.3">
      <c r="A44" s="42" t="s">
        <v>647</v>
      </c>
      <c r="B44" s="66"/>
    </row>
    <row r="45" spans="1:2" ht="16.2" thickBot="1" x14ac:dyDescent="0.35">
      <c r="A45" s="42" t="s">
        <v>713</v>
      </c>
      <c r="B45" s="290"/>
    </row>
    <row r="46" spans="1:2" ht="16.8" thickTop="1" thickBot="1" x14ac:dyDescent="0.35">
      <c r="A46" s="67" t="s">
        <v>11</v>
      </c>
      <c r="B46" s="69">
        <f>SUM(B39:B45)</f>
        <v>2360000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zoomScale="85" workbookViewId="0">
      <selection activeCell="I23" sqref="I23"/>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88" t="s">
        <v>0</v>
      </c>
      <c r="B1" s="1288"/>
    </row>
    <row r="2" spans="1:2" x14ac:dyDescent="0.3">
      <c r="A2" s="1288" t="s">
        <v>1</v>
      </c>
      <c r="B2" s="1288"/>
    </row>
    <row r="3" spans="1:2" ht="12.75" customHeight="1" x14ac:dyDescent="0.3">
      <c r="A3" s="21"/>
      <c r="B3" s="22"/>
    </row>
    <row r="4" spans="1:2" s="23" customFormat="1" ht="17.25" customHeight="1" x14ac:dyDescent="0.3">
      <c r="A4" s="1289" t="s">
        <v>821</v>
      </c>
      <c r="B4" s="1290"/>
    </row>
    <row r="5" spans="1:2" ht="12.75" customHeight="1" x14ac:dyDescent="0.3">
      <c r="A5" s="24"/>
      <c r="B5" s="25"/>
    </row>
    <row r="6" spans="1:2" x14ac:dyDescent="0.3">
      <c r="A6" s="1291" t="s">
        <v>29</v>
      </c>
      <c r="B6" s="1291"/>
    </row>
    <row r="7" spans="1:2" x14ac:dyDescent="0.3">
      <c r="A7" s="1021" t="s">
        <v>30</v>
      </c>
      <c r="B7" s="26"/>
    </row>
    <row r="8" spans="1:2" x14ac:dyDescent="0.3">
      <c r="A8" s="1291" t="s">
        <v>822</v>
      </c>
      <c r="B8" s="1291"/>
    </row>
    <row r="9" spans="1:2" x14ac:dyDescent="0.3">
      <c r="A9" s="1291"/>
      <c r="B9" s="1291"/>
    </row>
    <row r="10" spans="1:2" ht="12.75" customHeight="1" x14ac:dyDescent="0.3">
      <c r="A10" s="27"/>
      <c r="B10" s="28"/>
    </row>
    <row r="11" spans="1:2" x14ac:dyDescent="0.3">
      <c r="A11" s="1339" t="s">
        <v>823</v>
      </c>
      <c r="B11" s="1340"/>
    </row>
    <row r="12" spans="1:2" ht="12.75" customHeight="1" thickBot="1" x14ac:dyDescent="0.35">
      <c r="A12" s="348"/>
      <c r="B12" s="379"/>
    </row>
    <row r="13" spans="1:2" x14ac:dyDescent="0.3">
      <c r="A13" s="31" t="s">
        <v>16</v>
      </c>
      <c r="B13" s="32" t="s">
        <v>2</v>
      </c>
    </row>
    <row r="14" spans="1:2" x14ac:dyDescent="0.3">
      <c r="A14" s="20" t="s">
        <v>3</v>
      </c>
      <c r="B14" s="32">
        <v>600000</v>
      </c>
    </row>
    <row r="15" spans="1:2" x14ac:dyDescent="0.3">
      <c r="B15" s="32"/>
    </row>
    <row r="16" spans="1:2" x14ac:dyDescent="0.3">
      <c r="A16" s="20" t="s">
        <v>5</v>
      </c>
      <c r="B16" s="32">
        <v>6000000</v>
      </c>
    </row>
    <row r="17" spans="1:4" ht="16.2" thickBot="1" x14ac:dyDescent="0.35">
      <c r="A17" s="33" t="s">
        <v>26</v>
      </c>
      <c r="B17" s="34"/>
    </row>
    <row r="18" spans="1:4" ht="16.2" thickTop="1" x14ac:dyDescent="0.3">
      <c r="A18" s="20" t="s">
        <v>6</v>
      </c>
      <c r="B18" s="35"/>
      <c r="D18" s="23"/>
    </row>
    <row r="19" spans="1:4" s="31" customFormat="1" ht="16.2" thickBot="1" x14ac:dyDescent="0.35">
      <c r="A19" s="349" t="s">
        <v>7</v>
      </c>
      <c r="B19" s="1083">
        <f>SUM(B13:B17)-(B18)</f>
        <v>6600000</v>
      </c>
    </row>
    <row r="20" spans="1:4" ht="12.75" customHeight="1" x14ac:dyDescent="0.3">
      <c r="A20" s="24"/>
      <c r="B20" s="38"/>
    </row>
    <row r="21" spans="1:4" x14ac:dyDescent="0.3">
      <c r="A21" s="31" t="s">
        <v>17</v>
      </c>
      <c r="B21" s="32"/>
    </row>
    <row r="22" spans="1:4" x14ac:dyDescent="0.3">
      <c r="A22" s="20" t="s">
        <v>95</v>
      </c>
      <c r="B22" s="32">
        <v>5280000</v>
      </c>
    </row>
    <row r="23" spans="1:4" ht="16.5" customHeight="1" x14ac:dyDescent="0.3">
      <c r="A23" s="20" t="s">
        <v>22</v>
      </c>
      <c r="B23" s="32"/>
    </row>
    <row r="24" spans="1:4" x14ac:dyDescent="0.3">
      <c r="A24" s="20" t="s">
        <v>20</v>
      </c>
      <c r="B24" s="32"/>
    </row>
    <row r="25" spans="1:4" x14ac:dyDescent="0.3">
      <c r="A25" s="20" t="s">
        <v>8</v>
      </c>
      <c r="B25" s="32"/>
    </row>
    <row r="26" spans="1:4" x14ac:dyDescent="0.3">
      <c r="A26" s="20" t="s">
        <v>96</v>
      </c>
      <c r="B26" s="32">
        <v>1320000</v>
      </c>
    </row>
    <row r="27" spans="1:4" x14ac:dyDescent="0.3">
      <c r="A27" s="20" t="s">
        <v>9</v>
      </c>
      <c r="B27" s="32"/>
    </row>
    <row r="28" spans="1:4" ht="16.2" thickBot="1" x14ac:dyDescent="0.35">
      <c r="A28" s="33" t="s">
        <v>10</v>
      </c>
      <c r="B28" s="39"/>
    </row>
    <row r="29" spans="1:4" s="31" customFormat="1" ht="16.8" thickTop="1" thickBot="1" x14ac:dyDescent="0.35">
      <c r="A29" s="40" t="s">
        <v>11</v>
      </c>
      <c r="B29" s="41">
        <f>SUM(B22:B28)</f>
        <v>6600000</v>
      </c>
    </row>
    <row r="30" spans="1:4" ht="12.75" customHeight="1" x14ac:dyDescent="0.3">
      <c r="A30" s="24"/>
      <c r="B30" s="38"/>
    </row>
    <row r="31" spans="1:4" x14ac:dyDescent="0.3">
      <c r="A31" s="31" t="s">
        <v>18</v>
      </c>
      <c r="B31" s="32" t="s">
        <v>4</v>
      </c>
    </row>
    <row r="32" spans="1:4" x14ac:dyDescent="0.3">
      <c r="A32" s="20" t="s">
        <v>12</v>
      </c>
      <c r="B32" s="32"/>
    </row>
    <row r="33" spans="1:2" x14ac:dyDescent="0.3">
      <c r="A33" s="20" t="s">
        <v>13</v>
      </c>
      <c r="B33" s="32"/>
    </row>
    <row r="34" spans="1:2" x14ac:dyDescent="0.3">
      <c r="A34" s="20" t="s">
        <v>14</v>
      </c>
      <c r="B34" s="32"/>
    </row>
    <row r="35" spans="1:2" ht="16.2" thickBot="1" x14ac:dyDescent="0.35">
      <c r="A35" s="33" t="s">
        <v>15</v>
      </c>
      <c r="B35" s="39"/>
    </row>
    <row r="36" spans="1:2" s="31" customFormat="1" ht="16.8" thickTop="1" thickBot="1" x14ac:dyDescent="0.35">
      <c r="A36" s="40" t="s">
        <v>7</v>
      </c>
      <c r="B36" s="41">
        <f>SUM(B31:B35)</f>
        <v>0</v>
      </c>
    </row>
    <row r="37" spans="1:2" ht="12.75" customHeight="1" x14ac:dyDescent="0.3">
      <c r="A37" s="24"/>
      <c r="B37" s="38"/>
    </row>
    <row r="38" spans="1:2" ht="15" customHeight="1" x14ac:dyDescent="0.3">
      <c r="A38" s="31" t="s">
        <v>19</v>
      </c>
      <c r="B38" s="32"/>
    </row>
    <row r="39" spans="1:2" x14ac:dyDescent="0.3">
      <c r="A39" s="42" t="s">
        <v>118</v>
      </c>
      <c r="B39" s="44"/>
    </row>
    <row r="40" spans="1:2" x14ac:dyDescent="0.3">
      <c r="A40" s="42" t="s">
        <v>129</v>
      </c>
      <c r="B40" s="44" t="s">
        <v>2</v>
      </c>
    </row>
    <row r="41" spans="1:2" x14ac:dyDescent="0.3">
      <c r="A41" s="42" t="s">
        <v>156</v>
      </c>
      <c r="B41" s="44"/>
    </row>
    <row r="42" spans="1:2" x14ac:dyDescent="0.3">
      <c r="A42" s="42" t="s">
        <v>494</v>
      </c>
      <c r="B42" s="44"/>
    </row>
    <row r="43" spans="1:2" x14ac:dyDescent="0.3">
      <c r="A43" s="42" t="s">
        <v>572</v>
      </c>
      <c r="B43" s="44"/>
    </row>
    <row r="44" spans="1:2" x14ac:dyDescent="0.3">
      <c r="A44" s="42" t="s">
        <v>647</v>
      </c>
      <c r="B44" s="44"/>
    </row>
    <row r="45" spans="1:2" ht="16.2" thickBot="1" x14ac:dyDescent="0.35">
      <c r="A45" s="42" t="s">
        <v>713</v>
      </c>
      <c r="B45" s="44">
        <v>6600000</v>
      </c>
    </row>
    <row r="46" spans="1:2" ht="16.8" thickTop="1" thickBot="1" x14ac:dyDescent="0.35">
      <c r="A46" s="749" t="s">
        <v>11</v>
      </c>
      <c r="B46" s="41">
        <f>SUM(B39:B45)</f>
        <v>6600000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8" zoomScale="85" workbookViewId="0">
      <selection activeCell="B46" sqref="B46"/>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88" t="s">
        <v>0</v>
      </c>
      <c r="B1" s="1288"/>
    </row>
    <row r="2" spans="1:2" x14ac:dyDescent="0.3">
      <c r="A2" s="1288" t="s">
        <v>1</v>
      </c>
      <c r="B2" s="1288"/>
    </row>
    <row r="3" spans="1:2" ht="12.75" customHeight="1" x14ac:dyDescent="0.3">
      <c r="A3" s="21"/>
      <c r="B3" s="22"/>
    </row>
    <row r="4" spans="1:2" s="23" customFormat="1" ht="17.25" customHeight="1" x14ac:dyDescent="0.3">
      <c r="A4" s="1289" t="s">
        <v>824</v>
      </c>
      <c r="B4" s="1290"/>
    </row>
    <row r="5" spans="1:2" ht="12.75" customHeight="1" x14ac:dyDescent="0.3">
      <c r="A5" s="24"/>
      <c r="B5" s="25"/>
    </row>
    <row r="6" spans="1:2" x14ac:dyDescent="0.3">
      <c r="A6" s="1291" t="s">
        <v>29</v>
      </c>
      <c r="B6" s="1291"/>
    </row>
    <row r="7" spans="1:2" x14ac:dyDescent="0.3">
      <c r="A7" s="1021" t="s">
        <v>30</v>
      </c>
      <c r="B7" s="26"/>
    </row>
    <row r="8" spans="1:2" x14ac:dyDescent="0.3">
      <c r="A8" s="1291" t="s">
        <v>825</v>
      </c>
      <c r="B8" s="1291"/>
    </row>
    <row r="9" spans="1:2" x14ac:dyDescent="0.3">
      <c r="A9" s="1291"/>
      <c r="B9" s="1291"/>
    </row>
    <row r="10" spans="1:2" ht="12.75" customHeight="1" x14ac:dyDescent="0.3">
      <c r="A10" s="27"/>
      <c r="B10" s="28"/>
    </row>
    <row r="11" spans="1:2" x14ac:dyDescent="0.3">
      <c r="A11" s="1286" t="s">
        <v>826</v>
      </c>
      <c r="B11" s="1287"/>
    </row>
    <row r="12" spans="1:2" ht="12.75" customHeight="1" thickBot="1" x14ac:dyDescent="0.35">
      <c r="A12" s="348"/>
      <c r="B12" s="379"/>
    </row>
    <row r="13" spans="1:2" x14ac:dyDescent="0.3">
      <c r="A13" s="31" t="s">
        <v>16</v>
      </c>
      <c r="B13" s="32" t="s">
        <v>2</v>
      </c>
    </row>
    <row r="14" spans="1:2" x14ac:dyDescent="0.3">
      <c r="A14" s="20" t="s">
        <v>3</v>
      </c>
      <c r="B14" s="32">
        <v>100000</v>
      </c>
    </row>
    <row r="15" spans="1:2" x14ac:dyDescent="0.3">
      <c r="B15" s="32"/>
    </row>
    <row r="16" spans="1:2" x14ac:dyDescent="0.3">
      <c r="A16" s="20" t="s">
        <v>5</v>
      </c>
      <c r="B16" s="32">
        <v>850000</v>
      </c>
    </row>
    <row r="17" spans="1:4" ht="16.2" thickBot="1" x14ac:dyDescent="0.35">
      <c r="A17" s="33" t="s">
        <v>26</v>
      </c>
      <c r="B17" s="34"/>
    </row>
    <row r="18" spans="1:4" ht="16.2" thickTop="1" x14ac:dyDescent="0.3">
      <c r="A18" s="20" t="s">
        <v>6</v>
      </c>
      <c r="B18" s="35"/>
      <c r="D18" s="23"/>
    </row>
    <row r="19" spans="1:4" s="31" customFormat="1" ht="16.2" thickBot="1" x14ac:dyDescent="0.35">
      <c r="A19" s="349" t="s">
        <v>7</v>
      </c>
      <c r="B19" s="1083">
        <f>SUM(B13:B17)-(B18)</f>
        <v>950000</v>
      </c>
    </row>
    <row r="20" spans="1:4" ht="12.75" customHeight="1" x14ac:dyDescent="0.3">
      <c r="A20" s="24"/>
      <c r="B20" s="38"/>
    </row>
    <row r="21" spans="1:4" x14ac:dyDescent="0.3">
      <c r="A21" s="31" t="s">
        <v>17</v>
      </c>
      <c r="B21" s="32"/>
    </row>
    <row r="22" spans="1:4" x14ac:dyDescent="0.3">
      <c r="A22" s="20" t="s">
        <v>95</v>
      </c>
      <c r="B22" s="32">
        <v>760000</v>
      </c>
    </row>
    <row r="23" spans="1:4" ht="16.5" customHeight="1" x14ac:dyDescent="0.3">
      <c r="A23" s="20" t="s">
        <v>22</v>
      </c>
      <c r="B23" s="32"/>
    </row>
    <row r="24" spans="1:4" x14ac:dyDescent="0.3">
      <c r="A24" s="20" t="s">
        <v>20</v>
      </c>
      <c r="B24" s="32"/>
    </row>
    <row r="25" spans="1:4" x14ac:dyDescent="0.3">
      <c r="A25" s="20" t="s">
        <v>8</v>
      </c>
      <c r="B25" s="32"/>
    </row>
    <row r="26" spans="1:4" x14ac:dyDescent="0.3">
      <c r="A26" s="20" t="s">
        <v>96</v>
      </c>
      <c r="B26" s="32">
        <v>190000</v>
      </c>
    </row>
    <row r="27" spans="1:4" x14ac:dyDescent="0.3">
      <c r="A27" s="20" t="s">
        <v>9</v>
      </c>
      <c r="B27" s="32"/>
    </row>
    <row r="28" spans="1:4" ht="16.2" thickBot="1" x14ac:dyDescent="0.35">
      <c r="A28" s="33" t="s">
        <v>10</v>
      </c>
      <c r="B28" s="39"/>
    </row>
    <row r="29" spans="1:4" s="31" customFormat="1" ht="16.8" thickTop="1" thickBot="1" x14ac:dyDescent="0.35">
      <c r="A29" s="40" t="s">
        <v>11</v>
      </c>
      <c r="B29" s="41">
        <f>SUM(B22:B28)</f>
        <v>950000</v>
      </c>
    </row>
    <row r="30" spans="1:4" ht="12.75" customHeight="1" x14ac:dyDescent="0.3">
      <c r="A30" s="24"/>
      <c r="B30" s="38"/>
    </row>
    <row r="31" spans="1:4" x14ac:dyDescent="0.3">
      <c r="A31" s="31" t="s">
        <v>18</v>
      </c>
      <c r="B31" s="32" t="s">
        <v>4</v>
      </c>
    </row>
    <row r="32" spans="1:4" x14ac:dyDescent="0.3">
      <c r="A32" s="20" t="s">
        <v>12</v>
      </c>
      <c r="B32" s="32"/>
    </row>
    <row r="33" spans="1:2" x14ac:dyDescent="0.3">
      <c r="A33" s="20" t="s">
        <v>13</v>
      </c>
      <c r="B33" s="32"/>
    </row>
    <row r="34" spans="1:2" x14ac:dyDescent="0.3">
      <c r="A34" s="20" t="s">
        <v>14</v>
      </c>
      <c r="B34" s="32"/>
    </row>
    <row r="35" spans="1:2" ht="16.2" thickBot="1" x14ac:dyDescent="0.35">
      <c r="A35" s="33" t="s">
        <v>15</v>
      </c>
      <c r="B35" s="39"/>
    </row>
    <row r="36" spans="1:2" s="31" customFormat="1" ht="16.8" thickTop="1" thickBot="1" x14ac:dyDescent="0.35">
      <c r="A36" s="40" t="s">
        <v>7</v>
      </c>
      <c r="B36" s="41">
        <f>SUM(B31:B35)</f>
        <v>0</v>
      </c>
    </row>
    <row r="37" spans="1:2" ht="12.75" customHeight="1" x14ac:dyDescent="0.3">
      <c r="A37" s="24"/>
      <c r="B37" s="38"/>
    </row>
    <row r="38" spans="1:2" ht="15" customHeight="1" x14ac:dyDescent="0.3">
      <c r="A38" s="31" t="s">
        <v>19</v>
      </c>
      <c r="B38" s="32"/>
    </row>
    <row r="39" spans="1:2" x14ac:dyDescent="0.3">
      <c r="A39" s="42" t="s">
        <v>118</v>
      </c>
      <c r="B39" s="44"/>
    </row>
    <row r="40" spans="1:2" x14ac:dyDescent="0.3">
      <c r="A40" s="42" t="s">
        <v>129</v>
      </c>
      <c r="B40" s="44" t="s">
        <v>2</v>
      </c>
    </row>
    <row r="41" spans="1:2" x14ac:dyDescent="0.3">
      <c r="A41" s="42" t="s">
        <v>156</v>
      </c>
      <c r="B41" s="44"/>
    </row>
    <row r="42" spans="1:2" x14ac:dyDescent="0.3">
      <c r="A42" s="42" t="s">
        <v>494</v>
      </c>
      <c r="B42" s="44"/>
    </row>
    <row r="43" spans="1:2" x14ac:dyDescent="0.3">
      <c r="A43" s="42" t="s">
        <v>572</v>
      </c>
      <c r="B43" s="44"/>
    </row>
    <row r="44" spans="1:2" x14ac:dyDescent="0.3">
      <c r="A44" s="42" t="s">
        <v>647</v>
      </c>
      <c r="B44" s="44"/>
    </row>
    <row r="45" spans="1:2" ht="16.2" thickBot="1" x14ac:dyDescent="0.35">
      <c r="A45" s="42" t="s">
        <v>713</v>
      </c>
      <c r="B45" s="44">
        <v>950000</v>
      </c>
    </row>
    <row r="46" spans="1:2" ht="16.8" thickTop="1" thickBot="1" x14ac:dyDescent="0.35">
      <c r="A46" s="749" t="s">
        <v>11</v>
      </c>
      <c r="B46" s="41">
        <f>SUM(B39:B45)</f>
        <v>950000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zoomScale="85" workbookViewId="0">
      <selection activeCell="K46" sqref="K45:K46"/>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88" t="s">
        <v>0</v>
      </c>
      <c r="B1" s="1288"/>
    </row>
    <row r="2" spans="1:2" x14ac:dyDescent="0.3">
      <c r="A2" s="1288" t="s">
        <v>1</v>
      </c>
      <c r="B2" s="1288"/>
    </row>
    <row r="3" spans="1:2" ht="12.75" customHeight="1" x14ac:dyDescent="0.3">
      <c r="A3" s="21"/>
      <c r="B3" s="22"/>
    </row>
    <row r="4" spans="1:2" s="23" customFormat="1" ht="17.25" customHeight="1" x14ac:dyDescent="0.3">
      <c r="A4" s="1289" t="s">
        <v>831</v>
      </c>
      <c r="B4" s="1290"/>
    </row>
    <row r="5" spans="1:2" ht="12.75" customHeight="1" x14ac:dyDescent="0.3">
      <c r="A5" s="24"/>
      <c r="B5" s="25"/>
    </row>
    <row r="6" spans="1:2" x14ac:dyDescent="0.3">
      <c r="A6" s="1291" t="s">
        <v>29</v>
      </c>
      <c r="B6" s="1291"/>
    </row>
    <row r="7" spans="1:2" x14ac:dyDescent="0.3">
      <c r="A7" s="1021" t="s">
        <v>30</v>
      </c>
      <c r="B7" s="26"/>
    </row>
    <row r="8" spans="1:2" x14ac:dyDescent="0.3">
      <c r="A8" s="1291" t="s">
        <v>825</v>
      </c>
      <c r="B8" s="1291"/>
    </row>
    <row r="9" spans="1:2" x14ac:dyDescent="0.3">
      <c r="A9" s="1291"/>
      <c r="B9" s="1291"/>
    </row>
    <row r="10" spans="1:2" ht="12.75" customHeight="1" x14ac:dyDescent="0.3">
      <c r="A10" s="27"/>
      <c r="B10" s="28"/>
    </row>
    <row r="11" spans="1:2" x14ac:dyDescent="0.3">
      <c r="A11" s="1286" t="s">
        <v>832</v>
      </c>
      <c r="B11" s="1287"/>
    </row>
    <row r="12" spans="1:2" ht="12.75" customHeight="1" thickBot="1" x14ac:dyDescent="0.35">
      <c r="A12" s="348"/>
      <c r="B12" s="379"/>
    </row>
    <row r="13" spans="1:2" x14ac:dyDescent="0.3">
      <c r="A13" s="31" t="s">
        <v>16</v>
      </c>
      <c r="B13" s="32" t="s">
        <v>2</v>
      </c>
    </row>
    <row r="14" spans="1:2" x14ac:dyDescent="0.3">
      <c r="A14" s="20" t="s">
        <v>3</v>
      </c>
      <c r="B14" s="32">
        <v>0</v>
      </c>
    </row>
    <row r="15" spans="1:2" x14ac:dyDescent="0.3">
      <c r="B15" s="32"/>
    </row>
    <row r="16" spans="1:2" x14ac:dyDescent="0.3">
      <c r="A16" s="20" t="s">
        <v>5</v>
      </c>
      <c r="B16" s="32">
        <v>75000</v>
      </c>
    </row>
    <row r="17" spans="1:4" ht="16.2" thickBot="1" x14ac:dyDescent="0.35">
      <c r="A17" s="33" t="s">
        <v>26</v>
      </c>
      <c r="B17" s="34"/>
    </row>
    <row r="18" spans="1:4" ht="16.2" thickTop="1" x14ac:dyDescent="0.3">
      <c r="A18" s="20" t="s">
        <v>6</v>
      </c>
      <c r="B18" s="35"/>
      <c r="D18" s="23"/>
    </row>
    <row r="19" spans="1:4" s="31" customFormat="1" ht="16.2" thickBot="1" x14ac:dyDescent="0.35">
      <c r="A19" s="349" t="s">
        <v>7</v>
      </c>
      <c r="B19" s="1083">
        <f>SUM(B13:B17)-(B18)</f>
        <v>75000</v>
      </c>
    </row>
    <row r="20" spans="1:4" ht="12.75" customHeight="1" x14ac:dyDescent="0.3">
      <c r="A20" s="24"/>
      <c r="B20" s="38"/>
    </row>
    <row r="21" spans="1:4" x14ac:dyDescent="0.3">
      <c r="A21" s="31" t="s">
        <v>17</v>
      </c>
      <c r="B21" s="32"/>
    </row>
    <row r="22" spans="1:4" x14ac:dyDescent="0.3">
      <c r="A22" s="20" t="s">
        <v>95</v>
      </c>
      <c r="B22" s="32"/>
    </row>
    <row r="23" spans="1:4" ht="16.5" customHeight="1" x14ac:dyDescent="0.3">
      <c r="A23" s="20" t="s">
        <v>22</v>
      </c>
      <c r="B23" s="32"/>
    </row>
    <row r="24" spans="1:4" x14ac:dyDescent="0.3">
      <c r="A24" s="20" t="s">
        <v>20</v>
      </c>
      <c r="B24" s="32"/>
    </row>
    <row r="25" spans="1:4" x14ac:dyDescent="0.3">
      <c r="A25" s="20" t="s">
        <v>8</v>
      </c>
      <c r="B25" s="32"/>
    </row>
    <row r="26" spans="1:4" x14ac:dyDescent="0.3">
      <c r="A26" s="20" t="s">
        <v>96</v>
      </c>
      <c r="B26" s="32">
        <v>75000</v>
      </c>
    </row>
    <row r="27" spans="1:4" x14ac:dyDescent="0.3">
      <c r="A27" s="20" t="s">
        <v>9</v>
      </c>
      <c r="B27" s="32"/>
    </row>
    <row r="28" spans="1:4" ht="16.2" thickBot="1" x14ac:dyDescent="0.35">
      <c r="A28" s="33" t="s">
        <v>10</v>
      </c>
      <c r="B28" s="39"/>
    </row>
    <row r="29" spans="1:4" s="31" customFormat="1" ht="16.8" thickTop="1" thickBot="1" x14ac:dyDescent="0.35">
      <c r="A29" s="40" t="s">
        <v>11</v>
      </c>
      <c r="B29" s="41">
        <f>SUM(B22:B28)</f>
        <v>75000</v>
      </c>
    </row>
    <row r="30" spans="1:4" ht="12.75" customHeight="1" x14ac:dyDescent="0.3">
      <c r="A30" s="24"/>
      <c r="B30" s="38"/>
    </row>
    <row r="31" spans="1:4" x14ac:dyDescent="0.3">
      <c r="A31" s="31" t="s">
        <v>18</v>
      </c>
      <c r="B31" s="32" t="s">
        <v>4</v>
      </c>
    </row>
    <row r="32" spans="1:4" x14ac:dyDescent="0.3">
      <c r="A32" s="20" t="s">
        <v>12</v>
      </c>
      <c r="B32" s="32"/>
    </row>
    <row r="33" spans="1:2" x14ac:dyDescent="0.3">
      <c r="A33" s="20" t="s">
        <v>13</v>
      </c>
      <c r="B33" s="32"/>
    </row>
    <row r="34" spans="1:2" x14ac:dyDescent="0.3">
      <c r="A34" s="20" t="s">
        <v>14</v>
      </c>
      <c r="B34" s="32"/>
    </row>
    <row r="35" spans="1:2" ht="16.2" thickBot="1" x14ac:dyDescent="0.35">
      <c r="A35" s="33" t="s">
        <v>15</v>
      </c>
      <c r="B35" s="39"/>
    </row>
    <row r="36" spans="1:2" s="31" customFormat="1" ht="16.8" thickTop="1" thickBot="1" x14ac:dyDescent="0.35">
      <c r="A36" s="40" t="s">
        <v>7</v>
      </c>
      <c r="B36" s="41">
        <f>SUM(B31:B35)</f>
        <v>0</v>
      </c>
    </row>
    <row r="37" spans="1:2" ht="12.75" customHeight="1" x14ac:dyDescent="0.3">
      <c r="A37" s="24"/>
      <c r="B37" s="38"/>
    </row>
    <row r="38" spans="1:2" ht="15" customHeight="1" x14ac:dyDescent="0.3">
      <c r="A38" s="31" t="s">
        <v>19</v>
      </c>
      <c r="B38" s="32"/>
    </row>
    <row r="39" spans="1:2" x14ac:dyDescent="0.3">
      <c r="A39" s="42" t="s">
        <v>118</v>
      </c>
      <c r="B39" s="44">
        <v>25000</v>
      </c>
    </row>
    <row r="40" spans="1:2" x14ac:dyDescent="0.3">
      <c r="A40" s="42" t="s">
        <v>129</v>
      </c>
      <c r="B40" s="44">
        <v>50000</v>
      </c>
    </row>
    <row r="41" spans="1:2" x14ac:dyDescent="0.3">
      <c r="A41" s="42" t="s">
        <v>156</v>
      </c>
      <c r="B41" s="44"/>
    </row>
    <row r="42" spans="1:2" x14ac:dyDescent="0.3">
      <c r="A42" s="42" t="s">
        <v>494</v>
      </c>
      <c r="B42" s="44"/>
    </row>
    <row r="43" spans="1:2" x14ac:dyDescent="0.3">
      <c r="A43" s="42" t="s">
        <v>572</v>
      </c>
      <c r="B43" s="44"/>
    </row>
    <row r="44" spans="1:2" x14ac:dyDescent="0.3">
      <c r="A44" s="42" t="s">
        <v>647</v>
      </c>
      <c r="B44" s="44"/>
    </row>
    <row r="45" spans="1:2" ht="16.2" thickBot="1" x14ac:dyDescent="0.35">
      <c r="A45" s="42" t="s">
        <v>713</v>
      </c>
      <c r="B45" s="44"/>
    </row>
    <row r="46" spans="1:2" ht="16.8" thickTop="1" thickBot="1" x14ac:dyDescent="0.35">
      <c r="A46" s="749" t="s">
        <v>11</v>
      </c>
      <c r="B46" s="41">
        <f>SUM(B39:B45)</f>
        <v>75000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3" zoomScale="85" workbookViewId="0">
      <selection activeCell="B46" sqref="B46"/>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88" t="s">
        <v>0</v>
      </c>
      <c r="B1" s="1288"/>
    </row>
    <row r="2" spans="1:2" x14ac:dyDescent="0.3">
      <c r="A2" s="1288" t="s">
        <v>1</v>
      </c>
      <c r="B2" s="1288"/>
    </row>
    <row r="3" spans="1:2" ht="12.75" customHeight="1" x14ac:dyDescent="0.3">
      <c r="A3" s="21"/>
      <c r="B3" s="22"/>
    </row>
    <row r="4" spans="1:2" s="23" customFormat="1" ht="17.25" customHeight="1" x14ac:dyDescent="0.3">
      <c r="A4" s="1289" t="s">
        <v>827</v>
      </c>
      <c r="B4" s="1290"/>
    </row>
    <row r="5" spans="1:2" ht="12.75" customHeight="1" x14ac:dyDescent="0.3">
      <c r="A5" s="24"/>
      <c r="B5" s="25"/>
    </row>
    <row r="6" spans="1:2" x14ac:dyDescent="0.3">
      <c r="A6" s="1291" t="s">
        <v>29</v>
      </c>
      <c r="B6" s="1291"/>
    </row>
    <row r="7" spans="1:2" x14ac:dyDescent="0.3">
      <c r="A7" s="1021" t="s">
        <v>30</v>
      </c>
      <c r="B7" s="26"/>
    </row>
    <row r="8" spans="1:2" x14ac:dyDescent="0.3">
      <c r="A8" s="1291" t="s">
        <v>828</v>
      </c>
      <c r="B8" s="1291"/>
    </row>
    <row r="9" spans="1:2" x14ac:dyDescent="0.3">
      <c r="A9" s="1291"/>
      <c r="B9" s="1291"/>
    </row>
    <row r="10" spans="1:2" ht="12.75" customHeight="1" x14ac:dyDescent="0.3">
      <c r="A10" s="27"/>
      <c r="B10" s="28"/>
    </row>
    <row r="11" spans="1:2" x14ac:dyDescent="0.3">
      <c r="A11" s="1286" t="s">
        <v>829</v>
      </c>
      <c r="B11" s="1287"/>
    </row>
    <row r="12" spans="1:2" ht="12.75" customHeight="1" thickBot="1" x14ac:dyDescent="0.35">
      <c r="A12" s="348"/>
      <c r="B12" s="379"/>
    </row>
    <row r="13" spans="1:2" x14ac:dyDescent="0.3">
      <c r="A13" s="31" t="s">
        <v>16</v>
      </c>
      <c r="B13" s="32" t="s">
        <v>2</v>
      </c>
    </row>
    <row r="14" spans="1:2" x14ac:dyDescent="0.3">
      <c r="A14" s="20" t="s">
        <v>3</v>
      </c>
      <c r="B14" s="32">
        <v>145000</v>
      </c>
    </row>
    <row r="15" spans="1:2" x14ac:dyDescent="0.3">
      <c r="B15" s="32"/>
    </row>
    <row r="16" spans="1:2" x14ac:dyDescent="0.3">
      <c r="A16" s="20" t="s">
        <v>5</v>
      </c>
      <c r="B16" s="32">
        <f>B29-B14</f>
        <v>1331391</v>
      </c>
    </row>
    <row r="17" spans="1:4" ht="16.2" thickBot="1" x14ac:dyDescent="0.35">
      <c r="A17" s="33" t="s">
        <v>26</v>
      </c>
      <c r="B17" s="34"/>
    </row>
    <row r="18" spans="1:4" ht="16.2" thickTop="1" x14ac:dyDescent="0.3">
      <c r="A18" s="20" t="s">
        <v>6</v>
      </c>
      <c r="B18" s="35"/>
      <c r="D18" s="23"/>
    </row>
    <row r="19" spans="1:4" s="31" customFormat="1" ht="16.2" thickBot="1" x14ac:dyDescent="0.35">
      <c r="A19" s="349" t="s">
        <v>7</v>
      </c>
      <c r="B19" s="1083">
        <f>SUM(B13:B17)-(B18)</f>
        <v>1476391</v>
      </c>
    </row>
    <row r="20" spans="1:4" ht="12.75" customHeight="1" x14ac:dyDescent="0.3">
      <c r="A20" s="24"/>
      <c r="B20" s="38"/>
    </row>
    <row r="21" spans="1:4" x14ac:dyDescent="0.3">
      <c r="A21" s="31" t="s">
        <v>17</v>
      </c>
      <c r="B21" s="32"/>
    </row>
    <row r="22" spans="1:4" x14ac:dyDescent="0.3">
      <c r="A22" s="20" t="s">
        <v>95</v>
      </c>
      <c r="B22" s="32">
        <v>1181113</v>
      </c>
    </row>
    <row r="23" spans="1:4" ht="16.5" customHeight="1" x14ac:dyDescent="0.3">
      <c r="A23" s="20" t="s">
        <v>22</v>
      </c>
      <c r="B23" s="32"/>
    </row>
    <row r="24" spans="1:4" x14ac:dyDescent="0.3">
      <c r="A24" s="20" t="s">
        <v>20</v>
      </c>
      <c r="B24" s="32"/>
    </row>
    <row r="25" spans="1:4" x14ac:dyDescent="0.3">
      <c r="A25" s="20" t="s">
        <v>8</v>
      </c>
      <c r="B25" s="32"/>
    </row>
    <row r="26" spans="1:4" x14ac:dyDescent="0.3">
      <c r="A26" s="20" t="s">
        <v>96</v>
      </c>
      <c r="B26" s="32">
        <v>295278</v>
      </c>
    </row>
    <row r="27" spans="1:4" x14ac:dyDescent="0.3">
      <c r="A27" s="20" t="s">
        <v>9</v>
      </c>
      <c r="B27" s="32"/>
    </row>
    <row r="28" spans="1:4" ht="16.2" thickBot="1" x14ac:dyDescent="0.35">
      <c r="A28" s="33" t="s">
        <v>10</v>
      </c>
      <c r="B28" s="39"/>
    </row>
    <row r="29" spans="1:4" s="31" customFormat="1" ht="16.8" thickTop="1" thickBot="1" x14ac:dyDescent="0.35">
      <c r="A29" s="40" t="s">
        <v>11</v>
      </c>
      <c r="B29" s="41">
        <f>SUM(B22:B28)</f>
        <v>1476391</v>
      </c>
    </row>
    <row r="30" spans="1:4" ht="12.75" customHeight="1" x14ac:dyDescent="0.3">
      <c r="A30" s="24"/>
      <c r="B30" s="38"/>
    </row>
    <row r="31" spans="1:4" x14ac:dyDescent="0.3">
      <c r="A31" s="31" t="s">
        <v>18</v>
      </c>
      <c r="B31" s="32" t="s">
        <v>4</v>
      </c>
    </row>
    <row r="32" spans="1:4" x14ac:dyDescent="0.3">
      <c r="A32" s="20" t="s">
        <v>12</v>
      </c>
      <c r="B32" s="32"/>
    </row>
    <row r="33" spans="1:2" x14ac:dyDescent="0.3">
      <c r="A33" s="20" t="s">
        <v>13</v>
      </c>
      <c r="B33" s="32"/>
    </row>
    <row r="34" spans="1:2" x14ac:dyDescent="0.3">
      <c r="A34" s="20" t="s">
        <v>14</v>
      </c>
      <c r="B34" s="32"/>
    </row>
    <row r="35" spans="1:2" ht="16.2" thickBot="1" x14ac:dyDescent="0.35">
      <c r="A35" s="33" t="s">
        <v>15</v>
      </c>
      <c r="B35" s="39"/>
    </row>
    <row r="36" spans="1:2" s="31" customFormat="1" ht="16.8" thickTop="1" thickBot="1" x14ac:dyDescent="0.35">
      <c r="A36" s="40" t="s">
        <v>7</v>
      </c>
      <c r="B36" s="41">
        <f>SUM(B31:B35)</f>
        <v>0</v>
      </c>
    </row>
    <row r="37" spans="1:2" ht="12.75" customHeight="1" x14ac:dyDescent="0.3">
      <c r="A37" s="24"/>
      <c r="B37" s="38"/>
    </row>
    <row r="38" spans="1:2" ht="15" customHeight="1" x14ac:dyDescent="0.3">
      <c r="A38" s="31" t="s">
        <v>19</v>
      </c>
      <c r="B38" s="32"/>
    </row>
    <row r="39" spans="1:2" x14ac:dyDescent="0.3">
      <c r="A39" s="42" t="s">
        <v>118</v>
      </c>
      <c r="B39" s="44"/>
    </row>
    <row r="40" spans="1:2" x14ac:dyDescent="0.3">
      <c r="A40" s="42" t="s">
        <v>129</v>
      </c>
      <c r="B40" s="44" t="s">
        <v>2</v>
      </c>
    </row>
    <row r="41" spans="1:2" x14ac:dyDescent="0.3">
      <c r="A41" s="42" t="s">
        <v>156</v>
      </c>
      <c r="B41" s="44"/>
    </row>
    <row r="42" spans="1:2" x14ac:dyDescent="0.3">
      <c r="A42" s="42" t="s">
        <v>494</v>
      </c>
      <c r="B42" s="44"/>
    </row>
    <row r="43" spans="1:2" x14ac:dyDescent="0.3">
      <c r="A43" s="42" t="s">
        <v>572</v>
      </c>
      <c r="B43" s="44"/>
    </row>
    <row r="44" spans="1:2" x14ac:dyDescent="0.3">
      <c r="A44" s="42" t="s">
        <v>647</v>
      </c>
      <c r="B44" s="44"/>
    </row>
    <row r="45" spans="1:2" ht="16.2" thickBot="1" x14ac:dyDescent="0.35">
      <c r="A45" s="42" t="s">
        <v>830</v>
      </c>
      <c r="B45" s="44">
        <v>1476391</v>
      </c>
    </row>
    <row r="46" spans="1:2" ht="16.8" thickTop="1" thickBot="1" x14ac:dyDescent="0.35">
      <c r="A46" s="749" t="s">
        <v>11</v>
      </c>
      <c r="B46" s="41">
        <f>SUM(B39:B45)</f>
        <v>1476391</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2"/>
  <sheetViews>
    <sheetView tabSelected="1" topLeftCell="A64" zoomScaleNormal="100" workbookViewId="0">
      <selection activeCell="O82" sqref="O82"/>
    </sheetView>
  </sheetViews>
  <sheetFormatPr defaultColWidth="16.6640625" defaultRowHeight="13.2" x14ac:dyDescent="0.25"/>
  <cols>
    <col min="1" max="1" width="7.44140625" style="1011" customWidth="1"/>
    <col min="2" max="2" width="27.109375" style="780" customWidth="1"/>
    <col min="3" max="3" width="67.6640625" style="780" bestFit="1" customWidth="1"/>
    <col min="4" max="4" width="4.6640625" style="786" customWidth="1"/>
    <col min="5" max="5" width="31.44140625" style="779" customWidth="1"/>
    <col min="6" max="6" width="11.6640625" style="779" customWidth="1"/>
    <col min="7" max="7" width="11.33203125" style="779" customWidth="1"/>
    <col min="8" max="8" width="12" style="779" customWidth="1"/>
    <col min="9" max="9" width="11.33203125" style="779" customWidth="1"/>
    <col min="10" max="10" width="11.6640625" style="779" customWidth="1"/>
    <col min="11" max="12" width="12.44140625" style="779" bestFit="1" customWidth="1"/>
    <col min="13" max="13" width="12.6640625" style="896" hidden="1" customWidth="1"/>
    <col min="14" max="14" width="17.33203125" style="783" hidden="1" customWidth="1"/>
    <col min="15" max="15" width="16.6640625" style="1011"/>
    <col min="16" max="16384" width="16.6640625" style="779"/>
  </cols>
  <sheetData>
    <row r="1" spans="1:16" ht="13.8" x14ac:dyDescent="0.3">
      <c r="A1" s="1157" t="s">
        <v>42</v>
      </c>
      <c r="B1" s="1157"/>
      <c r="C1" s="1157"/>
      <c r="D1" s="1157"/>
      <c r="E1" s="1157"/>
      <c r="F1" s="1157"/>
      <c r="G1" s="1157"/>
      <c r="H1" s="1157"/>
      <c r="I1" s="1157"/>
      <c r="J1" s="1157"/>
      <c r="K1" s="1157"/>
      <c r="L1" s="895"/>
    </row>
    <row r="2" spans="1:16" x14ac:dyDescent="0.25">
      <c r="A2" s="1158" t="s">
        <v>43</v>
      </c>
      <c r="B2" s="1158"/>
      <c r="C2" s="1158"/>
      <c r="D2" s="1158"/>
      <c r="E2" s="1158"/>
      <c r="F2" s="1158"/>
      <c r="G2" s="1158"/>
      <c r="H2" s="1158"/>
      <c r="I2" s="1158"/>
      <c r="J2" s="1158"/>
      <c r="K2" s="1158"/>
      <c r="L2" s="896"/>
    </row>
    <row r="3" spans="1:16" x14ac:dyDescent="0.25">
      <c r="A3" s="1158" t="s">
        <v>44</v>
      </c>
      <c r="B3" s="1158"/>
      <c r="C3" s="1158"/>
      <c r="D3" s="1158"/>
      <c r="E3" s="1158"/>
      <c r="F3" s="1158"/>
      <c r="G3" s="1158"/>
      <c r="H3" s="1158"/>
      <c r="I3" s="1158"/>
      <c r="J3" s="1158"/>
      <c r="K3" s="1158"/>
      <c r="L3" s="896"/>
    </row>
    <row r="4" spans="1:16" x14ac:dyDescent="0.25">
      <c r="A4" s="1158" t="s">
        <v>2</v>
      </c>
      <c r="B4" s="1158"/>
      <c r="C4" s="1158"/>
      <c r="D4" s="1158"/>
      <c r="E4" s="1158"/>
      <c r="F4" s="1158"/>
      <c r="G4" s="1158"/>
      <c r="H4" s="1158"/>
      <c r="I4" s="1158"/>
      <c r="J4" s="1158"/>
      <c r="K4" s="1158"/>
      <c r="L4" s="896"/>
    </row>
    <row r="5" spans="1:16" ht="13.8" thickBot="1" x14ac:dyDescent="0.3">
      <c r="A5" s="1158" t="s">
        <v>2</v>
      </c>
      <c r="B5" s="1158"/>
      <c r="C5" s="1158"/>
      <c r="D5" s="1158"/>
      <c r="E5" s="1158"/>
      <c r="F5" s="1158"/>
      <c r="G5" s="1158"/>
      <c r="H5" s="1158"/>
      <c r="I5" s="1158"/>
      <c r="J5" s="1158"/>
      <c r="K5" s="1158"/>
      <c r="L5" s="896"/>
    </row>
    <row r="6" spans="1:16" ht="40.200000000000003" thickBot="1" x14ac:dyDescent="0.3">
      <c r="A6" s="1085" t="s">
        <v>45</v>
      </c>
      <c r="B6" s="897" t="s">
        <v>46</v>
      </c>
      <c r="C6" s="897" t="s">
        <v>47</v>
      </c>
      <c r="D6" s="781"/>
      <c r="E6" s="779" t="s">
        <v>48</v>
      </c>
      <c r="F6" s="794" t="s">
        <v>711</v>
      </c>
      <c r="G6" s="782" t="s">
        <v>128</v>
      </c>
      <c r="H6" s="782" t="s">
        <v>155</v>
      </c>
      <c r="I6" s="782" t="s">
        <v>493</v>
      </c>
      <c r="J6" s="782" t="s">
        <v>571</v>
      </c>
      <c r="K6" s="782" t="s">
        <v>646</v>
      </c>
      <c r="L6" s="782" t="s">
        <v>712</v>
      </c>
      <c r="M6" s="788" t="s">
        <v>486</v>
      </c>
      <c r="N6" s="787" t="s">
        <v>485</v>
      </c>
      <c r="O6" s="788" t="s">
        <v>486</v>
      </c>
      <c r="P6" s="787" t="s">
        <v>485</v>
      </c>
    </row>
    <row r="7" spans="1:16" x14ac:dyDescent="0.25">
      <c r="A7" s="1159">
        <v>1</v>
      </c>
      <c r="B7" s="1162" t="s">
        <v>148</v>
      </c>
      <c r="C7" s="1162" t="s">
        <v>813</v>
      </c>
      <c r="D7" s="1165" t="s">
        <v>50</v>
      </c>
      <c r="E7" s="17" t="s">
        <v>154</v>
      </c>
      <c r="F7" s="1">
        <v>0</v>
      </c>
      <c r="G7" s="1">
        <v>0</v>
      </c>
      <c r="H7" s="1">
        <v>450000</v>
      </c>
      <c r="I7" s="1">
        <v>0</v>
      </c>
      <c r="J7" s="1">
        <v>0</v>
      </c>
      <c r="K7" s="1"/>
      <c r="L7" s="360"/>
      <c r="M7" s="1168"/>
      <c r="N7" s="1171" t="s">
        <v>569</v>
      </c>
      <c r="O7" s="1153">
        <v>11</v>
      </c>
      <c r="P7" s="1413" t="s">
        <v>569</v>
      </c>
    </row>
    <row r="8" spans="1:16" x14ac:dyDescent="0.25">
      <c r="A8" s="1160"/>
      <c r="B8" s="1163"/>
      <c r="C8" s="1163"/>
      <c r="D8" s="1166"/>
      <c r="E8" s="73" t="s">
        <v>153</v>
      </c>
      <c r="F8" s="72">
        <v>0</v>
      </c>
      <c r="G8" s="72">
        <v>0</v>
      </c>
      <c r="H8" s="72">
        <v>2500000</v>
      </c>
      <c r="I8" s="72">
        <v>0</v>
      </c>
      <c r="J8" s="72">
        <v>0</v>
      </c>
      <c r="K8" s="72"/>
      <c r="L8" s="361"/>
      <c r="M8" s="1169"/>
      <c r="N8" s="1172"/>
      <c r="O8" s="1174"/>
      <c r="P8" s="1414"/>
    </row>
    <row r="9" spans="1:16" x14ac:dyDescent="0.25">
      <c r="A9" s="1160"/>
      <c r="B9" s="1163"/>
      <c r="C9" s="1163"/>
      <c r="D9" s="1166"/>
      <c r="E9" s="381" t="s">
        <v>662</v>
      </c>
      <c r="F9" s="2">
        <v>0</v>
      </c>
      <c r="G9" s="2">
        <v>0</v>
      </c>
      <c r="H9" s="2">
        <v>29450000</v>
      </c>
      <c r="I9" s="2">
        <v>0</v>
      </c>
      <c r="J9" s="2">
        <v>0</v>
      </c>
      <c r="K9" s="2"/>
      <c r="L9" s="362"/>
      <c r="M9" s="1169"/>
      <c r="N9" s="1172"/>
      <c r="O9" s="1174"/>
      <c r="P9" s="1414"/>
    </row>
    <row r="10" spans="1:16" x14ac:dyDescent="0.25">
      <c r="A10" s="1160"/>
      <c r="B10" s="1163"/>
      <c r="C10" s="1163"/>
      <c r="D10" s="1166"/>
      <c r="E10" s="378" t="s">
        <v>654</v>
      </c>
      <c r="F10" s="377"/>
      <c r="G10" s="377">
        <v>0</v>
      </c>
      <c r="H10" s="377">
        <v>1500000</v>
      </c>
      <c r="I10" s="2"/>
      <c r="J10" s="2"/>
      <c r="K10" s="2"/>
      <c r="L10" s="362"/>
      <c r="M10" s="1169"/>
      <c r="N10" s="1172"/>
      <c r="O10" s="1174"/>
      <c r="P10" s="1414"/>
    </row>
    <row r="11" spans="1:16" ht="13.8" thickBot="1" x14ac:dyDescent="0.3">
      <c r="A11" s="1161"/>
      <c r="B11" s="1164"/>
      <c r="C11" s="1164"/>
      <c r="D11" s="1167"/>
      <c r="E11" s="18" t="s">
        <v>53</v>
      </c>
      <c r="F11" s="322">
        <v>0</v>
      </c>
      <c r="G11" s="322">
        <v>0</v>
      </c>
      <c r="H11" s="322">
        <v>1100000</v>
      </c>
      <c r="I11" s="271">
        <v>0</v>
      </c>
      <c r="J11" s="271">
        <v>0</v>
      </c>
      <c r="K11" s="271"/>
      <c r="L11" s="906"/>
      <c r="M11" s="1170"/>
      <c r="N11" s="1173"/>
      <c r="O11" s="1154"/>
      <c r="P11" s="1415"/>
    </row>
    <row r="12" spans="1:16" x14ac:dyDescent="0.25">
      <c r="A12" s="1159">
        <f>+A7+1</f>
        <v>2</v>
      </c>
      <c r="B12" s="1162" t="s">
        <v>49</v>
      </c>
      <c r="C12" s="1162" t="s">
        <v>814</v>
      </c>
      <c r="D12" s="228"/>
      <c r="E12" s="268" t="s">
        <v>51</v>
      </c>
      <c r="F12" s="269">
        <v>0</v>
      </c>
      <c r="G12" s="269">
        <v>0</v>
      </c>
      <c r="H12" s="269">
        <v>280000</v>
      </c>
      <c r="I12" s="269">
        <v>0</v>
      </c>
      <c r="J12" s="149">
        <v>0</v>
      </c>
      <c r="K12" s="149"/>
      <c r="L12" s="270"/>
      <c r="M12" s="1183"/>
      <c r="N12" s="1184" t="s">
        <v>569</v>
      </c>
      <c r="O12" s="1153">
        <v>12</v>
      </c>
      <c r="P12" s="1413" t="s">
        <v>569</v>
      </c>
    </row>
    <row r="13" spans="1:16" x14ac:dyDescent="0.25">
      <c r="A13" s="1160"/>
      <c r="B13" s="1163"/>
      <c r="C13" s="1163"/>
      <c r="D13" s="228"/>
      <c r="E13" s="985" t="s">
        <v>153</v>
      </c>
      <c r="F13" s="269">
        <v>0</v>
      </c>
      <c r="G13" s="269">
        <v>0</v>
      </c>
      <c r="H13" s="986">
        <v>1700000</v>
      </c>
      <c r="I13" s="269"/>
      <c r="J13" s="269"/>
      <c r="K13" s="269"/>
      <c r="L13" s="270"/>
      <c r="M13" s="1181"/>
      <c r="N13" s="1185"/>
      <c r="O13" s="1174"/>
      <c r="P13" s="1414"/>
    </row>
    <row r="14" spans="1:16" ht="13.8" thickBot="1" x14ac:dyDescent="0.3">
      <c r="A14" s="1161"/>
      <c r="B14" s="1164"/>
      <c r="C14" s="1164"/>
      <c r="D14" s="291" t="s">
        <v>50</v>
      </c>
      <c r="E14" s="18" t="s">
        <v>53</v>
      </c>
      <c r="F14" s="295">
        <v>0</v>
      </c>
      <c r="G14" s="295">
        <v>0</v>
      </c>
      <c r="H14" s="295">
        <v>650000</v>
      </c>
      <c r="I14" s="16">
        <v>0</v>
      </c>
      <c r="J14" s="16">
        <v>0</v>
      </c>
      <c r="K14" s="16"/>
      <c r="L14" s="907"/>
      <c r="M14" s="1182"/>
      <c r="N14" s="1186"/>
      <c r="O14" s="1154"/>
      <c r="P14" s="1415"/>
    </row>
    <row r="15" spans="1:16" x14ac:dyDescent="0.25">
      <c r="A15" s="1159">
        <v>3</v>
      </c>
      <c r="B15" s="1162" t="s">
        <v>49</v>
      </c>
      <c r="C15" s="1162" t="s">
        <v>806</v>
      </c>
      <c r="D15" s="228"/>
      <c r="E15" s="268" t="s">
        <v>51</v>
      </c>
      <c r="F15" s="269">
        <v>0</v>
      </c>
      <c r="G15" s="269">
        <v>0</v>
      </c>
      <c r="H15" s="269">
        <v>0</v>
      </c>
      <c r="I15" s="269">
        <v>0</v>
      </c>
      <c r="J15" s="149">
        <v>0</v>
      </c>
      <c r="K15" s="149"/>
      <c r="L15" s="270">
        <v>100000</v>
      </c>
      <c r="M15" s="1183"/>
      <c r="N15" s="1184" t="s">
        <v>569</v>
      </c>
      <c r="O15" s="1153">
        <v>13</v>
      </c>
      <c r="P15" s="1413" t="s">
        <v>859</v>
      </c>
    </row>
    <row r="16" spans="1:16" ht="13.8" thickBot="1" x14ac:dyDescent="0.3">
      <c r="A16" s="1161"/>
      <c r="B16" s="1164"/>
      <c r="C16" s="1164"/>
      <c r="D16" s="291" t="s">
        <v>50</v>
      </c>
      <c r="E16" s="978" t="s">
        <v>52</v>
      </c>
      <c r="F16" s="295">
        <v>0</v>
      </c>
      <c r="G16" s="295">
        <v>0</v>
      </c>
      <c r="H16" s="16">
        <v>0</v>
      </c>
      <c r="I16" s="16">
        <v>0</v>
      </c>
      <c r="J16" s="16">
        <v>0</v>
      </c>
      <c r="K16" s="16"/>
      <c r="L16" s="1084">
        <v>6900000</v>
      </c>
      <c r="M16" s="1182"/>
      <c r="N16" s="1186"/>
      <c r="O16" s="1154"/>
      <c r="P16" s="1415"/>
    </row>
    <row r="17" spans="1:16" ht="13.8" thickBot="1" x14ac:dyDescent="0.3">
      <c r="A17" s="1012">
        <v>4</v>
      </c>
      <c r="B17" s="904" t="s">
        <v>807</v>
      </c>
      <c r="C17" s="904" t="s">
        <v>808</v>
      </c>
      <c r="D17" s="228"/>
      <c r="E17" s="981" t="s">
        <v>153</v>
      </c>
      <c r="F17" s="982">
        <v>0</v>
      </c>
      <c r="G17" s="982">
        <v>480000</v>
      </c>
      <c r="H17" s="982">
        <v>0</v>
      </c>
      <c r="I17" s="982">
        <v>0</v>
      </c>
      <c r="J17" s="982">
        <v>0</v>
      </c>
      <c r="K17" s="982">
        <v>0</v>
      </c>
      <c r="L17" s="983">
        <v>0</v>
      </c>
      <c r="M17" s="903"/>
      <c r="N17" s="900"/>
      <c r="O17" s="1016"/>
      <c r="P17" s="1416" t="s">
        <v>861</v>
      </c>
    </row>
    <row r="18" spans="1:16" ht="13.2" customHeight="1" x14ac:dyDescent="0.25">
      <c r="A18" s="1159">
        <v>5</v>
      </c>
      <c r="B18" s="1175" t="s">
        <v>495</v>
      </c>
      <c r="C18" s="1177" t="s">
        <v>815</v>
      </c>
      <c r="D18" s="1165" t="s">
        <v>50</v>
      </c>
      <c r="E18" s="49" t="s">
        <v>55</v>
      </c>
      <c r="F18" s="50">
        <v>908734</v>
      </c>
      <c r="G18" s="294">
        <f>2585683-908734-613256</f>
        <v>1063693</v>
      </c>
      <c r="H18" s="294">
        <v>0</v>
      </c>
      <c r="I18" s="294">
        <v>0</v>
      </c>
      <c r="J18" s="294">
        <v>0</v>
      </c>
      <c r="K18" s="294">
        <v>0</v>
      </c>
      <c r="L18" s="294">
        <v>0</v>
      </c>
      <c r="M18" s="1183"/>
      <c r="N18" s="1184" t="s">
        <v>569</v>
      </c>
      <c r="O18" s="1190" t="s">
        <v>834</v>
      </c>
      <c r="P18" s="1413" t="s">
        <v>569</v>
      </c>
    </row>
    <row r="19" spans="1:16" ht="13.8" thickBot="1" x14ac:dyDescent="0.3">
      <c r="A19" s="1160"/>
      <c r="B19" s="1187"/>
      <c r="C19" s="1188"/>
      <c r="D19" s="1166"/>
      <c r="E19" s="966" t="s">
        <v>790</v>
      </c>
      <c r="F19" s="784"/>
      <c r="G19" s="779">
        <v>2036776</v>
      </c>
      <c r="H19" s="761">
        <v>0</v>
      </c>
      <c r="I19" s="50"/>
      <c r="J19" s="358"/>
      <c r="K19" s="358"/>
      <c r="L19" s="371"/>
      <c r="M19" s="1182"/>
      <c r="N19" s="1186"/>
      <c r="O19" s="1191"/>
      <c r="P19" s="1414"/>
    </row>
    <row r="20" spans="1:16" x14ac:dyDescent="0.25">
      <c r="A20" s="1160"/>
      <c r="B20" s="1187"/>
      <c r="C20" s="1188"/>
      <c r="D20" s="1189"/>
      <c r="E20" s="373" t="s">
        <v>99</v>
      </c>
      <c r="F20" s="908"/>
      <c r="G20" s="908">
        <f>10382444*0.8</f>
        <v>8305955.2000000002</v>
      </c>
      <c r="H20" s="294">
        <v>0</v>
      </c>
      <c r="I20" s="50"/>
      <c r="J20" s="358"/>
      <c r="K20" s="358"/>
      <c r="L20" s="371"/>
      <c r="M20" s="748"/>
      <c r="N20" s="408"/>
      <c r="O20" s="1191"/>
      <c r="P20" s="1414"/>
    </row>
    <row r="21" spans="1:16" ht="13.8" thickBot="1" x14ac:dyDescent="0.3">
      <c r="A21" s="1161"/>
      <c r="B21" s="1176"/>
      <c r="C21" s="1178"/>
      <c r="D21" s="1167"/>
      <c r="E21" s="914" t="s">
        <v>805</v>
      </c>
      <c r="F21" s="912">
        <v>0</v>
      </c>
      <c r="G21" s="979">
        <v>613256</v>
      </c>
      <c r="H21" s="912">
        <v>0</v>
      </c>
      <c r="I21" s="912">
        <v>0</v>
      </c>
      <c r="J21" s="912">
        <v>0</v>
      </c>
      <c r="K21" s="912">
        <v>0</v>
      </c>
      <c r="L21" s="912">
        <v>0</v>
      </c>
      <c r="M21" s="748"/>
      <c r="N21" s="408"/>
      <c r="O21" s="1192"/>
      <c r="P21" s="1415"/>
    </row>
    <row r="22" spans="1:16" ht="13.5" customHeight="1" x14ac:dyDescent="0.25">
      <c r="A22" s="1165">
        <f>+A18+1</f>
        <v>6</v>
      </c>
      <c r="B22" s="1175" t="s">
        <v>495</v>
      </c>
      <c r="C22" s="1177" t="s">
        <v>721</v>
      </c>
      <c r="D22" s="1165" t="s">
        <v>50</v>
      </c>
      <c r="E22" s="49" t="s">
        <v>55</v>
      </c>
      <c r="F22" s="50"/>
      <c r="G22" s="50">
        <v>0</v>
      </c>
      <c r="H22" s="50">
        <v>0</v>
      </c>
      <c r="I22" s="50">
        <v>0</v>
      </c>
      <c r="J22" s="50">
        <v>0</v>
      </c>
      <c r="K22" s="1">
        <v>0</v>
      </c>
      <c r="L22" s="364">
        <v>1315613</v>
      </c>
      <c r="M22" s="1181"/>
      <c r="N22" s="1185" t="s">
        <v>569</v>
      </c>
      <c r="O22" s="1153" t="s">
        <v>835</v>
      </c>
      <c r="P22" s="1413" t="s">
        <v>859</v>
      </c>
    </row>
    <row r="23" spans="1:16" ht="18.75" customHeight="1" thickBot="1" x14ac:dyDescent="0.3">
      <c r="A23" s="1167"/>
      <c r="B23" s="1176"/>
      <c r="C23" s="1178"/>
      <c r="D23" s="1167"/>
      <c r="E23" s="914" t="s">
        <v>56</v>
      </c>
      <c r="F23" s="912">
        <v>0</v>
      </c>
      <c r="G23" s="912">
        <v>0</v>
      </c>
      <c r="H23" s="912">
        <v>0</v>
      </c>
      <c r="I23" s="912">
        <v>0</v>
      </c>
      <c r="J23" s="912">
        <v>0</v>
      </c>
      <c r="K23" s="912">
        <v>0</v>
      </c>
      <c r="L23" s="913">
        <v>5262450</v>
      </c>
      <c r="M23" s="1182"/>
      <c r="N23" s="1186"/>
      <c r="O23" s="1154"/>
      <c r="P23" s="1415"/>
    </row>
    <row r="24" spans="1:16" ht="16.95" customHeight="1" thickBot="1" x14ac:dyDescent="0.3">
      <c r="A24" s="1165">
        <f>+A22+1</f>
        <v>7</v>
      </c>
      <c r="B24" s="1175" t="s">
        <v>60</v>
      </c>
      <c r="C24" s="1177" t="s">
        <v>791</v>
      </c>
      <c r="D24" s="1179" t="s">
        <v>50</v>
      </c>
      <c r="E24" s="58" t="s">
        <v>55</v>
      </c>
      <c r="F24" s="50">
        <v>0</v>
      </c>
      <c r="G24" s="50">
        <v>0</v>
      </c>
      <c r="H24" s="50">
        <v>0</v>
      </c>
      <c r="I24" s="50">
        <v>0</v>
      </c>
      <c r="J24" s="50">
        <v>0</v>
      </c>
      <c r="K24" s="50">
        <v>0</v>
      </c>
      <c r="L24" s="760">
        <v>600000</v>
      </c>
      <c r="M24" s="915"/>
      <c r="N24" s="916"/>
      <c r="O24" s="1153" t="s">
        <v>836</v>
      </c>
      <c r="P24" s="1413" t="s">
        <v>859</v>
      </c>
    </row>
    <row r="25" spans="1:16" ht="18.75" customHeight="1" thickBot="1" x14ac:dyDescent="0.3">
      <c r="A25" s="1167"/>
      <c r="B25" s="1176"/>
      <c r="C25" s="1178"/>
      <c r="D25" s="1180"/>
      <c r="E25" s="914" t="s">
        <v>636</v>
      </c>
      <c r="F25" s="912">
        <v>0</v>
      </c>
      <c r="G25" s="912">
        <v>0</v>
      </c>
      <c r="H25" s="912">
        <v>0</v>
      </c>
      <c r="I25" s="912">
        <v>0</v>
      </c>
      <c r="J25" s="912">
        <v>0</v>
      </c>
      <c r="K25" s="912">
        <v>0</v>
      </c>
      <c r="L25" s="917">
        <v>0</v>
      </c>
      <c r="M25" s="915"/>
      <c r="N25" s="916"/>
      <c r="O25" s="1154"/>
      <c r="P25" s="1415"/>
    </row>
    <row r="26" spans="1:16" ht="13.5" customHeight="1" x14ac:dyDescent="0.25">
      <c r="A26" s="1165">
        <v>8</v>
      </c>
      <c r="B26" s="1199" t="s">
        <v>792</v>
      </c>
      <c r="C26" s="1177" t="s">
        <v>539</v>
      </c>
      <c r="D26" s="1165" t="s">
        <v>50</v>
      </c>
      <c r="E26" s="58" t="s">
        <v>55</v>
      </c>
      <c r="F26" s="50">
        <v>0</v>
      </c>
      <c r="G26" s="50">
        <v>0</v>
      </c>
      <c r="H26" s="50">
        <v>0</v>
      </c>
      <c r="I26" s="50">
        <v>0</v>
      </c>
      <c r="J26" s="50">
        <v>0</v>
      </c>
      <c r="K26" s="50">
        <v>0</v>
      </c>
      <c r="L26" s="360">
        <v>292736</v>
      </c>
      <c r="M26" s="1183"/>
      <c r="N26" s="1184" t="s">
        <v>569</v>
      </c>
      <c r="O26" s="1153" t="s">
        <v>837</v>
      </c>
      <c r="P26" s="1413" t="s">
        <v>570</v>
      </c>
    </row>
    <row r="27" spans="1:16" ht="13.5" customHeight="1" thickBot="1" x14ac:dyDescent="0.3">
      <c r="A27" s="1167">
        <f>1+A46</f>
        <v>22</v>
      </c>
      <c r="B27" s="1200"/>
      <c r="C27" s="1178"/>
      <c r="D27" s="1167"/>
      <c r="E27" s="914" t="s">
        <v>56</v>
      </c>
      <c r="F27" s="912">
        <v>0</v>
      </c>
      <c r="G27" s="912"/>
      <c r="H27" s="912"/>
      <c r="I27" s="912"/>
      <c r="J27" s="912"/>
      <c r="K27" s="912"/>
      <c r="L27" s="913">
        <v>1170943</v>
      </c>
      <c r="M27" s="1182"/>
      <c r="N27" s="1186"/>
      <c r="O27" s="1154"/>
      <c r="P27" s="1415"/>
    </row>
    <row r="28" spans="1:16" ht="13.5" customHeight="1" thickBot="1" x14ac:dyDescent="0.3">
      <c r="A28" s="1165">
        <v>9</v>
      </c>
      <c r="B28" s="918" t="s">
        <v>60</v>
      </c>
      <c r="C28" s="899" t="s">
        <v>793</v>
      </c>
      <c r="D28" s="291" t="s">
        <v>50</v>
      </c>
      <c r="E28" s="919" t="s">
        <v>55</v>
      </c>
      <c r="F28" s="920">
        <v>250000</v>
      </c>
      <c r="G28" s="920">
        <v>125000</v>
      </c>
      <c r="H28" s="920">
        <v>350000</v>
      </c>
      <c r="I28" s="920">
        <v>125000</v>
      </c>
      <c r="J28" s="755">
        <v>400000</v>
      </c>
      <c r="K28" s="755">
        <v>233000</v>
      </c>
      <c r="L28" s="921">
        <v>350000</v>
      </c>
      <c r="M28" s="902"/>
      <c r="N28" s="922" t="s">
        <v>569</v>
      </c>
      <c r="O28" s="767" t="s">
        <v>838</v>
      </c>
      <c r="P28" s="1417" t="s">
        <v>569</v>
      </c>
    </row>
    <row r="29" spans="1:16" ht="13.5" customHeight="1" thickBot="1" x14ac:dyDescent="0.3">
      <c r="A29" s="1167"/>
      <c r="B29" s="918" t="s">
        <v>60</v>
      </c>
      <c r="C29" s="899" t="s">
        <v>816</v>
      </c>
      <c r="D29" s="291" t="s">
        <v>50</v>
      </c>
      <c r="E29" s="919" t="s">
        <v>55</v>
      </c>
      <c r="F29" s="920"/>
      <c r="G29" s="920">
        <v>200000</v>
      </c>
      <c r="H29" s="920"/>
      <c r="I29" s="920">
        <v>200000</v>
      </c>
      <c r="J29" s="920">
        <v>75000</v>
      </c>
      <c r="K29" s="920">
        <v>167000</v>
      </c>
      <c r="L29" s="921">
        <v>100000</v>
      </c>
      <c r="M29" s="902"/>
      <c r="N29" s="922" t="s">
        <v>569</v>
      </c>
      <c r="O29" s="747" t="s">
        <v>839</v>
      </c>
      <c r="P29" s="1418" t="s">
        <v>569</v>
      </c>
    </row>
    <row r="30" spans="1:16" ht="22.5" customHeight="1" thickBot="1" x14ac:dyDescent="0.3">
      <c r="A30" s="1014">
        <v>10</v>
      </c>
      <c r="B30" s="918" t="s">
        <v>60</v>
      </c>
      <c r="C30" s="899" t="s">
        <v>649</v>
      </c>
      <c r="D30" s="291" t="s">
        <v>50</v>
      </c>
      <c r="E30" s="980" t="s">
        <v>55</v>
      </c>
      <c r="F30" s="756">
        <v>0</v>
      </c>
      <c r="G30" s="756">
        <v>0</v>
      </c>
      <c r="H30" s="756">
        <v>0</v>
      </c>
      <c r="I30" s="756">
        <v>0</v>
      </c>
      <c r="J30" s="756">
        <v>0</v>
      </c>
      <c r="K30" s="755">
        <v>100000</v>
      </c>
      <c r="L30" s="769">
        <v>0</v>
      </c>
      <c r="M30" s="902"/>
      <c r="N30" s="922" t="s">
        <v>569</v>
      </c>
      <c r="O30" s="1017" t="s">
        <v>840</v>
      </c>
      <c r="P30" s="1419" t="s">
        <v>570</v>
      </c>
    </row>
    <row r="31" spans="1:16" ht="13.8" thickBot="1" x14ac:dyDescent="0.3">
      <c r="A31" s="1014">
        <v>11</v>
      </c>
      <c r="B31" s="918" t="s">
        <v>60</v>
      </c>
      <c r="C31" s="899" t="s">
        <v>720</v>
      </c>
      <c r="D31" s="291" t="s">
        <v>50</v>
      </c>
      <c r="E31" s="924" t="s">
        <v>55</v>
      </c>
      <c r="F31" s="920"/>
      <c r="G31" s="920"/>
      <c r="H31" s="920">
        <v>150000</v>
      </c>
      <c r="I31" s="920"/>
      <c r="J31" s="920"/>
      <c r="K31" s="920"/>
      <c r="L31" s="921"/>
      <c r="M31" s="902"/>
      <c r="N31" s="922" t="s">
        <v>569</v>
      </c>
      <c r="O31" s="768" t="s">
        <v>841</v>
      </c>
      <c r="P31" s="1420" t="s">
        <v>569</v>
      </c>
    </row>
    <row r="32" spans="1:16" ht="13.2" customHeight="1" x14ac:dyDescent="0.25">
      <c r="A32" s="1165">
        <f>1+A31</f>
        <v>12</v>
      </c>
      <c r="B32" s="1175" t="s">
        <v>60</v>
      </c>
      <c r="C32" s="1197" t="s">
        <v>794</v>
      </c>
      <c r="D32" s="1165" t="s">
        <v>50</v>
      </c>
      <c r="E32" s="49" t="s">
        <v>55</v>
      </c>
      <c r="F32" s="272">
        <v>375000</v>
      </c>
      <c r="G32" s="272">
        <v>375000</v>
      </c>
      <c r="H32" s="272">
        <v>375000</v>
      </c>
      <c r="I32" s="272">
        <v>375000</v>
      </c>
      <c r="J32" s="272">
        <v>375000</v>
      </c>
      <c r="K32" s="50">
        <v>375000</v>
      </c>
      <c r="L32" s="364">
        <v>375000</v>
      </c>
      <c r="M32" s="1183"/>
      <c r="N32" s="1184" t="s">
        <v>569</v>
      </c>
      <c r="O32" s="1153" t="s">
        <v>842</v>
      </c>
      <c r="P32" s="1413" t="s">
        <v>569</v>
      </c>
    </row>
    <row r="33" spans="1:16" ht="12.75" customHeight="1" thickBot="1" x14ac:dyDescent="0.3">
      <c r="A33" s="1167"/>
      <c r="B33" s="1176"/>
      <c r="C33" s="1198"/>
      <c r="D33" s="1167"/>
      <c r="E33" s="53"/>
      <c r="F33" s="925"/>
      <c r="G33" s="926"/>
      <c r="H33" s="926"/>
      <c r="I33" s="926"/>
      <c r="J33" s="926"/>
      <c r="K33" s="920"/>
      <c r="L33" s="921"/>
      <c r="M33" s="1182"/>
      <c r="N33" s="1186"/>
      <c r="O33" s="1154"/>
      <c r="P33" s="1415"/>
    </row>
    <row r="34" spans="1:16" ht="13.8" thickBot="1" x14ac:dyDescent="0.3">
      <c r="A34" s="1165">
        <f>1+A32</f>
        <v>13</v>
      </c>
      <c r="B34" s="1175" t="s">
        <v>60</v>
      </c>
      <c r="C34" s="1193" t="s">
        <v>795</v>
      </c>
      <c r="D34" s="1165" t="s">
        <v>50</v>
      </c>
      <c r="E34" s="762" t="s">
        <v>55</v>
      </c>
      <c r="F34" s="763"/>
      <c r="G34" s="757"/>
      <c r="H34" s="757"/>
      <c r="I34" s="757"/>
      <c r="J34" s="757"/>
      <c r="K34" s="764">
        <v>49743</v>
      </c>
      <c r="L34" s="365">
        <v>238609</v>
      </c>
      <c r="M34" s="902"/>
      <c r="N34" s="922" t="s">
        <v>569</v>
      </c>
      <c r="O34" s="1153" t="s">
        <v>843</v>
      </c>
      <c r="P34" s="1413" t="s">
        <v>859</v>
      </c>
    </row>
    <row r="35" spans="1:16" ht="13.8" thickBot="1" x14ac:dyDescent="0.3">
      <c r="A35" s="1167"/>
      <c r="B35" s="1176"/>
      <c r="C35" s="1194"/>
      <c r="D35" s="1167"/>
      <c r="E35" s="909" t="s">
        <v>802</v>
      </c>
      <c r="F35" s="923"/>
      <c r="G35" s="920"/>
      <c r="H35" s="920"/>
      <c r="I35" s="920"/>
      <c r="J35" s="920"/>
      <c r="K35" s="927">
        <v>198972</v>
      </c>
      <c r="L35" s="928">
        <v>954435</v>
      </c>
      <c r="M35" s="748"/>
      <c r="N35" s="929"/>
      <c r="O35" s="1154"/>
      <c r="P35" s="1415"/>
    </row>
    <row r="36" spans="1:16" x14ac:dyDescent="0.25">
      <c r="A36" s="1165">
        <f>1+A34</f>
        <v>14</v>
      </c>
      <c r="B36" s="1175" t="s">
        <v>60</v>
      </c>
      <c r="C36" s="1193" t="s">
        <v>796</v>
      </c>
      <c r="D36" s="1165" t="s">
        <v>50</v>
      </c>
      <c r="E36" s="52" t="s">
        <v>58</v>
      </c>
      <c r="F36" s="51">
        <v>135000</v>
      </c>
      <c r="G36" s="51">
        <v>140000</v>
      </c>
      <c r="H36" s="51">
        <v>140000</v>
      </c>
      <c r="I36" s="51">
        <v>140000</v>
      </c>
      <c r="J36" s="51">
        <v>140000</v>
      </c>
      <c r="K36" s="51">
        <v>140000</v>
      </c>
      <c r="L36" s="51">
        <v>140000</v>
      </c>
      <c r="M36" s="1195"/>
      <c r="N36" s="1185" t="s">
        <v>569</v>
      </c>
      <c r="O36" s="1153" t="s">
        <v>844</v>
      </c>
      <c r="P36" s="1413" t="s">
        <v>569</v>
      </c>
    </row>
    <row r="37" spans="1:16" ht="13.8" thickBot="1" x14ac:dyDescent="0.3">
      <c r="A37" s="1167"/>
      <c r="B37" s="1176"/>
      <c r="C37" s="1194"/>
      <c r="D37" s="1167"/>
      <c r="E37" s="930" t="s">
        <v>59</v>
      </c>
      <c r="F37" s="931">
        <v>1500000</v>
      </c>
      <c r="G37" s="931">
        <f>+F37*1.03</f>
        <v>1545000</v>
      </c>
      <c r="H37" s="931">
        <f>+G37*1.03</f>
        <v>1591350</v>
      </c>
      <c r="I37" s="931">
        <f>+H37*1.03</f>
        <v>1639090.5</v>
      </c>
      <c r="J37" s="931">
        <f>+I37*1.03</f>
        <v>1688263.2150000001</v>
      </c>
      <c r="K37" s="931">
        <f>+J37*1.03</f>
        <v>1738911.1114500002</v>
      </c>
      <c r="L37" s="931">
        <f>K37*1.03</f>
        <v>1791078.4447935002</v>
      </c>
      <c r="M37" s="1196"/>
      <c r="N37" s="1186"/>
      <c r="O37" s="1154"/>
      <c r="P37" s="1415"/>
    </row>
    <row r="38" spans="1:16" ht="14.4" thickBot="1" x14ac:dyDescent="0.35">
      <c r="A38" s="1014">
        <v>15</v>
      </c>
      <c r="B38" s="918" t="s">
        <v>60</v>
      </c>
      <c r="C38" s="932" t="s">
        <v>625</v>
      </c>
      <c r="D38" s="291" t="s">
        <v>50</v>
      </c>
      <c r="E38" s="919" t="s">
        <v>55</v>
      </c>
      <c r="F38" s="933">
        <v>0</v>
      </c>
      <c r="G38" s="934">
        <v>0</v>
      </c>
      <c r="H38" s="934">
        <v>300000</v>
      </c>
      <c r="I38" s="911">
        <v>0</v>
      </c>
      <c r="J38" s="911">
        <v>300000</v>
      </c>
      <c r="K38" s="756">
        <v>0</v>
      </c>
      <c r="L38" s="935"/>
      <c r="M38" s="902"/>
      <c r="N38" s="922" t="s">
        <v>569</v>
      </c>
      <c r="O38" s="1015" t="s">
        <v>845</v>
      </c>
      <c r="P38" s="1421" t="s">
        <v>570</v>
      </c>
    </row>
    <row r="39" spans="1:16" ht="14.4" thickBot="1" x14ac:dyDescent="0.35">
      <c r="A39" s="1014">
        <v>16</v>
      </c>
      <c r="B39" s="918" t="s">
        <v>60</v>
      </c>
      <c r="C39" s="932" t="s">
        <v>797</v>
      </c>
      <c r="D39" s="291" t="s">
        <v>50</v>
      </c>
      <c r="E39" s="919" t="s">
        <v>55</v>
      </c>
      <c r="F39" s="933">
        <v>0</v>
      </c>
      <c r="G39" s="934">
        <v>250000</v>
      </c>
      <c r="H39" s="934">
        <v>250000</v>
      </c>
      <c r="I39" s="934">
        <v>250000</v>
      </c>
      <c r="J39" s="934">
        <v>250000</v>
      </c>
      <c r="K39" s="934">
        <v>250000</v>
      </c>
      <c r="L39" s="934">
        <v>250000</v>
      </c>
      <c r="M39" s="902"/>
      <c r="N39" s="922" t="s">
        <v>569</v>
      </c>
      <c r="O39" s="1015" t="s">
        <v>846</v>
      </c>
      <c r="P39" s="1421" t="s">
        <v>569</v>
      </c>
    </row>
    <row r="40" spans="1:16" ht="13.8" thickBot="1" x14ac:dyDescent="0.3">
      <c r="A40" s="1013">
        <v>17</v>
      </c>
      <c r="B40" s="894" t="s">
        <v>60</v>
      </c>
      <c r="C40" s="898" t="s">
        <v>798</v>
      </c>
      <c r="D40" s="329" t="s">
        <v>50</v>
      </c>
      <c r="E40" s="58" t="s">
        <v>57</v>
      </c>
      <c r="F40" s="1"/>
      <c r="G40" s="1">
        <v>0</v>
      </c>
      <c r="H40" s="1">
        <v>0</v>
      </c>
      <c r="I40" s="1">
        <v>602550</v>
      </c>
      <c r="J40" s="1">
        <v>0</v>
      </c>
      <c r="K40" s="1">
        <v>0</v>
      </c>
      <c r="L40" s="360"/>
      <c r="M40" s="901"/>
      <c r="N40" s="936" t="s">
        <v>569</v>
      </c>
      <c r="O40" s="1015" t="s">
        <v>847</v>
      </c>
      <c r="P40" s="1422" t="s">
        <v>569</v>
      </c>
    </row>
    <row r="41" spans="1:16" x14ac:dyDescent="0.25">
      <c r="A41" s="1165">
        <f>1+A40</f>
        <v>18</v>
      </c>
      <c r="B41" s="1175" t="s">
        <v>60</v>
      </c>
      <c r="C41" s="1193" t="s">
        <v>801</v>
      </c>
      <c r="D41" s="1165" t="s">
        <v>50</v>
      </c>
      <c r="E41" s="58" t="s">
        <v>55</v>
      </c>
      <c r="F41" s="59">
        <v>0</v>
      </c>
      <c r="G41" s="59">
        <v>0</v>
      </c>
      <c r="H41" s="59">
        <v>0</v>
      </c>
      <c r="I41" s="149">
        <v>0</v>
      </c>
      <c r="J41" s="149"/>
      <c r="K41" s="149">
        <v>400000</v>
      </c>
      <c r="L41" s="366"/>
      <c r="M41" s="1183"/>
      <c r="N41" s="1184" t="s">
        <v>570</v>
      </c>
      <c r="O41" s="1153" t="s">
        <v>848</v>
      </c>
      <c r="P41" s="1413" t="s">
        <v>859</v>
      </c>
    </row>
    <row r="42" spans="1:16" ht="13.8" thickBot="1" x14ac:dyDescent="0.3">
      <c r="A42" s="1167"/>
      <c r="B42" s="1176"/>
      <c r="C42" s="1194"/>
      <c r="D42" s="1167"/>
      <c r="E42" s="914" t="s">
        <v>56</v>
      </c>
      <c r="F42" s="937">
        <v>0</v>
      </c>
      <c r="G42" s="937">
        <v>0</v>
      </c>
      <c r="H42" s="937">
        <v>0</v>
      </c>
      <c r="I42" s="16">
        <v>0</v>
      </c>
      <c r="J42" s="910"/>
      <c r="K42" s="910"/>
      <c r="L42" s="938"/>
      <c r="M42" s="1182"/>
      <c r="N42" s="1186"/>
      <c r="O42" s="1154"/>
      <c r="P42" s="1415"/>
    </row>
    <row r="43" spans="1:16" ht="13.5" customHeight="1" thickBot="1" x14ac:dyDescent="0.3">
      <c r="A43" s="793">
        <f>1+A41</f>
        <v>19</v>
      </c>
      <c r="B43" s="918" t="s">
        <v>60</v>
      </c>
      <c r="C43" s="932" t="s">
        <v>537</v>
      </c>
      <c r="D43" s="291" t="s">
        <v>50</v>
      </c>
      <c r="E43" s="919" t="s">
        <v>55</v>
      </c>
      <c r="F43" s="911"/>
      <c r="G43" s="16">
        <v>50000</v>
      </c>
      <c r="H43" s="937">
        <v>0</v>
      </c>
      <c r="I43" s="937"/>
      <c r="J43" s="937"/>
      <c r="K43" s="937"/>
      <c r="L43" s="939"/>
      <c r="M43" s="902"/>
      <c r="N43" s="922" t="s">
        <v>569</v>
      </c>
      <c r="O43" s="1015" t="s">
        <v>849</v>
      </c>
      <c r="P43" s="1421" t="s">
        <v>569</v>
      </c>
    </row>
    <row r="44" spans="1:16" ht="12.75" customHeight="1" x14ac:dyDescent="0.25">
      <c r="A44" s="1201">
        <f>1+A43</f>
        <v>20</v>
      </c>
      <c r="B44" s="1203" t="s">
        <v>626</v>
      </c>
      <c r="C44" s="1205" t="s">
        <v>722</v>
      </c>
      <c r="D44" s="1165" t="s">
        <v>50</v>
      </c>
      <c r="E44" s="976" t="s">
        <v>55</v>
      </c>
      <c r="F44" s="5"/>
      <c r="G44" s="269"/>
      <c r="H44" s="269">
        <v>9853</v>
      </c>
      <c r="I44" s="149">
        <v>0</v>
      </c>
      <c r="J44" s="149">
        <v>0</v>
      </c>
      <c r="K44" s="269">
        <v>0</v>
      </c>
      <c r="L44" s="270">
        <v>311988</v>
      </c>
      <c r="M44" s="1183"/>
      <c r="N44" s="1184" t="s">
        <v>570</v>
      </c>
      <c r="O44" s="1153" t="s">
        <v>563</v>
      </c>
      <c r="P44" s="1413" t="s">
        <v>570</v>
      </c>
    </row>
    <row r="45" spans="1:16" ht="13.8" thickBot="1" x14ac:dyDescent="0.3">
      <c r="A45" s="1202">
        <f>1+A43</f>
        <v>20</v>
      </c>
      <c r="B45" s="1204"/>
      <c r="C45" s="1206"/>
      <c r="D45" s="1167"/>
      <c r="E45" s="909" t="s">
        <v>99</v>
      </c>
      <c r="F45" s="910"/>
      <c r="G45" s="70"/>
      <c r="H45" s="910">
        <v>39412</v>
      </c>
      <c r="I45" s="16">
        <v>0</v>
      </c>
      <c r="J45" s="16">
        <v>0</v>
      </c>
      <c r="K45" s="910">
        <v>0</v>
      </c>
      <c r="L45" s="938">
        <v>1247954</v>
      </c>
      <c r="M45" s="1182"/>
      <c r="N45" s="1186"/>
      <c r="O45" s="1154"/>
      <c r="P45" s="1415"/>
    </row>
    <row r="46" spans="1:16" ht="13.8" thickBot="1" x14ac:dyDescent="0.3">
      <c r="A46" s="1014">
        <f>1+A44</f>
        <v>21</v>
      </c>
      <c r="B46" s="918" t="s">
        <v>60</v>
      </c>
      <c r="C46" s="940" t="s">
        <v>538</v>
      </c>
      <c r="D46" s="291" t="s">
        <v>50</v>
      </c>
      <c r="E46" s="53" t="s">
        <v>52</v>
      </c>
      <c r="F46" s="941"/>
      <c r="G46" s="941">
        <v>0</v>
      </c>
      <c r="H46" s="941">
        <v>0</v>
      </c>
      <c r="I46" s="941">
        <v>2360000</v>
      </c>
      <c r="J46" s="941"/>
      <c r="K46" s="758"/>
      <c r="L46" s="380"/>
      <c r="M46" s="902"/>
      <c r="N46" s="922" t="s">
        <v>569</v>
      </c>
      <c r="O46" s="768" t="s">
        <v>850</v>
      </c>
      <c r="P46" s="1420" t="s">
        <v>569</v>
      </c>
    </row>
    <row r="47" spans="1:16" ht="13.5" customHeight="1" thickBot="1" x14ac:dyDescent="0.3">
      <c r="A47" s="793">
        <v>22</v>
      </c>
      <c r="B47" s="765" t="s">
        <v>626</v>
      </c>
      <c r="C47" s="766" t="s">
        <v>714</v>
      </c>
      <c r="D47" s="942" t="s">
        <v>54</v>
      </c>
      <c r="E47" s="914" t="s">
        <v>718</v>
      </c>
      <c r="F47" s="912"/>
      <c r="G47" s="912"/>
      <c r="H47" s="912"/>
      <c r="I47" s="912"/>
      <c r="J47" s="912"/>
      <c r="K47" s="912"/>
      <c r="L47" s="913">
        <v>6600000</v>
      </c>
      <c r="M47" s="902"/>
      <c r="N47" s="916"/>
      <c r="O47" s="1017" t="s">
        <v>851</v>
      </c>
      <c r="P47" s="1419" t="s">
        <v>860</v>
      </c>
    </row>
    <row r="48" spans="1:16" ht="13.5" customHeight="1" thickBot="1" x14ac:dyDescent="0.3">
      <c r="A48" s="1014">
        <f>1+A47</f>
        <v>23</v>
      </c>
      <c r="B48" s="918" t="s">
        <v>626</v>
      </c>
      <c r="C48" s="893" t="s">
        <v>716</v>
      </c>
      <c r="D48" s="291" t="s">
        <v>54</v>
      </c>
      <c r="E48" s="966" t="s">
        <v>719</v>
      </c>
      <c r="F48" s="358"/>
      <c r="G48" s="358"/>
      <c r="H48" s="358"/>
      <c r="I48" s="358"/>
      <c r="J48" s="358"/>
      <c r="K48" s="358"/>
      <c r="L48" s="371">
        <v>950000</v>
      </c>
      <c r="M48" s="902"/>
      <c r="N48" s="916"/>
      <c r="O48" s="1017" t="s">
        <v>564</v>
      </c>
      <c r="P48" s="1419" t="s">
        <v>859</v>
      </c>
    </row>
    <row r="49" spans="1:16" ht="22.8" customHeight="1" thickBot="1" x14ac:dyDescent="0.3">
      <c r="A49" s="1165">
        <f>1+A48</f>
        <v>24</v>
      </c>
      <c r="B49" s="1175" t="s">
        <v>626</v>
      </c>
      <c r="C49" s="1177" t="s">
        <v>820</v>
      </c>
      <c r="D49" s="1219" t="s">
        <v>54</v>
      </c>
      <c r="E49" s="967" t="s">
        <v>55</v>
      </c>
      <c r="F49" s="759"/>
      <c r="G49" s="759"/>
      <c r="H49" s="759"/>
      <c r="I49" s="759"/>
      <c r="J49" s="759"/>
      <c r="K49" s="759"/>
      <c r="L49" s="372">
        <v>295578</v>
      </c>
      <c r="M49" s="754"/>
      <c r="N49" s="1082"/>
      <c r="O49" s="1153" t="s">
        <v>565</v>
      </c>
      <c r="P49" s="1413" t="s">
        <v>569</v>
      </c>
    </row>
    <row r="50" spans="1:16" ht="29.4" customHeight="1" thickBot="1" x14ac:dyDescent="0.3">
      <c r="A50" s="1167"/>
      <c r="B50" s="1176"/>
      <c r="C50" s="1178"/>
      <c r="D50" s="1220"/>
      <c r="E50" s="352" t="s">
        <v>636</v>
      </c>
      <c r="F50" s="335"/>
      <c r="G50" s="335"/>
      <c r="H50" s="335"/>
      <c r="I50" s="335"/>
      <c r="J50" s="335"/>
      <c r="K50" s="335"/>
      <c r="L50" s="346">
        <v>1181113</v>
      </c>
      <c r="M50" s="754"/>
      <c r="N50" s="1082"/>
      <c r="O50" s="1154"/>
      <c r="P50" s="1415"/>
    </row>
    <row r="51" spans="1:16" ht="13.5" customHeight="1" thickBot="1" x14ac:dyDescent="0.3">
      <c r="A51" s="1020">
        <f>1+A49</f>
        <v>25</v>
      </c>
      <c r="B51" s="943" t="s">
        <v>792</v>
      </c>
      <c r="C51" s="893" t="s">
        <v>799</v>
      </c>
      <c r="D51" s="944" t="s">
        <v>54</v>
      </c>
      <c r="E51" s="19" t="s">
        <v>55</v>
      </c>
      <c r="F51" s="16">
        <v>25000</v>
      </c>
      <c r="G51" s="16">
        <v>50000</v>
      </c>
      <c r="H51" s="945"/>
      <c r="I51" s="16"/>
      <c r="J51" s="16"/>
      <c r="K51" s="911"/>
      <c r="L51" s="935"/>
      <c r="M51" s="902"/>
      <c r="N51" s="922" t="s">
        <v>569</v>
      </c>
      <c r="O51" s="768" t="s">
        <v>852</v>
      </c>
      <c r="P51" s="1420" t="s">
        <v>569</v>
      </c>
    </row>
    <row r="52" spans="1:16" ht="13.8" thickBot="1" x14ac:dyDescent="0.3">
      <c r="A52" s="1020">
        <v>26</v>
      </c>
      <c r="B52" s="292" t="s">
        <v>62</v>
      </c>
      <c r="C52" s="899" t="s">
        <v>119</v>
      </c>
      <c r="D52" s="291" t="s">
        <v>50</v>
      </c>
      <c r="E52" s="19" t="s">
        <v>92</v>
      </c>
      <c r="F52" s="16"/>
      <c r="G52" s="16">
        <v>200000</v>
      </c>
      <c r="H52" s="16"/>
      <c r="I52" s="16"/>
      <c r="J52" s="150"/>
      <c r="K52" s="334"/>
      <c r="L52" s="363"/>
      <c r="M52" s="902"/>
      <c r="N52" s="922" t="s">
        <v>569</v>
      </c>
      <c r="O52" s="768">
        <v>61</v>
      </c>
      <c r="P52" s="1420" t="s">
        <v>570</v>
      </c>
    </row>
    <row r="53" spans="1:16" ht="13.8" thickBot="1" x14ac:dyDescent="0.3">
      <c r="A53" s="1020">
        <v>27</v>
      </c>
      <c r="B53" s="292" t="s">
        <v>62</v>
      </c>
      <c r="C53" s="899" t="s">
        <v>120</v>
      </c>
      <c r="D53" s="291" t="s">
        <v>50</v>
      </c>
      <c r="E53" s="19" t="s">
        <v>92</v>
      </c>
      <c r="F53" s="16">
        <v>0</v>
      </c>
      <c r="G53" s="16">
        <v>100000</v>
      </c>
      <c r="H53" s="16">
        <v>0</v>
      </c>
      <c r="I53" s="16">
        <v>0</v>
      </c>
      <c r="J53" s="16"/>
      <c r="K53" s="16"/>
      <c r="L53" s="363"/>
      <c r="M53" s="915"/>
      <c r="N53" s="922" t="s">
        <v>569</v>
      </c>
      <c r="O53" s="768">
        <v>62</v>
      </c>
      <c r="P53" s="1420" t="s">
        <v>570</v>
      </c>
    </row>
    <row r="54" spans="1:16" ht="13.8" thickBot="1" x14ac:dyDescent="0.3">
      <c r="A54" s="1020">
        <v>28</v>
      </c>
      <c r="B54" s="292" t="s">
        <v>62</v>
      </c>
      <c r="C54" s="899" t="s">
        <v>110</v>
      </c>
      <c r="D54" s="291" t="s">
        <v>50</v>
      </c>
      <c r="E54" s="368" t="s">
        <v>645</v>
      </c>
      <c r="F54" s="369">
        <v>0</v>
      </c>
      <c r="G54" s="16"/>
      <c r="H54" s="369"/>
      <c r="I54" s="369">
        <v>200000</v>
      </c>
      <c r="J54" s="16"/>
      <c r="K54" s="16"/>
      <c r="L54" s="363"/>
      <c r="M54" s="915"/>
      <c r="N54" s="922" t="s">
        <v>569</v>
      </c>
      <c r="O54" s="768">
        <v>63</v>
      </c>
      <c r="P54" s="1420" t="s">
        <v>570</v>
      </c>
    </row>
    <row r="55" spans="1:16" ht="13.8" thickBot="1" x14ac:dyDescent="0.3">
      <c r="A55" s="1020">
        <f>1+A54</f>
        <v>29</v>
      </c>
      <c r="B55" s="273" t="s">
        <v>62</v>
      </c>
      <c r="C55" s="274" t="s">
        <v>91</v>
      </c>
      <c r="D55" s="71" t="s">
        <v>50</v>
      </c>
      <c r="E55" s="62" t="s">
        <v>52</v>
      </c>
      <c r="F55" s="70">
        <v>0</v>
      </c>
      <c r="G55" s="70">
        <v>0</v>
      </c>
      <c r="H55" s="70">
        <v>0</v>
      </c>
      <c r="I55" s="70">
        <v>0</v>
      </c>
      <c r="J55" s="70"/>
      <c r="K55" s="70">
        <v>0</v>
      </c>
      <c r="L55" s="380">
        <v>6000000</v>
      </c>
      <c r="M55" s="915"/>
      <c r="N55" s="922" t="s">
        <v>569</v>
      </c>
      <c r="O55" s="768">
        <v>64</v>
      </c>
      <c r="P55" s="1420" t="s">
        <v>859</v>
      </c>
    </row>
    <row r="56" spans="1:16" ht="13.8" thickBot="1" x14ac:dyDescent="0.3">
      <c r="A56" s="1020">
        <f>1+A55</f>
        <v>30</v>
      </c>
      <c r="B56" s="342" t="s">
        <v>97</v>
      </c>
      <c r="C56" s="324" t="s">
        <v>125</v>
      </c>
      <c r="D56" s="969" t="s">
        <v>50</v>
      </c>
      <c r="E56" s="970" t="s">
        <v>59</v>
      </c>
      <c r="F56" s="971"/>
      <c r="G56" s="971">
        <v>200000</v>
      </c>
      <c r="H56" s="971">
        <v>0</v>
      </c>
      <c r="I56" s="971">
        <v>0</v>
      </c>
      <c r="J56" s="971">
        <v>0</v>
      </c>
      <c r="K56" s="971"/>
      <c r="L56" s="972"/>
      <c r="M56" s="915"/>
      <c r="N56" s="922" t="s">
        <v>569</v>
      </c>
      <c r="O56" s="1015">
        <v>65</v>
      </c>
      <c r="P56" s="1421" t="s">
        <v>861</v>
      </c>
    </row>
    <row r="57" spans="1:16" ht="13.8" thickBot="1" x14ac:dyDescent="0.3">
      <c r="A57" s="1234">
        <f>1+A56</f>
        <v>31</v>
      </c>
      <c r="B57" s="1236" t="s">
        <v>61</v>
      </c>
      <c r="C57" s="1238" t="s">
        <v>804</v>
      </c>
      <c r="D57" s="1165" t="s">
        <v>54</v>
      </c>
      <c r="E57" s="973" t="s">
        <v>52</v>
      </c>
      <c r="F57" s="149">
        <v>0</v>
      </c>
      <c r="G57" s="974">
        <v>0</v>
      </c>
      <c r="H57" s="974">
        <v>0</v>
      </c>
      <c r="I57" s="974">
        <v>810000</v>
      </c>
      <c r="J57" s="974">
        <v>0</v>
      </c>
      <c r="K57" s="974">
        <v>0</v>
      </c>
      <c r="L57" s="975">
        <v>0</v>
      </c>
      <c r="M57" s="359"/>
      <c r="N57" s="946" t="s">
        <v>570</v>
      </c>
      <c r="O57" s="1155">
        <v>66</v>
      </c>
      <c r="P57" s="1423" t="s">
        <v>570</v>
      </c>
    </row>
    <row r="58" spans="1:16" ht="17.399999999999999" thickBot="1" x14ac:dyDescent="0.6">
      <c r="A58" s="1235"/>
      <c r="B58" s="1237"/>
      <c r="C58" s="1239"/>
      <c r="D58" s="1167"/>
      <c r="E58" s="977" t="s">
        <v>803</v>
      </c>
      <c r="F58" s="968"/>
      <c r="G58" s="275"/>
      <c r="H58" s="968">
        <v>0</v>
      </c>
      <c r="I58" s="968">
        <v>190000</v>
      </c>
      <c r="J58" s="275"/>
      <c r="K58" s="275"/>
      <c r="L58" s="948"/>
      <c r="M58" s="902"/>
      <c r="N58" s="946"/>
      <c r="O58" s="1156"/>
      <c r="P58" s="1424"/>
    </row>
    <row r="59" spans="1:16" ht="17.399999999999999" thickBot="1" x14ac:dyDescent="0.6">
      <c r="A59" s="1014"/>
      <c r="B59" s="947"/>
      <c r="C59" s="274"/>
      <c r="D59" s="341"/>
      <c r="E59" s="53"/>
      <c r="F59" s="54"/>
      <c r="G59" s="54"/>
      <c r="H59" s="54"/>
      <c r="I59" s="275"/>
      <c r="J59" s="275"/>
      <c r="K59" s="275"/>
      <c r="L59" s="948"/>
      <c r="M59" s="949"/>
      <c r="N59" s="950"/>
      <c r="O59" s="1135"/>
      <c r="P59" s="1420"/>
    </row>
    <row r="60" spans="1:16" ht="15.6" x14ac:dyDescent="0.3">
      <c r="B60" s="6" t="s">
        <v>63</v>
      </c>
      <c r="C60" s="779"/>
      <c r="D60" s="783"/>
      <c r="E60" s="7"/>
      <c r="F60" s="784">
        <f t="shared" ref="F60:L60" si="0">SUM(F7:F59)</f>
        <v>3193734</v>
      </c>
      <c r="G60" s="784">
        <f t="shared" si="0"/>
        <v>15734680.199999999</v>
      </c>
      <c r="H60" s="784">
        <f t="shared" si="0"/>
        <v>40835615</v>
      </c>
      <c r="I60" s="784">
        <f t="shared" si="0"/>
        <v>6891640.5</v>
      </c>
      <c r="J60" s="784">
        <f t="shared" si="0"/>
        <v>3228263.2149999999</v>
      </c>
      <c r="K60" s="784">
        <f t="shared" si="0"/>
        <v>3652626.1114500002</v>
      </c>
      <c r="L60" s="784">
        <f t="shared" si="0"/>
        <v>36427497.4447935</v>
      </c>
      <c r="M60" s="76"/>
      <c r="N60" s="951"/>
      <c r="P60" s="1425"/>
    </row>
    <row r="61" spans="1:16" ht="13.8" thickBot="1" x14ac:dyDescent="0.3">
      <c r="A61" s="1221" t="s">
        <v>715</v>
      </c>
      <c r="B61" s="1221"/>
      <c r="C61" s="1221"/>
      <c r="D61" s="783"/>
      <c r="E61" s="7"/>
      <c r="F61" s="77"/>
      <c r="G61" s="77"/>
      <c r="H61" s="77"/>
      <c r="I61" s="77"/>
      <c r="J61" s="77"/>
      <c r="K61" s="77"/>
      <c r="L61" s="77"/>
      <c r="M61" s="78"/>
      <c r="N61" s="951"/>
      <c r="P61" s="1425"/>
    </row>
    <row r="62" spans="1:16" ht="30.75" customHeight="1" thickBot="1" x14ac:dyDescent="0.3">
      <c r="A62" s="1085" t="s">
        <v>45</v>
      </c>
      <c r="B62" s="897" t="s">
        <v>46</v>
      </c>
      <c r="C62" s="897" t="s">
        <v>47</v>
      </c>
      <c r="D62" s="781"/>
      <c r="E62" s="779" t="s">
        <v>48</v>
      </c>
      <c r="F62" s="794" t="s">
        <v>711</v>
      </c>
      <c r="G62" s="782" t="s">
        <v>128</v>
      </c>
      <c r="H62" s="782" t="s">
        <v>155</v>
      </c>
      <c r="I62" s="782" t="s">
        <v>493</v>
      </c>
      <c r="J62" s="782" t="s">
        <v>571</v>
      </c>
      <c r="K62" s="782" t="s">
        <v>646</v>
      </c>
      <c r="L62" s="782" t="s">
        <v>712</v>
      </c>
      <c r="M62" s="788" t="s">
        <v>486</v>
      </c>
      <c r="N62" s="328" t="s">
        <v>485</v>
      </c>
      <c r="O62" s="788" t="s">
        <v>486</v>
      </c>
      <c r="P62" s="1426" t="s">
        <v>485</v>
      </c>
    </row>
    <row r="63" spans="1:16" ht="13.95" customHeight="1" thickBot="1" x14ac:dyDescent="0.3">
      <c r="A63" s="789">
        <v>1</v>
      </c>
      <c r="B63" s="790" t="s">
        <v>64</v>
      </c>
      <c r="C63" s="296" t="s">
        <v>108</v>
      </c>
      <c r="D63" s="297" t="s">
        <v>50</v>
      </c>
      <c r="E63" s="1022" t="s">
        <v>109</v>
      </c>
      <c r="F63" s="1035">
        <v>75000</v>
      </c>
      <c r="G63" s="1036">
        <v>500000</v>
      </c>
      <c r="H63" s="1037"/>
      <c r="I63" s="1037"/>
      <c r="J63" s="1037"/>
      <c r="K63" s="1037"/>
      <c r="L63" s="1038"/>
      <c r="M63" s="298"/>
      <c r="N63" s="737" t="s">
        <v>563</v>
      </c>
      <c r="O63" s="1134" t="s">
        <v>568</v>
      </c>
      <c r="P63" s="1421" t="s">
        <v>861</v>
      </c>
    </row>
    <row r="64" spans="1:16" ht="13.95" customHeight="1" thickBot="1" x14ac:dyDescent="0.3">
      <c r="A64" s="1019">
        <v>2</v>
      </c>
      <c r="B64" s="790" t="s">
        <v>64</v>
      </c>
      <c r="C64" s="301" t="s">
        <v>703</v>
      </c>
      <c r="D64" s="891"/>
      <c r="E64" s="1022" t="s">
        <v>109</v>
      </c>
      <c r="F64" s="1041"/>
      <c r="G64" s="1042"/>
      <c r="H64" s="1042">
        <v>250000</v>
      </c>
      <c r="I64" s="1042"/>
      <c r="J64" s="1042"/>
      <c r="K64" s="1042"/>
      <c r="L64" s="1043"/>
      <c r="M64" s="299"/>
      <c r="N64" s="892"/>
      <c r="O64" s="1136">
        <v>69</v>
      </c>
      <c r="P64" s="1421" t="s">
        <v>569</v>
      </c>
    </row>
    <row r="65" spans="1:16" ht="13.95" customHeight="1" x14ac:dyDescent="0.25">
      <c r="A65" s="1222">
        <v>3</v>
      </c>
      <c r="B65" s="1223" t="s">
        <v>64</v>
      </c>
      <c r="C65" s="1225" t="s">
        <v>717</v>
      </c>
      <c r="D65" s="1227" t="s">
        <v>50</v>
      </c>
      <c r="E65" s="1023"/>
      <c r="F65" s="1039">
        <v>45000</v>
      </c>
      <c r="G65" s="1034"/>
      <c r="H65" s="1245">
        <f>750000+650000</f>
        <v>1400000</v>
      </c>
      <c r="I65" s="1034"/>
      <c r="J65" s="1034"/>
      <c r="K65" s="1034"/>
      <c r="L65" s="1040"/>
      <c r="M65" s="299"/>
      <c r="N65" s="1215" t="s">
        <v>564</v>
      </c>
      <c r="O65" s="1230" t="s">
        <v>853</v>
      </c>
      <c r="P65" s="1427" t="s">
        <v>861</v>
      </c>
    </row>
    <row r="66" spans="1:16" ht="13.95" customHeight="1" thickBot="1" x14ac:dyDescent="0.3">
      <c r="A66" s="1222"/>
      <c r="B66" s="1224"/>
      <c r="C66" s="1226"/>
      <c r="D66" s="1228"/>
      <c r="E66" s="1024" t="s">
        <v>109</v>
      </c>
      <c r="F66" s="1047">
        <v>55000</v>
      </c>
      <c r="G66" s="1048"/>
      <c r="H66" s="1246"/>
      <c r="I66" s="1048"/>
      <c r="J66" s="1048"/>
      <c r="K66" s="1049"/>
      <c r="L66" s="1050"/>
      <c r="M66" s="299"/>
      <c r="N66" s="1216"/>
      <c r="O66" s="1231"/>
      <c r="P66" s="1428"/>
    </row>
    <row r="67" spans="1:16" ht="13.95" customHeight="1" x14ac:dyDescent="0.25">
      <c r="A67" s="1207">
        <f>A65+1</f>
        <v>4</v>
      </c>
      <c r="B67" s="1209" t="s">
        <v>64</v>
      </c>
      <c r="C67" s="1211" t="s">
        <v>627</v>
      </c>
      <c r="D67" s="1213" t="s">
        <v>50</v>
      </c>
      <c r="E67" s="1025"/>
      <c r="F67" s="1044"/>
      <c r="G67" s="1045"/>
      <c r="H67" s="1045">
        <v>0</v>
      </c>
      <c r="I67" s="1045"/>
      <c r="J67" s="1045"/>
      <c r="K67" s="1045"/>
      <c r="L67" s="1046"/>
      <c r="M67" s="300"/>
      <c r="N67" s="1215" t="s">
        <v>565</v>
      </c>
      <c r="O67" s="1217">
        <v>72</v>
      </c>
      <c r="P67" s="1429" t="s">
        <v>861</v>
      </c>
    </row>
    <row r="68" spans="1:16" ht="13.95" customHeight="1" thickBot="1" x14ac:dyDescent="0.3">
      <c r="A68" s="1208"/>
      <c r="B68" s="1210"/>
      <c r="C68" s="1212"/>
      <c r="D68" s="1214"/>
      <c r="E68" s="1024" t="s">
        <v>109</v>
      </c>
      <c r="F68" s="1052"/>
      <c r="G68" s="1053">
        <v>50000</v>
      </c>
      <c r="H68" s="1054">
        <v>0</v>
      </c>
      <c r="I68" s="1054"/>
      <c r="J68" s="1054"/>
      <c r="K68" s="1054"/>
      <c r="L68" s="1055"/>
      <c r="M68" s="333"/>
      <c r="N68" s="1216"/>
      <c r="O68" s="1218"/>
      <c r="P68" s="1430"/>
    </row>
    <row r="69" spans="1:16" ht="13.95" customHeight="1" x14ac:dyDescent="0.25">
      <c r="A69" s="1207">
        <f>A67+1</f>
        <v>5</v>
      </c>
      <c r="B69" s="1209" t="s">
        <v>64</v>
      </c>
      <c r="C69" s="1211" t="s">
        <v>143</v>
      </c>
      <c r="D69" s="1213" t="s">
        <v>50</v>
      </c>
      <c r="E69" s="1025" t="s">
        <v>109</v>
      </c>
      <c r="F69" s="1051"/>
      <c r="G69" s="1045">
        <v>0</v>
      </c>
      <c r="H69" s="1045">
        <v>0</v>
      </c>
      <c r="I69" s="1045">
        <v>25000</v>
      </c>
      <c r="J69" s="1045"/>
      <c r="K69" s="1045"/>
      <c r="L69" s="1046"/>
      <c r="M69" s="300"/>
      <c r="N69" s="1215" t="s">
        <v>565</v>
      </c>
      <c r="O69" s="1229" t="s">
        <v>854</v>
      </c>
      <c r="P69" s="1423" t="s">
        <v>569</v>
      </c>
    </row>
    <row r="70" spans="1:16" ht="13.95" customHeight="1" thickBot="1" x14ac:dyDescent="0.3">
      <c r="A70" s="1208"/>
      <c r="B70" s="1210"/>
      <c r="C70" s="1212"/>
      <c r="D70" s="1214"/>
      <c r="E70" s="1026" t="s">
        <v>146</v>
      </c>
      <c r="F70" s="1059"/>
      <c r="G70" s="1060">
        <v>0</v>
      </c>
      <c r="H70" s="1061">
        <v>0</v>
      </c>
      <c r="I70" s="1061">
        <v>225000</v>
      </c>
      <c r="J70" s="1060"/>
      <c r="K70" s="1062"/>
      <c r="L70" s="1055"/>
      <c r="M70" s="333"/>
      <c r="N70" s="1216"/>
      <c r="O70" s="1156"/>
      <c r="P70" s="1424"/>
    </row>
    <row r="71" spans="1:16" ht="13.95" customHeight="1" x14ac:dyDescent="0.25">
      <c r="A71" s="1207">
        <f>A69+1</f>
        <v>6</v>
      </c>
      <c r="B71" s="1223" t="s">
        <v>64</v>
      </c>
      <c r="C71" s="1225" t="s">
        <v>157</v>
      </c>
      <c r="D71" s="1240" t="s">
        <v>50</v>
      </c>
      <c r="E71" s="1025" t="s">
        <v>109</v>
      </c>
      <c r="F71" s="1056">
        <v>500000</v>
      </c>
      <c r="G71" s="1057"/>
      <c r="H71" s="1058"/>
      <c r="I71" s="1058"/>
      <c r="J71" s="1241"/>
      <c r="K71" s="1241"/>
      <c r="L71" s="1243"/>
      <c r="M71" s="1247"/>
      <c r="N71" s="1215" t="s">
        <v>566</v>
      </c>
      <c r="O71" s="1229" t="s">
        <v>855</v>
      </c>
      <c r="P71" s="1423" t="s">
        <v>861</v>
      </c>
    </row>
    <row r="72" spans="1:16" ht="13.95" customHeight="1" thickBot="1" x14ac:dyDescent="0.3">
      <c r="A72" s="1208"/>
      <c r="B72" s="1224"/>
      <c r="C72" s="1226"/>
      <c r="D72" s="1228"/>
      <c r="E72" s="1027" t="s">
        <v>135</v>
      </c>
      <c r="F72" s="1063"/>
      <c r="G72" s="1064"/>
      <c r="H72" s="1065"/>
      <c r="I72" s="1065"/>
      <c r="J72" s="1242"/>
      <c r="K72" s="1242"/>
      <c r="L72" s="1244"/>
      <c r="M72" s="1248"/>
      <c r="N72" s="1216"/>
      <c r="O72" s="1156"/>
      <c r="P72" s="1424"/>
    </row>
    <row r="73" spans="1:16" ht="13.95" customHeight="1" thickBot="1" x14ac:dyDescent="0.3">
      <c r="A73" s="789">
        <f>+A71+1</f>
        <v>7</v>
      </c>
      <c r="B73" s="790" t="s">
        <v>64</v>
      </c>
      <c r="C73" s="301" t="s">
        <v>144</v>
      </c>
      <c r="D73" s="297" t="s">
        <v>50</v>
      </c>
      <c r="E73" s="1022" t="s">
        <v>109</v>
      </c>
      <c r="F73" s="1066">
        <v>0</v>
      </c>
      <c r="G73" s="1067"/>
      <c r="H73" s="1068"/>
      <c r="I73" s="1068"/>
      <c r="J73" s="1068">
        <v>200000</v>
      </c>
      <c r="K73" s="1067"/>
      <c r="L73" s="1069"/>
      <c r="M73" s="302"/>
      <c r="N73" s="737" t="s">
        <v>567</v>
      </c>
      <c r="O73" s="1137" t="s">
        <v>856</v>
      </c>
      <c r="P73" s="1419" t="s">
        <v>569</v>
      </c>
    </row>
    <row r="74" spans="1:16" ht="13.95" customHeight="1" thickBot="1" x14ac:dyDescent="0.3">
      <c r="A74" s="1018">
        <f>+A73+1</f>
        <v>8</v>
      </c>
      <c r="B74" s="988" t="s">
        <v>64</v>
      </c>
      <c r="C74" s="987" t="s">
        <v>663</v>
      </c>
      <c r="D74" s="989" t="s">
        <v>50</v>
      </c>
      <c r="E74" s="1028" t="s">
        <v>664</v>
      </c>
      <c r="F74" s="1035"/>
      <c r="G74" s="1070"/>
      <c r="H74" s="1071"/>
      <c r="I74" s="1037"/>
      <c r="J74" s="1037">
        <v>35000</v>
      </c>
      <c r="K74" s="1071"/>
      <c r="L74" s="1038"/>
      <c r="M74" s="382"/>
      <c r="N74" s="858"/>
      <c r="O74" s="1138" t="s">
        <v>857</v>
      </c>
      <c r="P74" s="1431" t="s">
        <v>569</v>
      </c>
    </row>
    <row r="75" spans="1:16" ht="13.8" thickBot="1" x14ac:dyDescent="0.3">
      <c r="A75" s="1018">
        <v>9</v>
      </c>
      <c r="B75" s="952" t="s">
        <v>64</v>
      </c>
      <c r="C75" s="953" t="s">
        <v>145</v>
      </c>
      <c r="D75" s="954" t="s">
        <v>50</v>
      </c>
      <c r="E75" s="1029" t="s">
        <v>109</v>
      </c>
      <c r="F75" s="1072">
        <v>0</v>
      </c>
      <c r="G75" s="1073">
        <v>0</v>
      </c>
      <c r="H75" s="1074">
        <v>250000</v>
      </c>
      <c r="I75" s="1075"/>
      <c r="J75" s="1076"/>
      <c r="K75" s="1076"/>
      <c r="L75" s="1077"/>
      <c r="M75" s="792"/>
      <c r="N75" s="858" t="s">
        <v>568</v>
      </c>
      <c r="O75" s="1139">
        <v>81</v>
      </c>
      <c r="P75" s="1432" t="s">
        <v>569</v>
      </c>
    </row>
    <row r="76" spans="1:16" ht="13.8" thickBot="1" x14ac:dyDescent="0.3">
      <c r="A76" s="955">
        <v>10</v>
      </c>
      <c r="B76" s="956" t="s">
        <v>64</v>
      </c>
      <c r="C76" s="957" t="s">
        <v>684</v>
      </c>
      <c r="D76" s="958" t="s">
        <v>54</v>
      </c>
      <c r="E76" s="1030" t="s">
        <v>685</v>
      </c>
      <c r="F76" s="1072">
        <v>0</v>
      </c>
      <c r="G76" s="1073">
        <v>0</v>
      </c>
      <c r="H76" s="1076">
        <v>0</v>
      </c>
      <c r="I76" s="1073">
        <v>0</v>
      </c>
      <c r="J76" s="1073">
        <v>0</v>
      </c>
      <c r="K76" s="1074">
        <v>10000000</v>
      </c>
      <c r="L76" s="1078" t="s">
        <v>800</v>
      </c>
      <c r="M76" s="1032"/>
      <c r="N76" s="959"/>
      <c r="O76" s="1232" t="s">
        <v>858</v>
      </c>
      <c r="P76" s="1433" t="s">
        <v>570</v>
      </c>
    </row>
    <row r="77" spans="1:16" ht="13.8" thickBot="1" x14ac:dyDescent="0.3">
      <c r="A77" s="960">
        <v>11</v>
      </c>
      <c r="B77" s="961" t="s">
        <v>64</v>
      </c>
      <c r="C77" s="962" t="s">
        <v>699</v>
      </c>
      <c r="D77" s="963" t="s">
        <v>54</v>
      </c>
      <c r="E77" s="1031" t="s">
        <v>685</v>
      </c>
      <c r="F77" s="1072">
        <v>0</v>
      </c>
      <c r="G77" s="1073">
        <v>0</v>
      </c>
      <c r="H77" s="1076">
        <v>0</v>
      </c>
      <c r="I77" s="1073">
        <v>0</v>
      </c>
      <c r="J77" s="1073">
        <v>0</v>
      </c>
      <c r="K77" s="1074">
        <v>10000000</v>
      </c>
      <c r="L77" s="1078" t="s">
        <v>800</v>
      </c>
      <c r="M77" s="1033"/>
      <c r="N77" s="964"/>
      <c r="O77" s="1233"/>
      <c r="P77" s="1434"/>
    </row>
    <row r="78" spans="1:16" ht="15.6" x14ac:dyDescent="0.3">
      <c r="A78" s="1086"/>
      <c r="B78" s="785" t="s">
        <v>65</v>
      </c>
      <c r="F78" s="795">
        <f t="shared" ref="F78:L78" si="1">SUM(F63:F77)</f>
        <v>675000</v>
      </c>
      <c r="G78" s="795">
        <f t="shared" si="1"/>
        <v>550000</v>
      </c>
      <c r="H78" s="795">
        <f t="shared" si="1"/>
        <v>1900000</v>
      </c>
      <c r="I78" s="795">
        <f t="shared" si="1"/>
        <v>250000</v>
      </c>
      <c r="J78" s="795">
        <f t="shared" si="1"/>
        <v>235000</v>
      </c>
      <c r="K78" s="795">
        <f t="shared" si="1"/>
        <v>20000000</v>
      </c>
      <c r="L78" s="795">
        <f t="shared" si="1"/>
        <v>0</v>
      </c>
      <c r="O78" s="965"/>
    </row>
    <row r="79" spans="1:16" x14ac:dyDescent="0.25">
      <c r="A79" s="1086"/>
      <c r="B79" s="897"/>
      <c r="F79" s="784"/>
      <c r="G79" s="784"/>
      <c r="H79" s="784"/>
      <c r="I79" s="784"/>
      <c r="J79" s="784"/>
      <c r="K79" s="784"/>
      <c r="L79" s="784"/>
      <c r="O79" s="965"/>
    </row>
    <row r="80" spans="1:16" x14ac:dyDescent="0.25">
      <c r="A80" s="1086"/>
      <c r="B80" s="897"/>
      <c r="E80" s="3" t="s">
        <v>66</v>
      </c>
      <c r="F80" s="347">
        <f t="shared" ref="F80:L80" si="2">+F7+F12+F15+F18+F22+F24+F26+F28+F29+F30+F31+F32+F34+F38+F39+F40+F41+F43+F44+F49+F51+F52+F53+F58</f>
        <v>1558734</v>
      </c>
      <c r="G80" s="347">
        <f t="shared" si="2"/>
        <v>2413693</v>
      </c>
      <c r="H80" s="347">
        <f t="shared" si="2"/>
        <v>2164853</v>
      </c>
      <c r="I80" s="347">
        <f t="shared" si="2"/>
        <v>1742550</v>
      </c>
      <c r="J80" s="347">
        <f t="shared" si="2"/>
        <v>1400000</v>
      </c>
      <c r="K80" s="347">
        <f t="shared" si="2"/>
        <v>1574743</v>
      </c>
      <c r="L80" s="347">
        <f t="shared" si="2"/>
        <v>4229524</v>
      </c>
    </row>
    <row r="81" spans="1:14" x14ac:dyDescent="0.25">
      <c r="A81" s="1086"/>
      <c r="B81" s="897"/>
      <c r="E81" s="9" t="s">
        <v>67</v>
      </c>
      <c r="F81" s="10">
        <f t="shared" ref="F81:L81" si="3">+F8+F13+F17+F37+F56</f>
        <v>1500000</v>
      </c>
      <c r="G81" s="10">
        <f t="shared" si="3"/>
        <v>2225000</v>
      </c>
      <c r="H81" s="10">
        <f t="shared" si="3"/>
        <v>5791350</v>
      </c>
      <c r="I81" s="10">
        <f t="shared" si="3"/>
        <v>1639090.5</v>
      </c>
      <c r="J81" s="10">
        <f t="shared" si="3"/>
        <v>1688263.2150000001</v>
      </c>
      <c r="K81" s="10">
        <f t="shared" si="3"/>
        <v>1738911.1114500002</v>
      </c>
      <c r="L81" s="10">
        <f t="shared" si="3"/>
        <v>1791078.4447935002</v>
      </c>
    </row>
    <row r="82" spans="1:14" x14ac:dyDescent="0.25">
      <c r="A82" s="1086"/>
      <c r="B82" s="897"/>
      <c r="E82" s="7" t="s">
        <v>68</v>
      </c>
      <c r="F82" s="11">
        <f t="shared" ref="F82:L82" si="4">+F9+F16+F46+F55+F57</f>
        <v>0</v>
      </c>
      <c r="G82" s="11">
        <f t="shared" si="4"/>
        <v>0</v>
      </c>
      <c r="H82" s="11">
        <f t="shared" si="4"/>
        <v>29450000</v>
      </c>
      <c r="I82" s="11">
        <f t="shared" si="4"/>
        <v>3170000</v>
      </c>
      <c r="J82" s="11">
        <f t="shared" si="4"/>
        <v>0</v>
      </c>
      <c r="K82" s="11">
        <f t="shared" si="4"/>
        <v>0</v>
      </c>
      <c r="L82" s="11">
        <f t="shared" si="4"/>
        <v>12900000</v>
      </c>
    </row>
    <row r="83" spans="1:14" x14ac:dyDescent="0.25">
      <c r="A83" s="1086"/>
      <c r="B83" s="897"/>
      <c r="E83" s="4" t="s">
        <v>69</v>
      </c>
      <c r="F83" s="12">
        <f t="shared" ref="F83:L83" si="5">F36</f>
        <v>135000</v>
      </c>
      <c r="G83" s="12">
        <f t="shared" si="5"/>
        <v>140000</v>
      </c>
      <c r="H83" s="12">
        <f t="shared" si="5"/>
        <v>140000</v>
      </c>
      <c r="I83" s="12">
        <f t="shared" si="5"/>
        <v>140000</v>
      </c>
      <c r="J83" s="12">
        <f t="shared" si="5"/>
        <v>140000</v>
      </c>
      <c r="K83" s="12">
        <f t="shared" si="5"/>
        <v>140000</v>
      </c>
      <c r="L83" s="12">
        <f t="shared" si="5"/>
        <v>140000</v>
      </c>
    </row>
    <row r="84" spans="1:14" x14ac:dyDescent="0.25">
      <c r="A84" s="1086"/>
      <c r="B84" s="897"/>
      <c r="E84" s="325" t="s">
        <v>655</v>
      </c>
      <c r="F84" s="326">
        <f t="shared" ref="F84:L84" si="6">+F10+F11+F14+F54</f>
        <v>0</v>
      </c>
      <c r="G84" s="326">
        <f t="shared" si="6"/>
        <v>0</v>
      </c>
      <c r="H84" s="326">
        <f t="shared" si="6"/>
        <v>3250000</v>
      </c>
      <c r="I84" s="326">
        <f t="shared" si="6"/>
        <v>200000</v>
      </c>
      <c r="J84" s="326">
        <f t="shared" si="6"/>
        <v>0</v>
      </c>
      <c r="K84" s="326">
        <f t="shared" si="6"/>
        <v>0</v>
      </c>
      <c r="L84" s="326">
        <f t="shared" si="6"/>
        <v>0</v>
      </c>
    </row>
    <row r="85" spans="1:14" x14ac:dyDescent="0.25">
      <c r="A85" s="1086"/>
      <c r="B85" s="897"/>
      <c r="E85" s="13" t="s">
        <v>106</v>
      </c>
      <c r="F85" s="14">
        <f t="shared" ref="F85:L85" si="7">+F19+F21+F23+F25+F27+F42+F47+F48+F50</f>
        <v>0</v>
      </c>
      <c r="G85" s="14">
        <f t="shared" si="7"/>
        <v>2650032</v>
      </c>
      <c r="H85" s="14">
        <f t="shared" si="7"/>
        <v>0</v>
      </c>
      <c r="I85" s="14">
        <f t="shared" si="7"/>
        <v>0</v>
      </c>
      <c r="J85" s="14">
        <f t="shared" si="7"/>
        <v>0</v>
      </c>
      <c r="K85" s="14">
        <f t="shared" si="7"/>
        <v>0</v>
      </c>
      <c r="L85" s="14">
        <f t="shared" si="7"/>
        <v>15164506</v>
      </c>
    </row>
    <row r="86" spans="1:14" x14ac:dyDescent="0.25">
      <c r="A86" s="1086"/>
      <c r="B86" s="897"/>
      <c r="E86" s="56" t="s">
        <v>105</v>
      </c>
      <c r="F86" s="57">
        <f t="shared" ref="F86:L86" si="8">+F20+F35+F45</f>
        <v>0</v>
      </c>
      <c r="G86" s="57">
        <f t="shared" si="8"/>
        <v>8305955.2000000002</v>
      </c>
      <c r="H86" s="57">
        <f t="shared" si="8"/>
        <v>39412</v>
      </c>
      <c r="I86" s="57">
        <f t="shared" si="8"/>
        <v>0</v>
      </c>
      <c r="J86" s="57">
        <f t="shared" si="8"/>
        <v>0</v>
      </c>
      <c r="K86" s="57">
        <f t="shared" si="8"/>
        <v>198972</v>
      </c>
      <c r="L86" s="57">
        <f t="shared" si="8"/>
        <v>2202389</v>
      </c>
    </row>
    <row r="87" spans="1:14" ht="13.8" thickBot="1" x14ac:dyDescent="0.3">
      <c r="A87" s="1086"/>
      <c r="B87" s="897"/>
      <c r="E87" s="8" t="s">
        <v>147</v>
      </c>
      <c r="F87" s="151">
        <f t="shared" ref="F87:L87" si="9">+F78</f>
        <v>675000</v>
      </c>
      <c r="G87" s="151">
        <f t="shared" si="9"/>
        <v>550000</v>
      </c>
      <c r="H87" s="151">
        <f t="shared" si="9"/>
        <v>1900000</v>
      </c>
      <c r="I87" s="151">
        <f t="shared" si="9"/>
        <v>250000</v>
      </c>
      <c r="J87" s="151">
        <f t="shared" si="9"/>
        <v>235000</v>
      </c>
      <c r="K87" s="151">
        <f t="shared" si="9"/>
        <v>20000000</v>
      </c>
      <c r="L87" s="151">
        <f t="shared" si="9"/>
        <v>0</v>
      </c>
    </row>
    <row r="88" spans="1:14" ht="13.8" thickTop="1" x14ac:dyDescent="0.25">
      <c r="A88" s="1086"/>
      <c r="B88" s="897"/>
      <c r="E88" s="15"/>
      <c r="F88" s="784">
        <f t="shared" ref="F88:K88" si="10">SUM(F80:F87)</f>
        <v>3868734</v>
      </c>
      <c r="G88" s="784">
        <f t="shared" si="10"/>
        <v>16284680.199999999</v>
      </c>
      <c r="H88" s="784">
        <f t="shared" si="10"/>
        <v>42735615</v>
      </c>
      <c r="I88" s="784">
        <f t="shared" si="10"/>
        <v>7141640.5</v>
      </c>
      <c r="J88" s="784">
        <f t="shared" si="10"/>
        <v>3463263.2149999999</v>
      </c>
      <c r="K88" s="784">
        <f t="shared" si="10"/>
        <v>23652626.111450002</v>
      </c>
      <c r="L88" s="784">
        <f>SUM(L80:L87)</f>
        <v>36427497.4447935</v>
      </c>
      <c r="M88" s="779"/>
      <c r="N88" s="779"/>
    </row>
    <row r="89" spans="1:14" x14ac:dyDescent="0.25">
      <c r="A89" s="1086"/>
      <c r="B89" s="897"/>
      <c r="E89" s="15"/>
      <c r="F89" s="784">
        <f t="shared" ref="F89:L89" si="11">+F88-F78-F60</f>
        <v>0</v>
      </c>
      <c r="G89" s="784">
        <f t="shared" si="11"/>
        <v>0</v>
      </c>
      <c r="H89" s="784">
        <f t="shared" si="11"/>
        <v>0</v>
      </c>
      <c r="I89" s="784">
        <f t="shared" si="11"/>
        <v>0</v>
      </c>
      <c r="J89" s="784">
        <f t="shared" si="11"/>
        <v>0</v>
      </c>
      <c r="K89" s="784">
        <f t="shared" si="11"/>
        <v>0</v>
      </c>
      <c r="L89" s="784">
        <f t="shared" si="11"/>
        <v>0</v>
      </c>
      <c r="M89" s="779"/>
      <c r="N89" s="779"/>
    </row>
    <row r="90" spans="1:14" x14ac:dyDescent="0.25">
      <c r="E90" s="15"/>
      <c r="F90" s="784"/>
      <c r="G90" s="784"/>
      <c r="H90" s="784"/>
      <c r="I90" s="784"/>
      <c r="J90" s="784"/>
      <c r="K90" s="784"/>
      <c r="L90" s="784"/>
      <c r="M90" s="779"/>
      <c r="N90" s="779"/>
    </row>
    <row r="91" spans="1:14" x14ac:dyDescent="0.25">
      <c r="A91" s="1086"/>
      <c r="B91" s="897"/>
      <c r="F91" s="784"/>
      <c r="G91" s="784"/>
      <c r="H91" s="784"/>
      <c r="I91" s="784"/>
      <c r="J91" s="784"/>
      <c r="K91" s="784"/>
      <c r="L91" s="784"/>
      <c r="M91" s="779"/>
      <c r="N91" s="779"/>
    </row>
    <row r="92" spans="1:14" x14ac:dyDescent="0.25">
      <c r="F92" s="779">
        <f t="shared" ref="F92:L92" si="12">+F60+F78-F88</f>
        <v>0</v>
      </c>
      <c r="G92" s="779">
        <f t="shared" si="12"/>
        <v>0</v>
      </c>
      <c r="H92" s="779">
        <f t="shared" si="12"/>
        <v>0</v>
      </c>
      <c r="I92" s="779">
        <f t="shared" si="12"/>
        <v>0</v>
      </c>
      <c r="J92" s="779">
        <f t="shared" si="12"/>
        <v>0</v>
      </c>
      <c r="K92" s="779">
        <f t="shared" si="12"/>
        <v>0</v>
      </c>
      <c r="L92" s="779">
        <f t="shared" si="12"/>
        <v>0</v>
      </c>
      <c r="M92" s="779"/>
      <c r="N92" s="779"/>
    </row>
  </sheetData>
  <mergeCells count="144">
    <mergeCell ref="P34:P35"/>
    <mergeCell ref="P24:P25"/>
    <mergeCell ref="P32:P33"/>
    <mergeCell ref="O26:O27"/>
    <mergeCell ref="P26:P27"/>
    <mergeCell ref="O22:O23"/>
    <mergeCell ref="P22:P23"/>
    <mergeCell ref="N22:N23"/>
    <mergeCell ref="O76:O77"/>
    <mergeCell ref="P76:P77"/>
    <mergeCell ref="A57:A58"/>
    <mergeCell ref="B57:B58"/>
    <mergeCell ref="C57:C58"/>
    <mergeCell ref="D57:D58"/>
    <mergeCell ref="O71:O72"/>
    <mergeCell ref="P71:P72"/>
    <mergeCell ref="P69:P70"/>
    <mergeCell ref="A71:A72"/>
    <mergeCell ref="B71:B72"/>
    <mergeCell ref="C71:C72"/>
    <mergeCell ref="D71:D72"/>
    <mergeCell ref="J71:J72"/>
    <mergeCell ref="K71:K72"/>
    <mergeCell ref="L71:L72"/>
    <mergeCell ref="H65:H66"/>
    <mergeCell ref="M71:M72"/>
    <mergeCell ref="N71:N72"/>
    <mergeCell ref="A69:A70"/>
    <mergeCell ref="B69:B70"/>
    <mergeCell ref="C69:C70"/>
    <mergeCell ref="D69:D70"/>
    <mergeCell ref="N69:N70"/>
    <mergeCell ref="O69:O70"/>
    <mergeCell ref="N65:N66"/>
    <mergeCell ref="O65:O66"/>
    <mergeCell ref="P65:P66"/>
    <mergeCell ref="A67:A68"/>
    <mergeCell ref="B67:B68"/>
    <mergeCell ref="C67:C68"/>
    <mergeCell ref="D67:D68"/>
    <mergeCell ref="N67:N68"/>
    <mergeCell ref="O67:O68"/>
    <mergeCell ref="P67:P68"/>
    <mergeCell ref="A49:A50"/>
    <mergeCell ref="B49:B50"/>
    <mergeCell ref="C49:C50"/>
    <mergeCell ref="D49:D50"/>
    <mergeCell ref="A61:C61"/>
    <mergeCell ref="A65:A66"/>
    <mergeCell ref="B65:B66"/>
    <mergeCell ref="C65:C66"/>
    <mergeCell ref="D65:D66"/>
    <mergeCell ref="P49:P50"/>
    <mergeCell ref="P57:P58"/>
    <mergeCell ref="A44:A45"/>
    <mergeCell ref="B44:B45"/>
    <mergeCell ref="C44:C45"/>
    <mergeCell ref="D44:D45"/>
    <mergeCell ref="M44:M45"/>
    <mergeCell ref="N44:N45"/>
    <mergeCell ref="O44:O45"/>
    <mergeCell ref="P44:P45"/>
    <mergeCell ref="N36:N37"/>
    <mergeCell ref="O36:O37"/>
    <mergeCell ref="P36:P37"/>
    <mergeCell ref="A41:A42"/>
    <mergeCell ref="B41:B42"/>
    <mergeCell ref="C41:C42"/>
    <mergeCell ref="D41:D42"/>
    <mergeCell ref="M41:M42"/>
    <mergeCell ref="N41:N42"/>
    <mergeCell ref="O41:O42"/>
    <mergeCell ref="P41:P42"/>
    <mergeCell ref="O24:O25"/>
    <mergeCell ref="A34:A35"/>
    <mergeCell ref="B34:B35"/>
    <mergeCell ref="C34:C35"/>
    <mergeCell ref="D34:D35"/>
    <mergeCell ref="A36:A37"/>
    <mergeCell ref="B36:B37"/>
    <mergeCell ref="C36:C37"/>
    <mergeCell ref="D36:D37"/>
    <mergeCell ref="M36:M37"/>
    <mergeCell ref="A28:A29"/>
    <mergeCell ref="A32:A33"/>
    <mergeCell ref="B32:B33"/>
    <mergeCell ref="C32:C33"/>
    <mergeCell ref="D32:D33"/>
    <mergeCell ref="M32:M33"/>
    <mergeCell ref="N32:N33"/>
    <mergeCell ref="O32:O33"/>
    <mergeCell ref="A26:A27"/>
    <mergeCell ref="B26:B27"/>
    <mergeCell ref="C26:C27"/>
    <mergeCell ref="D26:D27"/>
    <mergeCell ref="M26:M27"/>
    <mergeCell ref="N26:N27"/>
    <mergeCell ref="P7:P11"/>
    <mergeCell ref="A12:A14"/>
    <mergeCell ref="B12:B14"/>
    <mergeCell ref="C12:C14"/>
    <mergeCell ref="M12:M14"/>
    <mergeCell ref="N12:N14"/>
    <mergeCell ref="O12:O14"/>
    <mergeCell ref="P12:P14"/>
    <mergeCell ref="A18:A21"/>
    <mergeCell ref="B18:B21"/>
    <mergeCell ref="C18:C21"/>
    <mergeCell ref="D18:D21"/>
    <mergeCell ref="M18:M19"/>
    <mergeCell ref="N18:N19"/>
    <mergeCell ref="O18:O21"/>
    <mergeCell ref="P18:P21"/>
    <mergeCell ref="A15:A16"/>
    <mergeCell ref="B15:B16"/>
    <mergeCell ref="C15:C16"/>
    <mergeCell ref="M15:M16"/>
    <mergeCell ref="N15:N16"/>
    <mergeCell ref="O15:O16"/>
    <mergeCell ref="P15:P16"/>
    <mergeCell ref="O34:O35"/>
    <mergeCell ref="O49:O50"/>
    <mergeCell ref="O57:O58"/>
    <mergeCell ref="A1:K1"/>
    <mergeCell ref="A2:K2"/>
    <mergeCell ref="A3:K3"/>
    <mergeCell ref="A4:K4"/>
    <mergeCell ref="A5:K5"/>
    <mergeCell ref="A7:A11"/>
    <mergeCell ref="B7:B11"/>
    <mergeCell ref="C7:C11"/>
    <mergeCell ref="D7:D11"/>
    <mergeCell ref="M7:M11"/>
    <mergeCell ref="N7:N11"/>
    <mergeCell ref="O7:O11"/>
    <mergeCell ref="A24:A25"/>
    <mergeCell ref="B24:B25"/>
    <mergeCell ref="C24:C25"/>
    <mergeCell ref="D24:D25"/>
    <mergeCell ref="A22:A23"/>
    <mergeCell ref="B22:B23"/>
    <mergeCell ref="C22:C23"/>
    <mergeCell ref="D22:D23"/>
    <mergeCell ref="M22:M23"/>
  </mergeCells>
  <printOptions horizontalCentered="1" verticalCentered="1" gridLines="1"/>
  <pageMargins left="0" right="0" top="0.28999999999999998" bottom="0.42" header="0.5" footer="0.17"/>
  <pageSetup paperSize="3" scale="85" firstPageNumber="3" fitToHeight="2" orientation="landscape" useFirstPageNumber="1" r:id="rId1"/>
  <headerFooter scaleWithDoc="0" alignWithMargins="0">
    <oddFooter>&amp;C&amp;P&amp;R&amp;D</oddFooter>
  </headerFooter>
  <rowBreaks count="1" manualBreakCount="1">
    <brk id="60" max="15"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0"/>
  <sheetViews>
    <sheetView topLeftCell="A13" zoomScale="85" zoomScaleNormal="85" workbookViewId="0">
      <selection activeCell="B31" sqref="B31"/>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78" t="s">
        <v>0</v>
      </c>
      <c r="B1" s="1279"/>
    </row>
    <row r="2" spans="1:2" x14ac:dyDescent="0.3">
      <c r="A2" s="1280" t="s">
        <v>1</v>
      </c>
      <c r="B2" s="1281"/>
    </row>
    <row r="3" spans="1:2" ht="12.75" customHeight="1" x14ac:dyDescent="0.3">
      <c r="A3" s="239"/>
      <c r="B3" s="240"/>
    </row>
    <row r="4" spans="1:2" s="23" customFormat="1" ht="17.25" customHeight="1" x14ac:dyDescent="0.3">
      <c r="A4" s="1282" t="s">
        <v>591</v>
      </c>
      <c r="B4" s="1283"/>
    </row>
    <row r="5" spans="1:2" ht="12.75" customHeight="1" x14ac:dyDescent="0.3">
      <c r="A5" s="121"/>
      <c r="B5" s="241"/>
    </row>
    <row r="6" spans="1:2" x14ac:dyDescent="0.3">
      <c r="A6" s="1284" t="s">
        <v>133</v>
      </c>
      <c r="B6" s="1283"/>
    </row>
    <row r="7" spans="1:2" x14ac:dyDescent="0.3">
      <c r="A7" s="331" t="s">
        <v>30</v>
      </c>
      <c r="B7" s="109"/>
    </row>
    <row r="8" spans="1:2" x14ac:dyDescent="0.3">
      <c r="A8" s="1284" t="s">
        <v>71</v>
      </c>
      <c r="B8" s="1283"/>
    </row>
    <row r="9" spans="1:2" x14ac:dyDescent="0.3">
      <c r="A9" s="1284"/>
      <c r="B9" s="1283"/>
    </row>
    <row r="10" spans="1:2" ht="12.75" customHeight="1" x14ac:dyDescent="0.3">
      <c r="A10" s="123"/>
      <c r="B10" s="124"/>
    </row>
    <row r="11" spans="1:2" x14ac:dyDescent="0.3">
      <c r="A11" s="1276" t="s">
        <v>592</v>
      </c>
      <c r="B11" s="1277"/>
    </row>
    <row r="12" spans="1:2" x14ac:dyDescent="0.3">
      <c r="A12" s="112" t="s">
        <v>593</v>
      </c>
      <c r="B12" s="330"/>
    </row>
    <row r="13" spans="1:2" x14ac:dyDescent="0.3">
      <c r="A13" s="112" t="s">
        <v>594</v>
      </c>
      <c r="B13" s="330"/>
    </row>
    <row r="14" spans="1:2" x14ac:dyDescent="0.3">
      <c r="A14" s="112" t="s">
        <v>595</v>
      </c>
      <c r="B14" s="330"/>
    </row>
    <row r="15" spans="1:2" x14ac:dyDescent="0.3">
      <c r="A15" s="112" t="s">
        <v>2</v>
      </c>
      <c r="B15" s="330"/>
    </row>
    <row r="16" spans="1:2" ht="12.75" customHeight="1" thickBot="1" x14ac:dyDescent="0.35">
      <c r="A16" s="344"/>
      <c r="B16" s="345"/>
    </row>
    <row r="17" spans="1:4" x14ac:dyDescent="0.3">
      <c r="A17" s="242" t="s">
        <v>16</v>
      </c>
      <c r="B17" s="243" t="s">
        <v>2</v>
      </c>
    </row>
    <row r="18" spans="1:4" x14ac:dyDescent="0.3">
      <c r="A18" s="244" t="s">
        <v>596</v>
      </c>
      <c r="B18" s="243"/>
    </row>
    <row r="19" spans="1:4" x14ac:dyDescent="0.3">
      <c r="A19" s="244" t="s">
        <v>597</v>
      </c>
      <c r="B19" s="243"/>
    </row>
    <row r="20" spans="1:4" x14ac:dyDescent="0.3">
      <c r="A20" s="244" t="s">
        <v>598</v>
      </c>
      <c r="B20" s="243">
        <v>200000</v>
      </c>
    </row>
    <row r="21" spans="1:4" ht="16.2" thickBot="1" x14ac:dyDescent="0.35">
      <c r="A21" s="127" t="s">
        <v>26</v>
      </c>
      <c r="B21" s="128"/>
    </row>
    <row r="22" spans="1:4" ht="16.2" thickTop="1" x14ac:dyDescent="0.3">
      <c r="A22" s="244" t="s">
        <v>6</v>
      </c>
      <c r="B22" s="245"/>
      <c r="D22" s="23"/>
    </row>
    <row r="23" spans="1:4" s="31" customFormat="1" ht="16.2" thickBot="1" x14ac:dyDescent="0.35">
      <c r="A23" s="336" t="s">
        <v>7</v>
      </c>
      <c r="B23" s="338">
        <f>SUM(B17:B21)-(B22)</f>
        <v>200000</v>
      </c>
    </row>
    <row r="24" spans="1:4" ht="12.75" customHeight="1" x14ac:dyDescent="0.3">
      <c r="A24" s="121"/>
      <c r="B24" s="122"/>
    </row>
    <row r="25" spans="1:4" x14ac:dyDescent="0.3">
      <c r="A25" s="242" t="s">
        <v>17</v>
      </c>
      <c r="B25" s="243"/>
    </row>
    <row r="26" spans="1:4" x14ac:dyDescent="0.3">
      <c r="A26" s="244" t="s">
        <v>95</v>
      </c>
      <c r="B26" s="243"/>
    </row>
    <row r="27" spans="1:4" ht="16.5" customHeight="1" x14ac:dyDescent="0.3">
      <c r="A27" s="244" t="s">
        <v>22</v>
      </c>
      <c r="B27" s="243"/>
    </row>
    <row r="28" spans="1:4" x14ac:dyDescent="0.3">
      <c r="A28" s="244" t="s">
        <v>20</v>
      </c>
      <c r="B28" s="243"/>
    </row>
    <row r="29" spans="1:4" x14ac:dyDescent="0.3">
      <c r="A29" s="244" t="s">
        <v>8</v>
      </c>
      <c r="B29" s="243"/>
    </row>
    <row r="30" spans="1:4" x14ac:dyDescent="0.3">
      <c r="A30" s="244" t="s">
        <v>96</v>
      </c>
      <c r="B30" s="243">
        <v>200000</v>
      </c>
    </row>
    <row r="31" spans="1:4" x14ac:dyDescent="0.3">
      <c r="A31" s="244" t="s">
        <v>9</v>
      </c>
      <c r="B31" s="243"/>
    </row>
    <row r="32" spans="1:4" ht="16.2" thickBot="1" x14ac:dyDescent="0.35">
      <c r="A32" s="127" t="s">
        <v>10</v>
      </c>
      <c r="B32" s="79"/>
    </row>
    <row r="33" spans="1:2" s="31" customFormat="1" ht="16.8" thickTop="1" thickBot="1" x14ac:dyDescent="0.35">
      <c r="A33" s="129" t="s">
        <v>11</v>
      </c>
      <c r="B33" s="68">
        <f>SUM(B26:B32)</f>
        <v>200000</v>
      </c>
    </row>
    <row r="34" spans="1:2" ht="12.75" customHeight="1" x14ac:dyDescent="0.3">
      <c r="A34" s="121"/>
      <c r="B34" s="122"/>
    </row>
    <row r="35" spans="1:2" x14ac:dyDescent="0.3">
      <c r="A35" s="242" t="s">
        <v>18</v>
      </c>
      <c r="B35" s="243" t="s">
        <v>4</v>
      </c>
    </row>
    <row r="36" spans="1:2" x14ac:dyDescent="0.3">
      <c r="A36" s="244" t="s">
        <v>12</v>
      </c>
      <c r="B36" s="243"/>
    </row>
    <row r="37" spans="1:2" x14ac:dyDescent="0.3">
      <c r="A37" s="244" t="s">
        <v>13</v>
      </c>
      <c r="B37" s="243"/>
    </row>
    <row r="38" spans="1:2" x14ac:dyDescent="0.3">
      <c r="A38" s="244" t="s">
        <v>14</v>
      </c>
      <c r="B38" s="243"/>
    </row>
    <row r="39" spans="1:2" ht="16.2" thickBot="1" x14ac:dyDescent="0.35">
      <c r="A39" s="127" t="s">
        <v>15</v>
      </c>
      <c r="B39" s="79"/>
    </row>
    <row r="40" spans="1:2" s="31" customFormat="1" ht="16.8" thickTop="1" thickBot="1" x14ac:dyDescent="0.35">
      <c r="A40" s="129" t="s">
        <v>7</v>
      </c>
      <c r="B40" s="68">
        <f>SUM(B35:B39)</f>
        <v>0</v>
      </c>
    </row>
    <row r="41" spans="1:2" ht="12.75" customHeight="1" x14ac:dyDescent="0.3">
      <c r="A41" s="121"/>
      <c r="B41" s="122"/>
    </row>
    <row r="42" spans="1:2" ht="15" customHeight="1" x14ac:dyDescent="0.3">
      <c r="A42" s="65" t="s">
        <v>19</v>
      </c>
      <c r="B42" s="66"/>
    </row>
    <row r="43" spans="1:2" x14ac:dyDescent="0.3">
      <c r="A43" s="42" t="s">
        <v>118</v>
      </c>
      <c r="B43" s="66"/>
    </row>
    <row r="44" spans="1:2" x14ac:dyDescent="0.3">
      <c r="A44" s="42" t="s">
        <v>129</v>
      </c>
      <c r="B44" s="66">
        <v>200000</v>
      </c>
    </row>
    <row r="45" spans="1:2" x14ac:dyDescent="0.3">
      <c r="A45" s="42" t="s">
        <v>156</v>
      </c>
      <c r="B45" s="66"/>
    </row>
    <row r="46" spans="1:2" x14ac:dyDescent="0.3">
      <c r="A46" s="42" t="s">
        <v>494</v>
      </c>
      <c r="B46" s="66"/>
    </row>
    <row r="47" spans="1:2" x14ac:dyDescent="0.3">
      <c r="A47" s="42" t="s">
        <v>572</v>
      </c>
      <c r="B47" s="66"/>
    </row>
    <row r="48" spans="1:2" x14ac:dyDescent="0.3">
      <c r="A48" s="42" t="s">
        <v>647</v>
      </c>
      <c r="B48" s="266"/>
    </row>
    <row r="49" spans="1:2" ht="16.2" thickBot="1" x14ac:dyDescent="0.35">
      <c r="A49" s="42" t="s">
        <v>713</v>
      </c>
      <c r="B49" s="290"/>
    </row>
    <row r="50" spans="1:2" ht="16.8" thickTop="1" thickBot="1" x14ac:dyDescent="0.35">
      <c r="A50" s="336" t="s">
        <v>11</v>
      </c>
      <c r="B50" s="338">
        <f>SUM(B43:B49)</f>
        <v>200000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scale="9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0"/>
  <sheetViews>
    <sheetView topLeftCell="A22" zoomScale="85" zoomScaleNormal="85" workbookViewId="0">
      <selection activeCell="B45" sqref="B45"/>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78" t="s">
        <v>0</v>
      </c>
      <c r="B1" s="1279"/>
    </row>
    <row r="2" spans="1:2" x14ac:dyDescent="0.3">
      <c r="A2" s="1280" t="s">
        <v>1</v>
      </c>
      <c r="B2" s="1281"/>
    </row>
    <row r="3" spans="1:2" ht="12.75" customHeight="1" x14ac:dyDescent="0.3">
      <c r="A3" s="239"/>
      <c r="B3" s="240"/>
    </row>
    <row r="4" spans="1:2" s="23" customFormat="1" ht="17.25" customHeight="1" x14ac:dyDescent="0.3">
      <c r="A4" s="1282" t="s">
        <v>338</v>
      </c>
      <c r="B4" s="1283"/>
    </row>
    <row r="5" spans="1:2" ht="12.75" customHeight="1" x14ac:dyDescent="0.3">
      <c r="A5" s="121"/>
      <c r="B5" s="241"/>
    </row>
    <row r="6" spans="1:2" x14ac:dyDescent="0.3">
      <c r="A6" s="1284" t="s">
        <v>123</v>
      </c>
      <c r="B6" s="1283"/>
    </row>
    <row r="7" spans="1:2" x14ac:dyDescent="0.3">
      <c r="A7" s="331" t="s">
        <v>30</v>
      </c>
      <c r="B7" s="109"/>
    </row>
    <row r="8" spans="1:2" x14ac:dyDescent="0.3">
      <c r="A8" s="1284" t="s">
        <v>71</v>
      </c>
      <c r="B8" s="1283"/>
    </row>
    <row r="9" spans="1:2" x14ac:dyDescent="0.3">
      <c r="A9" s="1284"/>
      <c r="B9" s="1283"/>
    </row>
    <row r="10" spans="1:2" ht="12.75" customHeight="1" x14ac:dyDescent="0.3">
      <c r="A10" s="123"/>
      <c r="B10" s="124"/>
    </row>
    <row r="11" spans="1:2" x14ac:dyDescent="0.3">
      <c r="A11" s="1276" t="s">
        <v>339</v>
      </c>
      <c r="B11" s="1277"/>
    </row>
    <row r="12" spans="1:2" x14ac:dyDescent="0.3">
      <c r="A12" s="112" t="s">
        <v>2</v>
      </c>
      <c r="B12" s="330"/>
    </row>
    <row r="13" spans="1:2" x14ac:dyDescent="0.3">
      <c r="A13" s="112" t="s">
        <v>2</v>
      </c>
      <c r="B13" s="330"/>
    </row>
    <row r="14" spans="1:2" x14ac:dyDescent="0.3">
      <c r="A14" s="112" t="s">
        <v>2</v>
      </c>
      <c r="B14" s="330"/>
    </row>
    <row r="15" spans="1:2" x14ac:dyDescent="0.3">
      <c r="A15" s="112"/>
      <c r="B15" s="330"/>
    </row>
    <row r="16" spans="1:2" ht="12.75" customHeight="1" thickBot="1" x14ac:dyDescent="0.35">
      <c r="A16" s="344"/>
      <c r="B16" s="345"/>
    </row>
    <row r="17" spans="1:4" x14ac:dyDescent="0.3">
      <c r="A17" s="242" t="s">
        <v>16</v>
      </c>
      <c r="B17" s="243" t="s">
        <v>2</v>
      </c>
    </row>
    <row r="18" spans="1:4" x14ac:dyDescent="0.3">
      <c r="A18" s="244" t="s">
        <v>3</v>
      </c>
      <c r="B18" s="243" t="s">
        <v>2</v>
      </c>
    </row>
    <row r="19" spans="1:4" x14ac:dyDescent="0.3">
      <c r="A19" s="244"/>
      <c r="B19" s="243"/>
    </row>
    <row r="20" spans="1:4" x14ac:dyDescent="0.3">
      <c r="A20" s="244" t="s">
        <v>5</v>
      </c>
      <c r="B20" s="243"/>
    </row>
    <row r="21" spans="1:4" ht="16.2" thickBot="1" x14ac:dyDescent="0.35">
      <c r="A21" s="127" t="s">
        <v>26</v>
      </c>
      <c r="B21" s="128"/>
    </row>
    <row r="22" spans="1:4" ht="16.2" thickTop="1" x14ac:dyDescent="0.3">
      <c r="A22" s="244" t="s">
        <v>6</v>
      </c>
      <c r="B22" s="245"/>
      <c r="D22" s="23"/>
    </row>
    <row r="23" spans="1:4" s="31" customFormat="1" ht="16.2" thickBot="1" x14ac:dyDescent="0.35">
      <c r="A23" s="336" t="s">
        <v>7</v>
      </c>
      <c r="B23" s="338">
        <f>SUM(B17:B21)-(B22)</f>
        <v>0</v>
      </c>
    </row>
    <row r="24" spans="1:4" ht="12.75" customHeight="1" x14ac:dyDescent="0.3">
      <c r="A24" s="121"/>
      <c r="B24" s="122"/>
    </row>
    <row r="25" spans="1:4" x14ac:dyDescent="0.3">
      <c r="A25" s="242" t="s">
        <v>17</v>
      </c>
      <c r="B25" s="243"/>
    </row>
    <row r="26" spans="1:4" x14ac:dyDescent="0.3">
      <c r="A26" s="244" t="s">
        <v>95</v>
      </c>
      <c r="B26" s="243"/>
    </row>
    <row r="27" spans="1:4" ht="16.5" customHeight="1" x14ac:dyDescent="0.3">
      <c r="A27" s="244" t="s">
        <v>22</v>
      </c>
      <c r="B27" s="243"/>
    </row>
    <row r="28" spans="1:4" x14ac:dyDescent="0.3">
      <c r="A28" s="244" t="s">
        <v>20</v>
      </c>
      <c r="B28" s="243"/>
    </row>
    <row r="29" spans="1:4" x14ac:dyDescent="0.3">
      <c r="A29" s="244" t="s">
        <v>8</v>
      </c>
      <c r="B29" s="243"/>
    </row>
    <row r="30" spans="1:4" x14ac:dyDescent="0.3">
      <c r="A30" s="244" t="s">
        <v>96</v>
      </c>
      <c r="B30" s="243">
        <v>100000</v>
      </c>
    </row>
    <row r="31" spans="1:4" x14ac:dyDescent="0.3">
      <c r="A31" s="244" t="s">
        <v>9</v>
      </c>
      <c r="B31" s="243"/>
    </row>
    <row r="32" spans="1:4" ht="16.2" thickBot="1" x14ac:dyDescent="0.35">
      <c r="A32" s="127" t="s">
        <v>10</v>
      </c>
      <c r="B32" s="79"/>
    </row>
    <row r="33" spans="1:2" s="31" customFormat="1" ht="16.8" thickTop="1" thickBot="1" x14ac:dyDescent="0.35">
      <c r="A33" s="129" t="s">
        <v>11</v>
      </c>
      <c r="B33" s="68">
        <f>SUM(B26:B32)</f>
        <v>100000</v>
      </c>
    </row>
    <row r="34" spans="1:2" ht="12.75" customHeight="1" x14ac:dyDescent="0.3">
      <c r="A34" s="121"/>
      <c r="B34" s="122"/>
    </row>
    <row r="35" spans="1:2" x14ac:dyDescent="0.3">
      <c r="A35" s="242" t="s">
        <v>18</v>
      </c>
      <c r="B35" s="243" t="s">
        <v>4</v>
      </c>
    </row>
    <row r="36" spans="1:2" x14ac:dyDescent="0.3">
      <c r="A36" s="244" t="s">
        <v>12</v>
      </c>
      <c r="B36" s="243"/>
    </row>
    <row r="37" spans="1:2" x14ac:dyDescent="0.3">
      <c r="A37" s="244" t="s">
        <v>13</v>
      </c>
      <c r="B37" s="243"/>
    </row>
    <row r="38" spans="1:2" x14ac:dyDescent="0.3">
      <c r="A38" s="244" t="s">
        <v>14</v>
      </c>
      <c r="B38" s="243"/>
    </row>
    <row r="39" spans="1:2" ht="16.2" thickBot="1" x14ac:dyDescent="0.35">
      <c r="A39" s="127" t="s">
        <v>15</v>
      </c>
      <c r="B39" s="79"/>
    </row>
    <row r="40" spans="1:2" s="31" customFormat="1" ht="16.8" thickTop="1" thickBot="1" x14ac:dyDescent="0.35">
      <c r="A40" s="129" t="s">
        <v>7</v>
      </c>
      <c r="B40" s="68">
        <f>SUM(B35:B39)</f>
        <v>0</v>
      </c>
    </row>
    <row r="41" spans="1:2" ht="12.75" customHeight="1" x14ac:dyDescent="0.3">
      <c r="A41" s="121"/>
      <c r="B41" s="122"/>
    </row>
    <row r="42" spans="1:2" ht="15" customHeight="1" x14ac:dyDescent="0.3">
      <c r="A42" s="65" t="s">
        <v>19</v>
      </c>
      <c r="B42" s="66"/>
    </row>
    <row r="43" spans="1:2" x14ac:dyDescent="0.3">
      <c r="A43" s="42" t="s">
        <v>118</v>
      </c>
      <c r="B43" s="66"/>
    </row>
    <row r="44" spans="1:2" x14ac:dyDescent="0.3">
      <c r="A44" s="42" t="s">
        <v>129</v>
      </c>
      <c r="B44" s="66">
        <v>100000</v>
      </c>
    </row>
    <row r="45" spans="1:2" x14ac:dyDescent="0.3">
      <c r="A45" s="42" t="s">
        <v>156</v>
      </c>
      <c r="B45" s="66"/>
    </row>
    <row r="46" spans="1:2" x14ac:dyDescent="0.3">
      <c r="A46" s="42" t="s">
        <v>494</v>
      </c>
      <c r="B46" s="66" t="s">
        <v>2</v>
      </c>
    </row>
    <row r="47" spans="1:2" x14ac:dyDescent="0.3">
      <c r="A47" s="42" t="s">
        <v>572</v>
      </c>
      <c r="B47" s="66" t="s">
        <v>2</v>
      </c>
    </row>
    <row r="48" spans="1:2" x14ac:dyDescent="0.3">
      <c r="A48" s="42" t="s">
        <v>647</v>
      </c>
      <c r="B48" s="266"/>
    </row>
    <row r="49" spans="1:2" ht="16.2" thickBot="1" x14ac:dyDescent="0.35">
      <c r="A49" s="42" t="s">
        <v>713</v>
      </c>
      <c r="B49" s="290">
        <v>0</v>
      </c>
    </row>
    <row r="50" spans="1:2" ht="16.8" thickTop="1" thickBot="1" x14ac:dyDescent="0.35">
      <c r="A50" s="336" t="s">
        <v>11</v>
      </c>
      <c r="B50" s="338">
        <f>SUM(B43:B49)</f>
        <v>100000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scale="9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0"/>
  <sheetViews>
    <sheetView topLeftCell="A19" zoomScale="85" zoomScaleNormal="85" workbookViewId="0">
      <selection activeCell="B47" sqref="B47"/>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78" t="s">
        <v>0</v>
      </c>
      <c r="B1" s="1279"/>
    </row>
    <row r="2" spans="1:2" x14ac:dyDescent="0.3">
      <c r="A2" s="1280" t="s">
        <v>1</v>
      </c>
      <c r="B2" s="1281"/>
    </row>
    <row r="3" spans="1:2" ht="12.75" customHeight="1" x14ac:dyDescent="0.3">
      <c r="A3" s="239"/>
      <c r="B3" s="240"/>
    </row>
    <row r="4" spans="1:2" s="23" customFormat="1" ht="17.25" customHeight="1" x14ac:dyDescent="0.3">
      <c r="A4" s="1282" t="s">
        <v>599</v>
      </c>
      <c r="B4" s="1283"/>
    </row>
    <row r="5" spans="1:2" ht="12.75" customHeight="1" x14ac:dyDescent="0.3">
      <c r="A5" s="121"/>
      <c r="B5" s="241"/>
    </row>
    <row r="6" spans="1:2" x14ac:dyDescent="0.3">
      <c r="A6" s="1284" t="s">
        <v>115</v>
      </c>
      <c r="B6" s="1283"/>
    </row>
    <row r="7" spans="1:2" x14ac:dyDescent="0.3">
      <c r="A7" s="357" t="s">
        <v>30</v>
      </c>
      <c r="B7" s="109"/>
    </row>
    <row r="8" spans="1:2" x14ac:dyDescent="0.3">
      <c r="A8" s="1284" t="s">
        <v>71</v>
      </c>
      <c r="B8" s="1283"/>
    </row>
    <row r="9" spans="1:2" x14ac:dyDescent="0.3">
      <c r="A9" s="123"/>
      <c r="B9" s="124"/>
    </row>
    <row r="10" spans="1:2" ht="12.75" customHeight="1" x14ac:dyDescent="0.3">
      <c r="A10" s="1276" t="s">
        <v>600</v>
      </c>
      <c r="B10" s="1277"/>
    </row>
    <row r="11" spans="1:2" x14ac:dyDescent="0.3">
      <c r="A11" s="112" t="s">
        <v>601</v>
      </c>
      <c r="B11" s="356"/>
    </row>
    <row r="12" spans="1:2" x14ac:dyDescent="0.3">
      <c r="A12" s="112" t="s">
        <v>602</v>
      </c>
      <c r="B12" s="356"/>
    </row>
    <row r="13" spans="1:2" x14ac:dyDescent="0.3">
      <c r="A13" s="112" t="s">
        <v>603</v>
      </c>
      <c r="B13" s="356"/>
    </row>
    <row r="14" spans="1:2" x14ac:dyDescent="0.3">
      <c r="A14" s="112" t="s">
        <v>604</v>
      </c>
      <c r="B14" s="356"/>
    </row>
    <row r="15" spans="1:2" x14ac:dyDescent="0.3">
      <c r="A15" s="112" t="s">
        <v>2</v>
      </c>
      <c r="B15" s="356"/>
    </row>
    <row r="16" spans="1:2" ht="12.75" customHeight="1" thickBot="1" x14ac:dyDescent="0.35">
      <c r="A16" s="344"/>
      <c r="B16" s="345"/>
    </row>
    <row r="17" spans="1:4" x14ac:dyDescent="0.3">
      <c r="A17" s="242" t="s">
        <v>605</v>
      </c>
      <c r="B17" s="243" t="s">
        <v>2</v>
      </c>
    </row>
    <row r="18" spans="1:4" x14ac:dyDescent="0.3">
      <c r="A18" s="244" t="s">
        <v>606</v>
      </c>
      <c r="B18" s="243" t="s">
        <v>2</v>
      </c>
    </row>
    <row r="19" spans="1:4" x14ac:dyDescent="0.3">
      <c r="A19" s="244"/>
      <c r="B19" s="243"/>
    </row>
    <row r="20" spans="1:4" x14ac:dyDescent="0.3">
      <c r="A20" s="244" t="s">
        <v>5</v>
      </c>
      <c r="B20" s="243">
        <v>200000</v>
      </c>
    </row>
    <row r="21" spans="1:4" ht="16.2" thickBot="1" x14ac:dyDescent="0.35">
      <c r="A21" s="127" t="s">
        <v>26</v>
      </c>
      <c r="B21" s="128"/>
    </row>
    <row r="22" spans="1:4" ht="16.2" thickTop="1" x14ac:dyDescent="0.3">
      <c r="A22" s="244" t="s">
        <v>6</v>
      </c>
      <c r="B22" s="245"/>
      <c r="D22" s="23"/>
    </row>
    <row r="23" spans="1:4" s="31" customFormat="1" ht="16.2" thickBot="1" x14ac:dyDescent="0.35">
      <c r="A23" s="336" t="s">
        <v>607</v>
      </c>
      <c r="B23" s="338">
        <v>50000</v>
      </c>
    </row>
    <row r="24" spans="1:4" ht="12.75" customHeight="1" x14ac:dyDescent="0.3">
      <c r="A24" s="121"/>
      <c r="B24" s="122"/>
    </row>
    <row r="25" spans="1:4" x14ac:dyDescent="0.3">
      <c r="A25" s="242" t="s">
        <v>644</v>
      </c>
      <c r="B25" s="243">
        <v>200000</v>
      </c>
    </row>
    <row r="26" spans="1:4" x14ac:dyDescent="0.3">
      <c r="A26" s="244" t="s">
        <v>95</v>
      </c>
      <c r="B26" s="243"/>
    </row>
    <row r="27" spans="1:4" ht="16.5" customHeight="1" x14ac:dyDescent="0.3">
      <c r="A27" s="244" t="s">
        <v>22</v>
      </c>
      <c r="B27" s="243"/>
    </row>
    <row r="28" spans="1:4" x14ac:dyDescent="0.3">
      <c r="A28" s="244" t="s">
        <v>20</v>
      </c>
      <c r="B28" s="243"/>
    </row>
    <row r="29" spans="1:4" x14ac:dyDescent="0.3">
      <c r="A29" s="244" t="s">
        <v>8</v>
      </c>
      <c r="B29" s="243"/>
    </row>
    <row r="30" spans="1:4" x14ac:dyDescent="0.3">
      <c r="A30" s="244" t="s">
        <v>96</v>
      </c>
      <c r="B30" s="243" t="s">
        <v>2</v>
      </c>
    </row>
    <row r="31" spans="1:4" x14ac:dyDescent="0.3">
      <c r="A31" s="244" t="s">
        <v>9</v>
      </c>
      <c r="B31" s="243"/>
    </row>
    <row r="32" spans="1:4" ht="16.2" thickBot="1" x14ac:dyDescent="0.35">
      <c r="A32" s="127" t="s">
        <v>10</v>
      </c>
      <c r="B32" s="79"/>
    </row>
    <row r="33" spans="1:2" s="31" customFormat="1" ht="16.8" thickTop="1" thickBot="1" x14ac:dyDescent="0.35">
      <c r="A33" s="129" t="s">
        <v>11</v>
      </c>
      <c r="B33" s="68" t="s">
        <v>2</v>
      </c>
    </row>
    <row r="34" spans="1:2" ht="12.75" customHeight="1" x14ac:dyDescent="0.3">
      <c r="A34" s="121"/>
      <c r="B34" s="122"/>
    </row>
    <row r="35" spans="1:2" x14ac:dyDescent="0.3">
      <c r="A35" s="242" t="s">
        <v>18</v>
      </c>
      <c r="B35" s="243" t="s">
        <v>4</v>
      </c>
    </row>
    <row r="36" spans="1:2" x14ac:dyDescent="0.3">
      <c r="A36" s="244" t="s">
        <v>12</v>
      </c>
      <c r="B36" s="243"/>
    </row>
    <row r="37" spans="1:2" x14ac:dyDescent="0.3">
      <c r="A37" s="244" t="s">
        <v>13</v>
      </c>
      <c r="B37" s="243"/>
    </row>
    <row r="38" spans="1:2" x14ac:dyDescent="0.3">
      <c r="A38" s="244" t="s">
        <v>14</v>
      </c>
      <c r="B38" s="243"/>
    </row>
    <row r="39" spans="1:2" ht="16.2" thickBot="1" x14ac:dyDescent="0.35">
      <c r="A39" s="127" t="s">
        <v>15</v>
      </c>
      <c r="B39" s="79"/>
    </row>
    <row r="40" spans="1:2" s="31" customFormat="1" ht="16.8" thickTop="1" thickBot="1" x14ac:dyDescent="0.35">
      <c r="A40" s="129" t="s">
        <v>7</v>
      </c>
      <c r="B40" s="68">
        <f>SUM(B35:B39)</f>
        <v>0</v>
      </c>
    </row>
    <row r="41" spans="1:2" ht="12.75" customHeight="1" x14ac:dyDescent="0.3">
      <c r="A41" s="121"/>
      <c r="B41" s="122"/>
    </row>
    <row r="42" spans="1:2" ht="15" customHeight="1" x14ac:dyDescent="0.3">
      <c r="A42" s="65" t="s">
        <v>19</v>
      </c>
      <c r="B42" s="66"/>
    </row>
    <row r="43" spans="1:2" x14ac:dyDescent="0.3">
      <c r="A43" s="42" t="s">
        <v>118</v>
      </c>
      <c r="B43" s="66"/>
    </row>
    <row r="44" spans="1:2" x14ac:dyDescent="0.3">
      <c r="A44" s="42" t="s">
        <v>129</v>
      </c>
      <c r="B44" s="66" t="s">
        <v>2</v>
      </c>
    </row>
    <row r="45" spans="1:2" x14ac:dyDescent="0.3">
      <c r="A45" s="42" t="s">
        <v>156</v>
      </c>
      <c r="B45" s="66"/>
    </row>
    <row r="46" spans="1:2" x14ac:dyDescent="0.3">
      <c r="A46" s="42" t="s">
        <v>494</v>
      </c>
      <c r="B46" s="66">
        <v>200000</v>
      </c>
    </row>
    <row r="47" spans="1:2" x14ac:dyDescent="0.3">
      <c r="A47" s="42" t="s">
        <v>572</v>
      </c>
      <c r="B47" s="66" t="s">
        <v>2</v>
      </c>
    </row>
    <row r="48" spans="1:2" x14ac:dyDescent="0.3">
      <c r="A48" s="42" t="s">
        <v>647</v>
      </c>
      <c r="B48" s="266"/>
    </row>
    <row r="49" spans="1:2" ht="16.2" thickBot="1" x14ac:dyDescent="0.35">
      <c r="A49" s="42" t="s">
        <v>713</v>
      </c>
      <c r="B49" s="290">
        <v>0</v>
      </c>
    </row>
    <row r="50" spans="1:2" ht="16.8" thickTop="1" thickBot="1" x14ac:dyDescent="0.35">
      <c r="A50" s="336" t="s">
        <v>11</v>
      </c>
      <c r="B50" s="338">
        <f>SUM(B43:B49)</f>
        <v>200000</v>
      </c>
    </row>
  </sheetData>
  <mergeCells count="6">
    <mergeCell ref="A10:B10"/>
    <mergeCell ref="A1:B1"/>
    <mergeCell ref="A2:B2"/>
    <mergeCell ref="A4:B4"/>
    <mergeCell ref="A6:B6"/>
    <mergeCell ref="A8:B8"/>
  </mergeCells>
  <printOptions horizontalCentered="1" verticalCentered="1" gridLines="1"/>
  <pageMargins left="0.66" right="0.67" top="0.31" bottom="0.21" header="0.26" footer="0.17"/>
  <pageSetup scale="9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9"/>
  <sheetViews>
    <sheetView topLeftCell="A10" zoomScale="85" zoomScaleNormal="85" workbookViewId="0">
      <selection activeCell="A42" sqref="A42:A48"/>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78" t="s">
        <v>0</v>
      </c>
      <c r="B1" s="1279"/>
    </row>
    <row r="2" spans="1:2" x14ac:dyDescent="0.3">
      <c r="A2" s="1280" t="s">
        <v>1</v>
      </c>
      <c r="B2" s="1281"/>
    </row>
    <row r="3" spans="1:2" ht="12.75" customHeight="1" x14ac:dyDescent="0.3">
      <c r="A3" s="239"/>
      <c r="B3" s="240"/>
    </row>
    <row r="4" spans="1:2" s="23" customFormat="1" ht="17.25" customHeight="1" x14ac:dyDescent="0.3">
      <c r="A4" s="1282" t="s">
        <v>116</v>
      </c>
      <c r="B4" s="1283"/>
    </row>
    <row r="5" spans="1:2" ht="12.75" customHeight="1" x14ac:dyDescent="0.3">
      <c r="A5" s="121"/>
      <c r="B5" s="241"/>
    </row>
    <row r="6" spans="1:2" x14ac:dyDescent="0.3">
      <c r="A6" s="1284" t="s">
        <v>115</v>
      </c>
      <c r="B6" s="1283"/>
    </row>
    <row r="7" spans="1:2" x14ac:dyDescent="0.3">
      <c r="A7" s="331" t="s">
        <v>30</v>
      </c>
      <c r="B7" s="109"/>
    </row>
    <row r="8" spans="1:2" x14ac:dyDescent="0.3">
      <c r="A8" s="1284" t="s">
        <v>71</v>
      </c>
      <c r="B8" s="1283"/>
    </row>
    <row r="9" spans="1:2" x14ac:dyDescent="0.3">
      <c r="A9" s="1284"/>
      <c r="B9" s="1283"/>
    </row>
    <row r="10" spans="1:2" ht="12.75" customHeight="1" x14ac:dyDescent="0.3">
      <c r="A10" s="123"/>
      <c r="B10" s="124"/>
    </row>
    <row r="11" spans="1:2" x14ac:dyDescent="0.3">
      <c r="A11" s="1276" t="s">
        <v>586</v>
      </c>
      <c r="B11" s="1277"/>
    </row>
    <row r="12" spans="1:2" x14ac:dyDescent="0.3">
      <c r="A12" s="112" t="s">
        <v>587</v>
      </c>
      <c r="B12" s="330"/>
    </row>
    <row r="13" spans="1:2" x14ac:dyDescent="0.3">
      <c r="A13" s="112" t="s">
        <v>588</v>
      </c>
      <c r="B13" s="330"/>
    </row>
    <row r="14" spans="1:2" x14ac:dyDescent="0.3">
      <c r="A14" s="112" t="s">
        <v>589</v>
      </c>
      <c r="B14" s="330"/>
    </row>
    <row r="15" spans="1:2" x14ac:dyDescent="0.3">
      <c r="A15" s="112" t="s">
        <v>590</v>
      </c>
      <c r="B15" s="330"/>
    </row>
    <row r="16" spans="1:2" ht="12.75" customHeight="1" thickBot="1" x14ac:dyDescent="0.35">
      <c r="A16" s="344"/>
      <c r="B16" s="345"/>
    </row>
    <row r="17" spans="1:4" x14ac:dyDescent="0.3">
      <c r="A17" s="242" t="s">
        <v>16</v>
      </c>
      <c r="B17" s="243" t="s">
        <v>2</v>
      </c>
    </row>
    <row r="18" spans="1:4" x14ac:dyDescent="0.3">
      <c r="A18" s="244" t="s">
        <v>3</v>
      </c>
      <c r="B18" s="243" t="s">
        <v>2</v>
      </c>
    </row>
    <row r="19" spans="1:4" x14ac:dyDescent="0.3">
      <c r="A19" s="244" t="s">
        <v>5</v>
      </c>
      <c r="B19" s="243"/>
    </row>
    <row r="20" spans="1:4" ht="16.2" thickBot="1" x14ac:dyDescent="0.35">
      <c r="A20" s="127" t="s">
        <v>26</v>
      </c>
      <c r="B20" s="128"/>
    </row>
    <row r="21" spans="1:4" ht="16.2" thickTop="1" x14ac:dyDescent="0.3">
      <c r="A21" s="244" t="s">
        <v>6</v>
      </c>
      <c r="B21" s="245"/>
      <c r="D21" s="23"/>
    </row>
    <row r="22" spans="1:4" s="31" customFormat="1" ht="16.2" thickBot="1" x14ac:dyDescent="0.35">
      <c r="A22" s="336" t="s">
        <v>7</v>
      </c>
      <c r="B22" s="338">
        <f>SUM(B17:B20)-(B21)</f>
        <v>0</v>
      </c>
    </row>
    <row r="23" spans="1:4" ht="12.75" customHeight="1" x14ac:dyDescent="0.3">
      <c r="A23" s="121"/>
      <c r="B23" s="122"/>
    </row>
    <row r="24" spans="1:4" x14ac:dyDescent="0.3">
      <c r="A24" s="242" t="s">
        <v>17</v>
      </c>
      <c r="B24" s="243"/>
    </row>
    <row r="25" spans="1:4" x14ac:dyDescent="0.3">
      <c r="A25" s="244" t="s">
        <v>95</v>
      </c>
      <c r="B25" s="243"/>
    </row>
    <row r="26" spans="1:4" ht="16.5" customHeight="1" x14ac:dyDescent="0.3">
      <c r="A26" s="244" t="s">
        <v>22</v>
      </c>
      <c r="B26" s="243"/>
    </row>
    <row r="27" spans="1:4" x14ac:dyDescent="0.3">
      <c r="A27" s="244" t="s">
        <v>20</v>
      </c>
      <c r="B27" s="243"/>
    </row>
    <row r="28" spans="1:4" x14ac:dyDescent="0.3">
      <c r="A28" s="244" t="s">
        <v>8</v>
      </c>
      <c r="B28" s="243"/>
    </row>
    <row r="29" spans="1:4" x14ac:dyDescent="0.3">
      <c r="A29" s="244" t="s">
        <v>96</v>
      </c>
      <c r="B29" s="243"/>
    </row>
    <row r="30" spans="1:4" x14ac:dyDescent="0.3">
      <c r="A30" s="244" t="s">
        <v>9</v>
      </c>
      <c r="B30" s="243">
        <v>6000000</v>
      </c>
    </row>
    <row r="31" spans="1:4" ht="16.2" thickBot="1" x14ac:dyDescent="0.35">
      <c r="A31" s="127" t="s">
        <v>10</v>
      </c>
      <c r="B31" s="79"/>
    </row>
    <row r="32" spans="1:4" s="31" customFormat="1" ht="16.8" thickTop="1" thickBot="1" x14ac:dyDescent="0.35">
      <c r="A32" s="129" t="s">
        <v>11</v>
      </c>
      <c r="B32" s="68">
        <f>SUM(B25:B31)</f>
        <v>6000000</v>
      </c>
    </row>
    <row r="33" spans="1:2" ht="12.75" customHeight="1" x14ac:dyDescent="0.3">
      <c r="A33" s="121"/>
      <c r="B33" s="122"/>
    </row>
    <row r="34" spans="1:2" x14ac:dyDescent="0.3">
      <c r="A34" s="242" t="s">
        <v>18</v>
      </c>
      <c r="B34" s="243" t="s">
        <v>4</v>
      </c>
    </row>
    <row r="35" spans="1:2" x14ac:dyDescent="0.3">
      <c r="A35" s="244" t="s">
        <v>12</v>
      </c>
      <c r="B35" s="243"/>
    </row>
    <row r="36" spans="1:2" x14ac:dyDescent="0.3">
      <c r="A36" s="244" t="s">
        <v>13</v>
      </c>
      <c r="B36" s="243"/>
    </row>
    <row r="37" spans="1:2" x14ac:dyDescent="0.3">
      <c r="A37" s="244" t="s">
        <v>14</v>
      </c>
      <c r="B37" s="243"/>
    </row>
    <row r="38" spans="1:2" ht="16.2" thickBot="1" x14ac:dyDescent="0.35">
      <c r="A38" s="127" t="s">
        <v>15</v>
      </c>
      <c r="B38" s="79"/>
    </row>
    <row r="39" spans="1:2" s="31" customFormat="1" ht="16.8" thickTop="1" thickBot="1" x14ac:dyDescent="0.35">
      <c r="A39" s="129" t="s">
        <v>7</v>
      </c>
      <c r="B39" s="68">
        <f>SUM(B34:B38)</f>
        <v>0</v>
      </c>
    </row>
    <row r="40" spans="1:2" ht="12.75" customHeight="1" x14ac:dyDescent="0.3">
      <c r="A40" s="121"/>
      <c r="B40" s="122"/>
    </row>
    <row r="41" spans="1:2" ht="15" customHeight="1" x14ac:dyDescent="0.3">
      <c r="A41" s="65" t="s">
        <v>19</v>
      </c>
      <c r="B41" s="66"/>
    </row>
    <row r="42" spans="1:2" x14ac:dyDescent="0.3">
      <c r="A42" s="42" t="s">
        <v>118</v>
      </c>
      <c r="B42" s="66"/>
    </row>
    <row r="43" spans="1:2" x14ac:dyDescent="0.3">
      <c r="A43" s="42" t="s">
        <v>129</v>
      </c>
      <c r="B43" s="66"/>
    </row>
    <row r="44" spans="1:2" x14ac:dyDescent="0.3">
      <c r="A44" s="42" t="s">
        <v>156</v>
      </c>
      <c r="B44" s="66"/>
    </row>
    <row r="45" spans="1:2" x14ac:dyDescent="0.3">
      <c r="A45" s="42" t="s">
        <v>494</v>
      </c>
      <c r="B45" s="66"/>
    </row>
    <row r="46" spans="1:2" x14ac:dyDescent="0.3">
      <c r="A46" s="42" t="s">
        <v>572</v>
      </c>
      <c r="B46" s="66" t="s">
        <v>2</v>
      </c>
    </row>
    <row r="47" spans="1:2" x14ac:dyDescent="0.3">
      <c r="A47" s="42" t="s">
        <v>647</v>
      </c>
      <c r="B47" s="266"/>
    </row>
    <row r="48" spans="1:2" ht="16.2" thickBot="1" x14ac:dyDescent="0.35">
      <c r="A48" s="42" t="s">
        <v>713</v>
      </c>
      <c r="B48" s="290">
        <v>6000000</v>
      </c>
    </row>
    <row r="49" spans="1:2" ht="16.8" thickTop="1" thickBot="1" x14ac:dyDescent="0.35">
      <c r="A49" s="336" t="s">
        <v>11</v>
      </c>
      <c r="B49" s="338">
        <f>SUM(B42:B48)</f>
        <v>6000000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scale="9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3" zoomScale="85" zoomScaleNormal="85" workbookViewId="0">
      <selection activeCell="A39" sqref="A39:A45"/>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78" t="s">
        <v>0</v>
      </c>
      <c r="B1" s="1279"/>
    </row>
    <row r="2" spans="1:2" x14ac:dyDescent="0.3">
      <c r="A2" s="1280" t="s">
        <v>1</v>
      </c>
      <c r="B2" s="1281"/>
    </row>
    <row r="3" spans="1:2" ht="12.75" customHeight="1" x14ac:dyDescent="0.3">
      <c r="A3" s="239"/>
      <c r="B3" s="240"/>
    </row>
    <row r="4" spans="1:2" s="23" customFormat="1" ht="17.25" customHeight="1" x14ac:dyDescent="0.3">
      <c r="A4" s="1282" t="s">
        <v>126</v>
      </c>
      <c r="B4" s="1283"/>
    </row>
    <row r="5" spans="1:2" ht="12.75" customHeight="1" x14ac:dyDescent="0.3">
      <c r="A5" s="121"/>
      <c r="B5" s="241"/>
    </row>
    <row r="6" spans="1:2" x14ac:dyDescent="0.3">
      <c r="A6" s="1284" t="s">
        <v>40</v>
      </c>
      <c r="B6" s="1283"/>
    </row>
    <row r="7" spans="1:2" x14ac:dyDescent="0.3">
      <c r="A7" s="229" t="s">
        <v>30</v>
      </c>
      <c r="B7" s="109"/>
    </row>
    <row r="8" spans="1:2" x14ac:dyDescent="0.3">
      <c r="A8" s="1284" t="s">
        <v>71</v>
      </c>
      <c r="B8" s="1283"/>
    </row>
    <row r="9" spans="1:2" x14ac:dyDescent="0.3">
      <c r="A9" s="1284"/>
      <c r="B9" s="1283"/>
    </row>
    <row r="10" spans="1:2" ht="12.75" customHeight="1" x14ac:dyDescent="0.3">
      <c r="A10" s="123"/>
      <c r="B10" s="124"/>
    </row>
    <row r="11" spans="1:2" ht="37.5" customHeight="1" x14ac:dyDescent="0.3">
      <c r="A11" s="1295" t="s">
        <v>127</v>
      </c>
      <c r="B11" s="1341"/>
    </row>
    <row r="12" spans="1:2" ht="12.75" customHeight="1" thickBot="1" x14ac:dyDescent="0.35">
      <c r="A12" s="125"/>
      <c r="B12" s="126"/>
    </row>
    <row r="13" spans="1:2" x14ac:dyDescent="0.3">
      <c r="A13" s="242" t="s">
        <v>16</v>
      </c>
      <c r="B13" s="243" t="s">
        <v>2</v>
      </c>
    </row>
    <row r="14" spans="1:2" x14ac:dyDescent="0.3">
      <c r="A14" s="244" t="s">
        <v>3</v>
      </c>
      <c r="B14" s="243">
        <v>200000</v>
      </c>
    </row>
    <row r="15" spans="1:2" x14ac:dyDescent="0.3">
      <c r="A15" s="244"/>
      <c r="B15" s="243"/>
    </row>
    <row r="16" spans="1:2" x14ac:dyDescent="0.3">
      <c r="A16" s="244" t="s">
        <v>5</v>
      </c>
      <c r="B16" s="243"/>
    </row>
    <row r="17" spans="1:4" ht="16.2" thickBot="1" x14ac:dyDescent="0.35">
      <c r="A17" s="127" t="s">
        <v>26</v>
      </c>
      <c r="B17" s="128"/>
    </row>
    <row r="18" spans="1:4" ht="16.2" thickTop="1" x14ac:dyDescent="0.3">
      <c r="A18" s="244" t="s">
        <v>6</v>
      </c>
      <c r="B18" s="245"/>
      <c r="D18" s="23"/>
    </row>
    <row r="19" spans="1:4" s="31" customFormat="1" ht="16.2" thickBot="1" x14ac:dyDescent="0.35">
      <c r="A19" s="67" t="s">
        <v>7</v>
      </c>
      <c r="B19" s="69">
        <f>SUM(B13:B17)-(B18)</f>
        <v>200000</v>
      </c>
    </row>
    <row r="20" spans="1:4" ht="12.75" customHeight="1" x14ac:dyDescent="0.3">
      <c r="A20" s="121"/>
      <c r="B20" s="122"/>
    </row>
    <row r="21" spans="1:4" x14ac:dyDescent="0.3">
      <c r="A21" s="242" t="s">
        <v>17</v>
      </c>
      <c r="B21" s="243"/>
    </row>
    <row r="22" spans="1:4" x14ac:dyDescent="0.3">
      <c r="A22" s="244" t="s">
        <v>95</v>
      </c>
      <c r="B22" s="243"/>
    </row>
    <row r="23" spans="1:4" ht="16.5" customHeight="1" x14ac:dyDescent="0.3">
      <c r="A23" s="244" t="s">
        <v>22</v>
      </c>
      <c r="B23" s="243"/>
    </row>
    <row r="24" spans="1:4" x14ac:dyDescent="0.3">
      <c r="A24" s="244" t="s">
        <v>20</v>
      </c>
      <c r="B24" s="243"/>
    </row>
    <row r="25" spans="1:4" x14ac:dyDescent="0.3">
      <c r="A25" s="244" t="s">
        <v>8</v>
      </c>
      <c r="B25" s="243"/>
    </row>
    <row r="26" spans="1:4" x14ac:dyDescent="0.3">
      <c r="A26" s="244" t="s">
        <v>96</v>
      </c>
      <c r="B26" s="243"/>
    </row>
    <row r="27" spans="1:4" x14ac:dyDescent="0.3">
      <c r="A27" s="244" t="s">
        <v>9</v>
      </c>
      <c r="B27" s="243"/>
    </row>
    <row r="28" spans="1:4" ht="16.2" thickBot="1" x14ac:dyDescent="0.35">
      <c r="A28" s="127" t="s">
        <v>10</v>
      </c>
      <c r="B28" s="79">
        <v>200000</v>
      </c>
    </row>
    <row r="29" spans="1:4" s="31" customFormat="1" ht="16.8" thickTop="1" thickBot="1" x14ac:dyDescent="0.35">
      <c r="A29" s="129" t="s">
        <v>11</v>
      </c>
      <c r="B29" s="68">
        <f>SUM(B22:B28)</f>
        <v>200000</v>
      </c>
    </row>
    <row r="30" spans="1:4" ht="12.75" customHeight="1" x14ac:dyDescent="0.3">
      <c r="A30" s="121"/>
      <c r="B30" s="122"/>
    </row>
    <row r="31" spans="1:4" x14ac:dyDescent="0.3">
      <c r="A31" s="242" t="s">
        <v>18</v>
      </c>
      <c r="B31" s="243" t="s">
        <v>4</v>
      </c>
    </row>
    <row r="32" spans="1:4" x14ac:dyDescent="0.3">
      <c r="A32" s="244" t="s">
        <v>12</v>
      </c>
      <c r="B32" s="243"/>
    </row>
    <row r="33" spans="1:2" x14ac:dyDescent="0.3">
      <c r="A33" s="244" t="s">
        <v>13</v>
      </c>
      <c r="B33" s="243"/>
    </row>
    <row r="34" spans="1:2" x14ac:dyDescent="0.3">
      <c r="A34" s="244" t="s">
        <v>14</v>
      </c>
      <c r="B34" s="243"/>
    </row>
    <row r="35" spans="1:2" ht="16.2" thickBot="1" x14ac:dyDescent="0.35">
      <c r="A35" s="127" t="s">
        <v>15</v>
      </c>
      <c r="B35" s="79"/>
    </row>
    <row r="36" spans="1:2" s="31" customFormat="1" ht="16.8" thickTop="1" thickBot="1" x14ac:dyDescent="0.35">
      <c r="A36" s="267" t="s">
        <v>7</v>
      </c>
      <c r="B36" s="261">
        <f>SUM(B31:B35)</f>
        <v>0</v>
      </c>
    </row>
    <row r="37" spans="1:2" ht="12.75" customHeight="1" x14ac:dyDescent="0.3">
      <c r="A37" s="276"/>
      <c r="B37" s="722"/>
    </row>
    <row r="38" spans="1:2" ht="15" customHeight="1" x14ac:dyDescent="0.3">
      <c r="A38" s="75" t="s">
        <v>19</v>
      </c>
      <c r="B38" s="130"/>
    </row>
    <row r="39" spans="1:2" x14ac:dyDescent="0.3">
      <c r="A39" s="42" t="s">
        <v>118</v>
      </c>
      <c r="B39" s="66"/>
    </row>
    <row r="40" spans="1:2" x14ac:dyDescent="0.3">
      <c r="A40" s="42" t="s">
        <v>129</v>
      </c>
      <c r="B40" s="66">
        <v>200000</v>
      </c>
    </row>
    <row r="41" spans="1:2" x14ac:dyDescent="0.3">
      <c r="A41" s="42" t="s">
        <v>156</v>
      </c>
      <c r="B41" s="66"/>
    </row>
    <row r="42" spans="1:2" x14ac:dyDescent="0.3">
      <c r="A42" s="42" t="s">
        <v>494</v>
      </c>
      <c r="B42" s="66"/>
    </row>
    <row r="43" spans="1:2" x14ac:dyDescent="0.3">
      <c r="A43" s="42" t="s">
        <v>572</v>
      </c>
      <c r="B43" s="66"/>
    </row>
    <row r="44" spans="1:2" x14ac:dyDescent="0.3">
      <c r="A44" s="42" t="s">
        <v>647</v>
      </c>
      <c r="B44" s="66"/>
    </row>
    <row r="45" spans="1:2" ht="16.2" thickBot="1" x14ac:dyDescent="0.35">
      <c r="A45" s="42" t="s">
        <v>713</v>
      </c>
      <c r="B45" s="355"/>
    </row>
    <row r="46" spans="1:2" ht="16.2" thickBot="1" x14ac:dyDescent="0.35">
      <c r="A46" s="67" t="s">
        <v>11</v>
      </c>
      <c r="B46" s="338">
        <f>SUM(B39:B45)</f>
        <v>200000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8"/>
  <sheetViews>
    <sheetView view="pageBreakPreview" zoomScale="60" zoomScaleNormal="100" workbookViewId="0">
      <selection activeCell="B26" sqref="B26"/>
    </sheetView>
  </sheetViews>
  <sheetFormatPr defaultColWidth="8.88671875" defaultRowHeight="14.4" x14ac:dyDescent="0.3"/>
  <cols>
    <col min="1" max="1" width="79" style="74" customWidth="1"/>
    <col min="2" max="2" width="13.6640625" style="74" customWidth="1"/>
    <col min="3" max="16384" width="8.88671875" style="74"/>
  </cols>
  <sheetData>
    <row r="1" spans="1:2" ht="15.6" x14ac:dyDescent="0.3">
      <c r="A1" s="1357" t="s">
        <v>0</v>
      </c>
      <c r="B1" s="1357"/>
    </row>
    <row r="2" spans="1:2" ht="15.6" x14ac:dyDescent="0.3">
      <c r="A2" s="1358" t="s">
        <v>1</v>
      </c>
      <c r="B2" s="1358"/>
    </row>
    <row r="3" spans="1:2" ht="15.6" x14ac:dyDescent="0.3">
      <c r="A3" s="1359"/>
      <c r="B3" s="1359"/>
    </row>
    <row r="4" spans="1:2" ht="15.6" x14ac:dyDescent="0.3">
      <c r="A4" s="1351" t="s">
        <v>131</v>
      </c>
      <c r="B4" s="1351"/>
    </row>
    <row r="5" spans="1:2" ht="15" x14ac:dyDescent="0.3">
      <c r="A5" s="1360"/>
      <c r="B5" s="1360"/>
    </row>
    <row r="6" spans="1:2" ht="15.6" x14ac:dyDescent="0.3">
      <c r="A6" s="1351" t="s">
        <v>379</v>
      </c>
      <c r="B6" s="1352"/>
    </row>
    <row r="7" spans="1:2" ht="15.6" x14ac:dyDescent="0.3">
      <c r="A7" s="1352"/>
      <c r="B7" s="1352"/>
    </row>
    <row r="8" spans="1:2" ht="15.6" x14ac:dyDescent="0.3">
      <c r="A8" s="1351" t="s">
        <v>74</v>
      </c>
      <c r="B8" s="1351"/>
    </row>
    <row r="9" spans="1:2" ht="15.6" x14ac:dyDescent="0.3">
      <c r="A9" s="1351" t="s">
        <v>576</v>
      </c>
      <c r="B9" s="1352"/>
    </row>
    <row r="10" spans="1:2" ht="15.6" x14ac:dyDescent="0.3">
      <c r="A10" s="1351" t="s">
        <v>75</v>
      </c>
      <c r="B10" s="1351"/>
    </row>
    <row r="11" spans="1:2" ht="15.75" customHeight="1" x14ac:dyDescent="0.3">
      <c r="A11" s="1350"/>
      <c r="B11" s="1350"/>
    </row>
    <row r="12" spans="1:2" ht="15" customHeight="1" x14ac:dyDescent="0.3">
      <c r="A12" s="1353" t="s">
        <v>577</v>
      </c>
      <c r="B12" s="1354"/>
    </row>
    <row r="13" spans="1:2" ht="15" customHeight="1" x14ac:dyDescent="0.3">
      <c r="A13" s="1355"/>
      <c r="B13" s="1356"/>
    </row>
    <row r="14" spans="1:2" ht="15.75" customHeight="1" x14ac:dyDescent="0.3">
      <c r="A14" s="1350"/>
      <c r="B14" s="1350"/>
    </row>
    <row r="15" spans="1:2" ht="15.6" x14ac:dyDescent="0.3">
      <c r="A15" s="1351" t="s">
        <v>382</v>
      </c>
      <c r="B15" s="1352"/>
    </row>
    <row r="16" spans="1:2" ht="15.6" x14ac:dyDescent="0.3">
      <c r="A16" s="1352"/>
      <c r="B16" s="1352"/>
    </row>
    <row r="17" spans="1:2" ht="15" customHeight="1" x14ac:dyDescent="0.3">
      <c r="A17" s="1342" t="s">
        <v>702</v>
      </c>
      <c r="B17" s="1343"/>
    </row>
    <row r="18" spans="1:2" x14ac:dyDescent="0.3">
      <c r="A18" s="1344"/>
      <c r="B18" s="1345"/>
    </row>
    <row r="19" spans="1:2" x14ac:dyDescent="0.3">
      <c r="A19" s="1344"/>
      <c r="B19" s="1345"/>
    </row>
    <row r="20" spans="1:2" ht="14.25" customHeight="1" x14ac:dyDescent="0.3">
      <c r="A20" s="1346"/>
      <c r="B20" s="1347"/>
    </row>
    <row r="21" spans="1:2" ht="15.6" x14ac:dyDescent="0.3">
      <c r="A21" s="1348"/>
      <c r="B21" s="1348"/>
    </row>
    <row r="22" spans="1:2" ht="15.6" x14ac:dyDescent="0.3">
      <c r="A22" s="157" t="s">
        <v>76</v>
      </c>
      <c r="B22" s="162"/>
    </row>
    <row r="23" spans="1:2" ht="15.6" x14ac:dyDescent="0.3">
      <c r="A23" s="158" t="s">
        <v>77</v>
      </c>
      <c r="B23" s="154">
        <v>0</v>
      </c>
    </row>
    <row r="24" spans="1:2" ht="15.6" x14ac:dyDescent="0.3">
      <c r="A24" s="158" t="s">
        <v>78</v>
      </c>
      <c r="B24" s="154">
        <v>0</v>
      </c>
    </row>
    <row r="25" spans="1:2" ht="15.6" x14ac:dyDescent="0.3">
      <c r="A25" s="158" t="s">
        <v>5</v>
      </c>
      <c r="B25" s="154">
        <v>1000000</v>
      </c>
    </row>
    <row r="26" spans="1:2" ht="15.6" x14ac:dyDescent="0.3">
      <c r="A26" s="158" t="s">
        <v>26</v>
      </c>
      <c r="B26" s="154">
        <v>0</v>
      </c>
    </row>
    <row r="27" spans="1:2" ht="15.6" x14ac:dyDescent="0.3">
      <c r="A27" s="158" t="s">
        <v>79</v>
      </c>
      <c r="B27" s="154">
        <v>0</v>
      </c>
    </row>
    <row r="28" spans="1:2" ht="15.6" x14ac:dyDescent="0.3">
      <c r="A28" s="158" t="s">
        <v>80</v>
      </c>
      <c r="B28" s="153">
        <v>0</v>
      </c>
    </row>
    <row r="29" spans="1:2" ht="15.6" x14ac:dyDescent="0.3">
      <c r="A29" s="158" t="s">
        <v>7</v>
      </c>
      <c r="B29" s="154">
        <f>SUM(B23:B28)</f>
        <v>1000000</v>
      </c>
    </row>
    <row r="30" spans="1:2" ht="15.6" x14ac:dyDescent="0.3">
      <c r="A30" s="158"/>
      <c r="B30" s="154"/>
    </row>
    <row r="31" spans="1:2" ht="15.6" x14ac:dyDescent="0.3">
      <c r="A31" s="157" t="s">
        <v>81</v>
      </c>
      <c r="B31" s="154"/>
    </row>
    <row r="32" spans="1:2" ht="15.6" x14ac:dyDescent="0.3">
      <c r="A32" s="161" t="s">
        <v>82</v>
      </c>
      <c r="B32" s="154">
        <v>0</v>
      </c>
    </row>
    <row r="33" spans="1:3" ht="15.6" x14ac:dyDescent="0.3">
      <c r="A33" s="161" t="s">
        <v>83</v>
      </c>
      <c r="B33" s="154">
        <v>0</v>
      </c>
    </row>
    <row r="34" spans="1:3" ht="15.6" x14ac:dyDescent="0.3">
      <c r="A34" s="154" t="s">
        <v>84</v>
      </c>
      <c r="B34" s="154">
        <v>0</v>
      </c>
    </row>
    <row r="35" spans="1:3" ht="15.6" x14ac:dyDescent="0.3">
      <c r="A35" s="154" t="s">
        <v>85</v>
      </c>
      <c r="B35" s="154">
        <v>0</v>
      </c>
    </row>
    <row r="36" spans="1:3" ht="15.6" x14ac:dyDescent="0.3">
      <c r="A36" s="154" t="s">
        <v>86</v>
      </c>
      <c r="B36" s="154">
        <v>190000</v>
      </c>
    </row>
    <row r="37" spans="1:3" ht="15.6" x14ac:dyDescent="0.3">
      <c r="A37" s="154" t="s">
        <v>87</v>
      </c>
      <c r="B37" s="153">
        <v>810000</v>
      </c>
    </row>
    <row r="38" spans="1:3" ht="16.8" x14ac:dyDescent="0.4">
      <c r="A38" s="154" t="s">
        <v>88</v>
      </c>
      <c r="B38" s="155">
        <v>0</v>
      </c>
    </row>
    <row r="39" spans="1:3" ht="15.6" x14ac:dyDescent="0.3">
      <c r="A39" s="152" t="s">
        <v>7</v>
      </c>
      <c r="B39" s="153">
        <f>SUM(B32:B38)</f>
        <v>1000000</v>
      </c>
    </row>
    <row r="40" spans="1:3" ht="15.6" x14ac:dyDescent="0.3">
      <c r="A40" s="160"/>
      <c r="B40" s="159"/>
    </row>
    <row r="41" spans="1:3" ht="15.6" x14ac:dyDescent="0.3">
      <c r="A41" s="157" t="s">
        <v>89</v>
      </c>
      <c r="B41" s="154" t="s">
        <v>2</v>
      </c>
    </row>
    <row r="42" spans="1:3" ht="15.6" x14ac:dyDescent="0.3">
      <c r="A42" s="158" t="s">
        <v>12</v>
      </c>
      <c r="B42" s="154">
        <v>0</v>
      </c>
    </row>
    <row r="43" spans="1:3" ht="15.6" x14ac:dyDescent="0.3">
      <c r="A43" s="158" t="s">
        <v>13</v>
      </c>
      <c r="B43" s="154">
        <v>0</v>
      </c>
    </row>
    <row r="44" spans="1:3" ht="15.6" x14ac:dyDescent="0.3">
      <c r="A44" s="158" t="s">
        <v>14</v>
      </c>
      <c r="B44" s="154">
        <v>0</v>
      </c>
    </row>
    <row r="45" spans="1:3" ht="15.6" x14ac:dyDescent="0.3">
      <c r="A45" s="158" t="s">
        <v>15</v>
      </c>
      <c r="B45" s="153">
        <v>0</v>
      </c>
      <c r="C45" s="144"/>
    </row>
    <row r="46" spans="1:3" ht="15.6" x14ac:dyDescent="0.3">
      <c r="A46" s="157" t="s">
        <v>7</v>
      </c>
      <c r="B46" s="153">
        <f>SUM(B42:B45)</f>
        <v>0</v>
      </c>
    </row>
    <row r="47" spans="1:3" ht="16.2" thickBot="1" x14ac:dyDescent="0.35">
      <c r="A47" s="1349"/>
      <c r="B47" s="1349"/>
    </row>
    <row r="48" spans="1:3" ht="15.6" x14ac:dyDescent="0.3">
      <c r="A48" s="725" t="s">
        <v>90</v>
      </c>
      <c r="B48" s="726"/>
    </row>
    <row r="49" spans="1:2" ht="15.6" x14ac:dyDescent="0.3">
      <c r="A49" s="42" t="s">
        <v>118</v>
      </c>
      <c r="B49" s="727"/>
    </row>
    <row r="50" spans="1:2" ht="15.6" x14ac:dyDescent="0.3">
      <c r="A50" s="42" t="s">
        <v>129</v>
      </c>
      <c r="B50" s="727"/>
    </row>
    <row r="51" spans="1:2" ht="15.6" x14ac:dyDescent="0.3">
      <c r="A51" s="42" t="s">
        <v>156</v>
      </c>
      <c r="B51" s="727"/>
    </row>
    <row r="52" spans="1:2" ht="15.6" x14ac:dyDescent="0.3">
      <c r="A52" s="42" t="s">
        <v>494</v>
      </c>
      <c r="B52" s="728">
        <v>1000000</v>
      </c>
    </row>
    <row r="53" spans="1:2" ht="15.6" x14ac:dyDescent="0.3">
      <c r="A53" s="42" t="s">
        <v>572</v>
      </c>
      <c r="B53" s="728"/>
    </row>
    <row r="54" spans="1:2" ht="15.6" x14ac:dyDescent="0.3">
      <c r="A54" s="42" t="s">
        <v>647</v>
      </c>
      <c r="B54" s="728"/>
    </row>
    <row r="55" spans="1:2" ht="16.2" thickBot="1" x14ac:dyDescent="0.35">
      <c r="A55" s="42" t="s">
        <v>713</v>
      </c>
      <c r="B55" s="729"/>
    </row>
    <row r="56" spans="1:2" ht="15.6" x14ac:dyDescent="0.3">
      <c r="A56" s="723" t="s">
        <v>7</v>
      </c>
      <c r="B56" s="724">
        <f>SUM(B49:B51)</f>
        <v>0</v>
      </c>
    </row>
    <row r="57" spans="1:2" x14ac:dyDescent="0.3">
      <c r="A57"/>
      <c r="B57"/>
    </row>
    <row r="58" spans="1:2" x14ac:dyDescent="0.3">
      <c r="A58"/>
      <c r="B58"/>
    </row>
  </sheetData>
  <mergeCells count="19">
    <mergeCell ref="A6:B6"/>
    <mergeCell ref="A7:B7"/>
    <mergeCell ref="A8:B8"/>
    <mergeCell ref="A9:B9"/>
    <mergeCell ref="A10:B10"/>
    <mergeCell ref="A1:B1"/>
    <mergeCell ref="A2:B2"/>
    <mergeCell ref="A3:B3"/>
    <mergeCell ref="A4:B4"/>
    <mergeCell ref="A5:B5"/>
    <mergeCell ref="A17:B19"/>
    <mergeCell ref="A20:B20"/>
    <mergeCell ref="A21:B21"/>
    <mergeCell ref="A47:B47"/>
    <mergeCell ref="A11:B11"/>
    <mergeCell ref="A14:B14"/>
    <mergeCell ref="A15:B15"/>
    <mergeCell ref="A12:B13"/>
    <mergeCell ref="A16:B16"/>
  </mergeCells>
  <printOptions horizontalCentered="1" verticalCentered="1"/>
  <pageMargins left="0.66" right="0.67" top="0.31" bottom="0.21" header="0.3" footer="0.3"/>
  <pageSetup scale="92" orientation="portrait" horizontalDpi="4294967294" verticalDpi="4294967294"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7" zoomScale="85" workbookViewId="0">
      <selection activeCell="B17" sqref="B17"/>
    </sheetView>
  </sheetViews>
  <sheetFormatPr defaultColWidth="8" defaultRowHeight="15.6" x14ac:dyDescent="0.3"/>
  <cols>
    <col min="1" max="1" width="68.6640625" style="45" customWidth="1"/>
    <col min="2" max="2" width="12" style="48" customWidth="1"/>
    <col min="3" max="16384" width="8" style="45"/>
  </cols>
  <sheetData>
    <row r="1" spans="1:2" x14ac:dyDescent="0.3">
      <c r="A1" s="1363" t="s">
        <v>0</v>
      </c>
      <c r="B1" s="1364"/>
    </row>
    <row r="2" spans="1:2" x14ac:dyDescent="0.3">
      <c r="A2" s="1365" t="s">
        <v>1</v>
      </c>
      <c r="B2" s="1366"/>
    </row>
    <row r="3" spans="1:2" ht="12.75" customHeight="1" x14ac:dyDescent="0.3">
      <c r="A3" s="81"/>
      <c r="B3" s="82"/>
    </row>
    <row r="4" spans="1:2" s="46" customFormat="1" ht="17.25" customHeight="1" x14ac:dyDescent="0.3">
      <c r="A4" s="1367" t="s">
        <v>122</v>
      </c>
      <c r="B4" s="1368"/>
    </row>
    <row r="5" spans="1:2" ht="12.75" customHeight="1" x14ac:dyDescent="0.3">
      <c r="A5" s="83"/>
      <c r="B5" s="84"/>
    </row>
    <row r="6" spans="1:2" x14ac:dyDescent="0.3">
      <c r="A6" s="1369" t="s">
        <v>112</v>
      </c>
      <c r="B6" s="1368"/>
    </row>
    <row r="7" spans="1:2" x14ac:dyDescent="0.3">
      <c r="A7" s="321" t="s">
        <v>39</v>
      </c>
      <c r="B7" s="85"/>
    </row>
    <row r="8" spans="1:2" x14ac:dyDescent="0.3">
      <c r="A8" s="1369" t="s">
        <v>98</v>
      </c>
      <c r="B8" s="1368"/>
    </row>
    <row r="9" spans="1:2" x14ac:dyDescent="0.3">
      <c r="A9" s="1369"/>
      <c r="B9" s="1368"/>
    </row>
    <row r="10" spans="1:2" ht="12.75" customHeight="1" x14ac:dyDescent="0.3">
      <c r="A10" s="86"/>
      <c r="B10" s="87"/>
    </row>
    <row r="11" spans="1:2" x14ac:dyDescent="0.3">
      <c r="A11" s="1361" t="s">
        <v>35</v>
      </c>
      <c r="B11" s="1362"/>
    </row>
    <row r="12" spans="1:2" ht="12.75" customHeight="1" thickBot="1" x14ac:dyDescent="0.35">
      <c r="A12" s="88"/>
      <c r="B12" s="89"/>
    </row>
    <row r="13" spans="1:2" x14ac:dyDescent="0.3">
      <c r="A13" s="90" t="s">
        <v>16</v>
      </c>
      <c r="B13" s="91" t="s">
        <v>2</v>
      </c>
    </row>
    <row r="14" spans="1:2" x14ac:dyDescent="0.3">
      <c r="A14" s="92" t="s">
        <v>3</v>
      </c>
      <c r="B14" s="91">
        <v>75000</v>
      </c>
    </row>
    <row r="15" spans="1:2" x14ac:dyDescent="0.3">
      <c r="A15" s="92" t="s">
        <v>36</v>
      </c>
      <c r="B15" s="91"/>
    </row>
    <row r="16" spans="1:2" x14ac:dyDescent="0.3">
      <c r="A16" s="92" t="s">
        <v>5</v>
      </c>
      <c r="B16" s="91">
        <v>500000</v>
      </c>
    </row>
    <row r="17" spans="1:4" ht="16.2" thickBot="1" x14ac:dyDescent="0.35">
      <c r="A17" s="93" t="s">
        <v>37</v>
      </c>
      <c r="B17" s="94"/>
    </row>
    <row r="18" spans="1:4" ht="16.2" thickTop="1" x14ac:dyDescent="0.3">
      <c r="A18" s="92" t="s">
        <v>6</v>
      </c>
      <c r="B18" s="95"/>
      <c r="D18" s="46"/>
    </row>
    <row r="19" spans="1:4" s="47" customFormat="1" ht="16.2" thickBot="1" x14ac:dyDescent="0.35">
      <c r="A19" s="96" t="s">
        <v>7</v>
      </c>
      <c r="B19" s="97">
        <f>SUM(B14:B17)-B18</f>
        <v>575000</v>
      </c>
    </row>
    <row r="20" spans="1:4" ht="12.75" customHeight="1" x14ac:dyDescent="0.3">
      <c r="A20" s="83"/>
      <c r="B20" s="98"/>
    </row>
    <row r="21" spans="1:4" x14ac:dyDescent="0.3">
      <c r="A21" s="90" t="s">
        <v>17</v>
      </c>
      <c r="B21" s="91"/>
    </row>
    <row r="22" spans="1:4" x14ac:dyDescent="0.3">
      <c r="A22" s="92" t="s">
        <v>21</v>
      </c>
      <c r="B22" s="91"/>
    </row>
    <row r="23" spans="1:4" ht="16.5" customHeight="1" x14ac:dyDescent="0.3">
      <c r="A23" s="92" t="s">
        <v>22</v>
      </c>
      <c r="B23" s="91"/>
    </row>
    <row r="24" spans="1:4" x14ac:dyDescent="0.3">
      <c r="A24" s="92" t="s">
        <v>38</v>
      </c>
      <c r="B24" s="91"/>
    </row>
    <row r="25" spans="1:4" x14ac:dyDescent="0.3">
      <c r="A25" s="92" t="s">
        <v>8</v>
      </c>
      <c r="B25" s="91"/>
    </row>
    <row r="26" spans="1:4" x14ac:dyDescent="0.3">
      <c r="A26" s="92" t="s">
        <v>23</v>
      </c>
      <c r="B26" s="91">
        <v>500000</v>
      </c>
    </row>
    <row r="27" spans="1:4" x14ac:dyDescent="0.3">
      <c r="A27" s="92" t="s">
        <v>9</v>
      </c>
      <c r="B27" s="91"/>
    </row>
    <row r="28" spans="1:4" ht="16.2" thickBot="1" x14ac:dyDescent="0.35">
      <c r="A28" s="93" t="s">
        <v>10</v>
      </c>
      <c r="B28" s="99"/>
    </row>
    <row r="29" spans="1:4" s="47" customFormat="1" ht="16.8" thickTop="1" thickBot="1" x14ac:dyDescent="0.35">
      <c r="A29" s="100" t="s">
        <v>11</v>
      </c>
      <c r="B29" s="101">
        <f>SUM(B22:B28)</f>
        <v>500000</v>
      </c>
    </row>
    <row r="30" spans="1:4" ht="12.75" customHeight="1" x14ac:dyDescent="0.3">
      <c r="A30" s="83"/>
      <c r="B30" s="98"/>
    </row>
    <row r="31" spans="1:4" x14ac:dyDescent="0.3">
      <c r="A31" s="90" t="s">
        <v>18</v>
      </c>
      <c r="B31" s="91" t="s">
        <v>4</v>
      </c>
    </row>
    <row r="32" spans="1:4" x14ac:dyDescent="0.3">
      <c r="A32" s="92" t="s">
        <v>12</v>
      </c>
      <c r="B32" s="91"/>
    </row>
    <row r="33" spans="1:2" x14ac:dyDescent="0.3">
      <c r="A33" s="92" t="s">
        <v>13</v>
      </c>
      <c r="B33" s="91"/>
    </row>
    <row r="34" spans="1:2" x14ac:dyDescent="0.3">
      <c r="A34" s="92" t="s">
        <v>14</v>
      </c>
      <c r="B34" s="91"/>
    </row>
    <row r="35" spans="1:2" ht="16.2" thickBot="1" x14ac:dyDescent="0.35">
      <c r="A35" s="93" t="s">
        <v>15</v>
      </c>
      <c r="B35" s="99"/>
    </row>
    <row r="36" spans="1:2" s="47" customFormat="1" ht="16.8" thickTop="1" thickBot="1" x14ac:dyDescent="0.35">
      <c r="A36" s="100" t="s">
        <v>7</v>
      </c>
      <c r="B36" s="101">
        <f>SUM(B31:B35)</f>
        <v>0</v>
      </c>
    </row>
    <row r="37" spans="1:2" ht="12.75" customHeight="1" x14ac:dyDescent="0.3">
      <c r="A37" s="83"/>
      <c r="B37" s="98"/>
    </row>
    <row r="38" spans="1:2" x14ac:dyDescent="0.3">
      <c r="A38" s="102" t="s">
        <v>19</v>
      </c>
      <c r="B38" s="103"/>
    </row>
    <row r="39" spans="1:2" x14ac:dyDescent="0.3">
      <c r="A39" s="42" t="s">
        <v>118</v>
      </c>
      <c r="B39" s="66">
        <v>75000</v>
      </c>
    </row>
    <row r="40" spans="1:2" x14ac:dyDescent="0.3">
      <c r="A40" s="42" t="s">
        <v>129</v>
      </c>
      <c r="B40" s="66">
        <v>500000</v>
      </c>
    </row>
    <row r="41" spans="1:2" x14ac:dyDescent="0.3">
      <c r="A41" s="42" t="s">
        <v>156</v>
      </c>
      <c r="B41" s="66"/>
    </row>
    <row r="42" spans="1:2" x14ac:dyDescent="0.3">
      <c r="A42" s="42" t="s">
        <v>494</v>
      </c>
      <c r="B42" s="66"/>
    </row>
    <row r="43" spans="1:2" x14ac:dyDescent="0.3">
      <c r="A43" s="42" t="s">
        <v>572</v>
      </c>
      <c r="B43" s="66"/>
    </row>
    <row r="44" spans="1:2" x14ac:dyDescent="0.3">
      <c r="A44" s="42" t="s">
        <v>647</v>
      </c>
      <c r="B44" s="66"/>
    </row>
    <row r="45" spans="1:2" ht="16.2" thickBot="1" x14ac:dyDescent="0.35">
      <c r="A45" s="42" t="s">
        <v>713</v>
      </c>
      <c r="B45" s="290"/>
    </row>
    <row r="46" spans="1:2" ht="16.8" thickTop="1" thickBot="1" x14ac:dyDescent="0.35">
      <c r="A46" s="96" t="s">
        <v>11</v>
      </c>
      <c r="B46" s="97">
        <f>SUM(B39:B45)</f>
        <v>575000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7" zoomScale="85" workbookViewId="0">
      <selection activeCell="B41" sqref="B41"/>
    </sheetView>
  </sheetViews>
  <sheetFormatPr defaultColWidth="8" defaultRowHeight="15.6" x14ac:dyDescent="0.3"/>
  <cols>
    <col min="1" max="1" width="68.5546875" style="45" customWidth="1"/>
    <col min="2" max="2" width="12" style="48" customWidth="1"/>
    <col min="3" max="3" width="8" style="45"/>
    <col min="4" max="4" width="11.5546875" style="45" bestFit="1" customWidth="1"/>
    <col min="5" max="16384" width="8" style="45"/>
  </cols>
  <sheetData>
    <row r="1" spans="1:4" x14ac:dyDescent="0.3">
      <c r="A1" s="1363" t="s">
        <v>0</v>
      </c>
      <c r="B1" s="1364"/>
    </row>
    <row r="2" spans="1:4" x14ac:dyDescent="0.3">
      <c r="A2" s="1365" t="s">
        <v>1</v>
      </c>
      <c r="B2" s="1366"/>
    </row>
    <row r="3" spans="1:4" ht="12.75" customHeight="1" x14ac:dyDescent="0.3">
      <c r="A3" s="81"/>
      <c r="B3" s="82"/>
    </row>
    <row r="4" spans="1:4" s="46" customFormat="1" ht="17.25" customHeight="1" x14ac:dyDescent="0.3">
      <c r="A4" s="1367" t="s">
        <v>666</v>
      </c>
      <c r="B4" s="1368"/>
    </row>
    <row r="5" spans="1:4" ht="12.75" customHeight="1" x14ac:dyDescent="0.3">
      <c r="A5" s="83"/>
      <c r="B5" s="84"/>
    </row>
    <row r="6" spans="1:4" x14ac:dyDescent="0.3">
      <c r="A6" s="1369" t="s">
        <v>29</v>
      </c>
      <c r="B6" s="1368"/>
    </row>
    <row r="7" spans="1:4" x14ac:dyDescent="0.3">
      <c r="A7" s="385" t="s">
        <v>39</v>
      </c>
      <c r="B7" s="85"/>
    </row>
    <row r="8" spans="1:4" x14ac:dyDescent="0.3">
      <c r="A8" s="1369" t="s">
        <v>667</v>
      </c>
      <c r="B8" s="1368"/>
    </row>
    <row r="9" spans="1:4" x14ac:dyDescent="0.3">
      <c r="A9" s="1369" t="s">
        <v>668</v>
      </c>
      <c r="B9" s="1368"/>
    </row>
    <row r="10" spans="1:4" ht="12.75" customHeight="1" x14ac:dyDescent="0.3">
      <c r="A10" s="86"/>
      <c r="B10" s="87"/>
    </row>
    <row r="11" spans="1:4" x14ac:dyDescent="0.3">
      <c r="A11" s="1361" t="s">
        <v>35</v>
      </c>
      <c r="B11" s="1362"/>
    </row>
    <row r="12" spans="1:4" ht="12.75" customHeight="1" thickBot="1" x14ac:dyDescent="0.35">
      <c r="A12" s="386"/>
      <c r="B12" s="387"/>
    </row>
    <row r="13" spans="1:4" x14ac:dyDescent="0.3">
      <c r="A13" s="90" t="s">
        <v>16</v>
      </c>
      <c r="B13" s="91" t="s">
        <v>2</v>
      </c>
    </row>
    <row r="14" spans="1:4" x14ac:dyDescent="0.3">
      <c r="A14" s="92" t="s">
        <v>669</v>
      </c>
      <c r="B14" s="91"/>
      <c r="D14" s="388" t="s">
        <v>135</v>
      </c>
    </row>
    <row r="15" spans="1:4" x14ac:dyDescent="0.3">
      <c r="A15" s="92" t="s">
        <v>36</v>
      </c>
      <c r="B15" s="91"/>
      <c r="D15" s="388" t="s">
        <v>135</v>
      </c>
    </row>
    <row r="16" spans="1:4" x14ac:dyDescent="0.3">
      <c r="A16" s="92" t="s">
        <v>5</v>
      </c>
      <c r="B16" s="91"/>
      <c r="D16" s="389" t="s">
        <v>135</v>
      </c>
    </row>
    <row r="17" spans="1:4" ht="16.2" thickBot="1" x14ac:dyDescent="0.35">
      <c r="A17" s="390" t="s">
        <v>670</v>
      </c>
      <c r="B17" s="391">
        <v>250000</v>
      </c>
      <c r="D17" s="389" t="s">
        <v>135</v>
      </c>
    </row>
    <row r="18" spans="1:4" ht="16.2" thickTop="1" x14ac:dyDescent="0.3">
      <c r="A18" s="92" t="s">
        <v>6</v>
      </c>
      <c r="B18" s="95"/>
      <c r="D18" s="46"/>
    </row>
    <row r="19" spans="1:4" s="47" customFormat="1" ht="16.2" thickBot="1" x14ac:dyDescent="0.35">
      <c r="A19" s="339" t="s">
        <v>7</v>
      </c>
      <c r="B19" s="392">
        <f>SUM(B14:B17)-B18</f>
        <v>250000</v>
      </c>
    </row>
    <row r="20" spans="1:4" ht="12.75" customHeight="1" x14ac:dyDescent="0.3">
      <c r="A20" s="83"/>
      <c r="B20" s="98"/>
    </row>
    <row r="21" spans="1:4" x14ac:dyDescent="0.3">
      <c r="A21" s="90" t="s">
        <v>17</v>
      </c>
      <c r="B21" s="91"/>
    </row>
    <row r="22" spans="1:4" x14ac:dyDescent="0.3">
      <c r="A22" s="92" t="s">
        <v>21</v>
      </c>
      <c r="B22" s="91"/>
    </row>
    <row r="23" spans="1:4" ht="16.5" customHeight="1" x14ac:dyDescent="0.3">
      <c r="A23" s="92" t="s">
        <v>22</v>
      </c>
      <c r="B23" s="91"/>
    </row>
    <row r="24" spans="1:4" x14ac:dyDescent="0.3">
      <c r="A24" s="92" t="s">
        <v>38</v>
      </c>
      <c r="B24" s="393">
        <v>250000</v>
      </c>
    </row>
    <row r="25" spans="1:4" x14ac:dyDescent="0.3">
      <c r="A25" s="92" t="s">
        <v>8</v>
      </c>
      <c r="B25" s="91"/>
    </row>
    <row r="26" spans="1:4" x14ac:dyDescent="0.3">
      <c r="A26" s="92" t="s">
        <v>23</v>
      </c>
      <c r="B26" s="91"/>
    </row>
    <row r="27" spans="1:4" x14ac:dyDescent="0.3">
      <c r="A27" s="92" t="s">
        <v>9</v>
      </c>
      <c r="B27" s="91"/>
    </row>
    <row r="28" spans="1:4" ht="16.2" thickBot="1" x14ac:dyDescent="0.35">
      <c r="A28" s="93" t="s">
        <v>10</v>
      </c>
      <c r="B28" s="99"/>
    </row>
    <row r="29" spans="1:4" s="47" customFormat="1" ht="16.8" thickTop="1" thickBot="1" x14ac:dyDescent="0.35">
      <c r="A29" s="100" t="s">
        <v>11</v>
      </c>
      <c r="B29" s="101">
        <f>SUM(B21:B28)</f>
        <v>250000</v>
      </c>
    </row>
    <row r="30" spans="1:4" ht="12.75" customHeight="1" x14ac:dyDescent="0.3">
      <c r="A30" s="83"/>
      <c r="B30" s="98"/>
    </row>
    <row r="31" spans="1:4" x14ac:dyDescent="0.3">
      <c r="A31" s="90" t="s">
        <v>18</v>
      </c>
      <c r="B31" s="91" t="s">
        <v>4</v>
      </c>
    </row>
    <row r="32" spans="1:4" x14ac:dyDescent="0.3">
      <c r="A32" s="92" t="s">
        <v>12</v>
      </c>
      <c r="B32" s="91">
        <v>0</v>
      </c>
    </row>
    <row r="33" spans="1:2" x14ac:dyDescent="0.3">
      <c r="A33" s="92" t="s">
        <v>13</v>
      </c>
      <c r="B33" s="91"/>
    </row>
    <row r="34" spans="1:2" x14ac:dyDescent="0.3">
      <c r="A34" s="92" t="s">
        <v>14</v>
      </c>
      <c r="B34" s="91"/>
    </row>
    <row r="35" spans="1:2" ht="16.2" thickBot="1" x14ac:dyDescent="0.35">
      <c r="A35" s="93" t="s">
        <v>15</v>
      </c>
      <c r="B35" s="99"/>
    </row>
    <row r="36" spans="1:2" s="47" customFormat="1" ht="16.8" thickTop="1" thickBot="1" x14ac:dyDescent="0.35">
      <c r="A36" s="100" t="s">
        <v>7</v>
      </c>
      <c r="B36" s="101">
        <f>SUM(B31:B35)</f>
        <v>0</v>
      </c>
    </row>
    <row r="37" spans="1:2" ht="12.75" customHeight="1" x14ac:dyDescent="0.3">
      <c r="A37" s="394"/>
      <c r="B37" s="84"/>
    </row>
    <row r="38" spans="1:2" x14ac:dyDescent="0.3">
      <c r="A38" s="102" t="s">
        <v>19</v>
      </c>
      <c r="B38" s="103"/>
    </row>
    <row r="39" spans="1:2" x14ac:dyDescent="0.3">
      <c r="A39" s="42" t="s">
        <v>118</v>
      </c>
      <c r="B39" s="104"/>
    </row>
    <row r="40" spans="1:2" x14ac:dyDescent="0.3">
      <c r="A40" s="42" t="s">
        <v>129</v>
      </c>
      <c r="B40" s="104"/>
    </row>
    <row r="41" spans="1:2" x14ac:dyDescent="0.3">
      <c r="A41" s="42" t="s">
        <v>156</v>
      </c>
      <c r="B41" s="104">
        <v>250000</v>
      </c>
    </row>
    <row r="42" spans="1:2" x14ac:dyDescent="0.3">
      <c r="A42" s="42" t="s">
        <v>494</v>
      </c>
      <c r="B42" s="104"/>
    </row>
    <row r="43" spans="1:2" x14ac:dyDescent="0.3">
      <c r="A43" s="42" t="s">
        <v>572</v>
      </c>
      <c r="B43" s="104"/>
    </row>
    <row r="44" spans="1:2" x14ac:dyDescent="0.3">
      <c r="A44" s="42" t="s">
        <v>647</v>
      </c>
      <c r="B44" s="395"/>
    </row>
    <row r="45" spans="1:2" ht="16.2" thickBot="1" x14ac:dyDescent="0.35">
      <c r="A45" s="42" t="s">
        <v>713</v>
      </c>
      <c r="B45" s="396"/>
    </row>
    <row r="46" spans="1:2" ht="16.8" thickTop="1" thickBot="1" x14ac:dyDescent="0.35">
      <c r="A46" s="339" t="s">
        <v>11</v>
      </c>
      <c r="B46" s="392">
        <f>SUM(B39:B45)</f>
        <v>250000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5"/>
  <sheetViews>
    <sheetView topLeftCell="A13" zoomScaleNormal="100" workbookViewId="0">
      <selection activeCell="B27" sqref="B27"/>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78" t="s">
        <v>0</v>
      </c>
      <c r="B1" s="1279"/>
    </row>
    <row r="2" spans="1:2" ht="16.2" thickBot="1" x14ac:dyDescent="0.35">
      <c r="A2" s="1280" t="s">
        <v>1</v>
      </c>
      <c r="B2" s="1281"/>
    </row>
    <row r="3" spans="1:2" ht="12.75" customHeight="1" thickBot="1" x14ac:dyDescent="0.35">
      <c r="A3" s="131"/>
      <c r="B3" s="132"/>
    </row>
    <row r="4" spans="1:2" s="23" customFormat="1" ht="17.25" customHeight="1" x14ac:dyDescent="0.3">
      <c r="A4" s="1282" t="s">
        <v>151</v>
      </c>
      <c r="B4" s="1283"/>
    </row>
    <row r="5" spans="1:2" ht="12.75" customHeight="1" thickBot="1" x14ac:dyDescent="0.35">
      <c r="A5" s="125"/>
      <c r="B5" s="126"/>
    </row>
    <row r="6" spans="1:2" x14ac:dyDescent="0.3">
      <c r="A6" s="1284" t="s">
        <v>27</v>
      </c>
      <c r="B6" s="1283"/>
    </row>
    <row r="7" spans="1:2" x14ac:dyDescent="0.3">
      <c r="A7" s="293" t="s">
        <v>30</v>
      </c>
      <c r="B7" s="109"/>
    </row>
    <row r="8" spans="1:2" x14ac:dyDescent="0.3">
      <c r="A8" s="1284" t="s">
        <v>71</v>
      </c>
      <c r="B8" s="1283"/>
    </row>
    <row r="9" spans="1:2" ht="16.2" thickBot="1" x14ac:dyDescent="0.35">
      <c r="A9" s="1372"/>
      <c r="B9" s="1373"/>
    </row>
    <row r="10" spans="1:2" ht="12.75" customHeight="1" x14ac:dyDescent="0.3">
      <c r="A10" s="123"/>
      <c r="B10" s="124"/>
    </row>
    <row r="11" spans="1:2" ht="43.5" customHeight="1" thickBot="1" x14ac:dyDescent="0.35">
      <c r="A11" s="1370" t="s">
        <v>136</v>
      </c>
      <c r="B11" s="1371"/>
    </row>
    <row r="12" spans="1:2" ht="12.75" customHeight="1" thickBot="1" x14ac:dyDescent="0.35">
      <c r="A12" s="125"/>
      <c r="B12" s="126"/>
    </row>
    <row r="13" spans="1:2" ht="16.2" thickBot="1" x14ac:dyDescent="0.35">
      <c r="A13" s="67" t="s">
        <v>137</v>
      </c>
      <c r="B13" s="133" t="s">
        <v>2</v>
      </c>
    </row>
    <row r="14" spans="1:2" ht="16.2" thickBot="1" x14ac:dyDescent="0.35">
      <c r="A14" s="134" t="s">
        <v>3</v>
      </c>
      <c r="B14" s="133">
        <v>95000</v>
      </c>
    </row>
    <row r="15" spans="1:2" ht="16.2" thickBot="1" x14ac:dyDescent="0.35">
      <c r="A15" s="134" t="s">
        <v>5</v>
      </c>
      <c r="B15" s="133">
        <v>1400000</v>
      </c>
    </row>
    <row r="16" spans="1:2" ht="16.2" thickBot="1" x14ac:dyDescent="0.35">
      <c r="A16" s="134" t="s">
        <v>26</v>
      </c>
      <c r="B16" s="135"/>
    </row>
    <row r="17" spans="1:4" ht="16.2" thickBot="1" x14ac:dyDescent="0.35">
      <c r="A17" s="134" t="s">
        <v>6</v>
      </c>
      <c r="B17" s="136"/>
      <c r="D17" s="23"/>
    </row>
    <row r="18" spans="1:4" s="31" customFormat="1" ht="16.2" thickBot="1" x14ac:dyDescent="0.35">
      <c r="A18" s="67" t="s">
        <v>7</v>
      </c>
      <c r="B18" s="69">
        <f>SUM(B13:B16)-(B17)</f>
        <v>1495000</v>
      </c>
    </row>
    <row r="19" spans="1:4" ht="12.75" customHeight="1" thickBot="1" x14ac:dyDescent="0.35">
      <c r="A19" s="125"/>
      <c r="B19" s="137"/>
    </row>
    <row r="20" spans="1:4" ht="16.2" thickBot="1" x14ac:dyDescent="0.35">
      <c r="A20" s="67" t="s">
        <v>17</v>
      </c>
      <c r="B20" s="133"/>
    </row>
    <row r="21" spans="1:4" ht="16.2" thickBot="1" x14ac:dyDescent="0.35">
      <c r="A21" s="134" t="s">
        <v>95</v>
      </c>
      <c r="B21" s="133">
        <v>45000</v>
      </c>
    </row>
    <row r="22" spans="1:4" ht="16.5" customHeight="1" thickBot="1" x14ac:dyDescent="0.35">
      <c r="A22" s="134" t="s">
        <v>22</v>
      </c>
      <c r="B22" s="133"/>
    </row>
    <row r="23" spans="1:4" ht="16.2" thickBot="1" x14ac:dyDescent="0.35">
      <c r="A23" s="134" t="s">
        <v>20</v>
      </c>
      <c r="B23" s="133">
        <v>1400000</v>
      </c>
    </row>
    <row r="24" spans="1:4" ht="16.2" thickBot="1" x14ac:dyDescent="0.35">
      <c r="A24" s="134" t="s">
        <v>8</v>
      </c>
      <c r="B24" s="133"/>
    </row>
    <row r="25" spans="1:4" ht="16.2" thickBot="1" x14ac:dyDescent="0.35">
      <c r="A25" s="134" t="s">
        <v>96</v>
      </c>
      <c r="B25" s="133">
        <v>50000</v>
      </c>
    </row>
    <row r="26" spans="1:4" ht="16.2" thickBot="1" x14ac:dyDescent="0.35">
      <c r="A26" s="134" t="s">
        <v>9</v>
      </c>
      <c r="B26" s="133"/>
    </row>
    <row r="27" spans="1:4" ht="16.2" thickBot="1" x14ac:dyDescent="0.35">
      <c r="A27" s="134" t="s">
        <v>10</v>
      </c>
      <c r="B27" s="133"/>
    </row>
    <row r="28" spans="1:4" s="31" customFormat="1" ht="16.2" thickBot="1" x14ac:dyDescent="0.35">
      <c r="A28" s="67" t="s">
        <v>11</v>
      </c>
      <c r="B28" s="69">
        <f>SUM(B21:B27)</f>
        <v>1495000</v>
      </c>
    </row>
    <row r="29" spans="1:4" ht="12.75" customHeight="1" thickBot="1" x14ac:dyDescent="0.35">
      <c r="A29" s="125"/>
      <c r="B29" s="137"/>
    </row>
    <row r="30" spans="1:4" ht="16.2" thickBot="1" x14ac:dyDescent="0.35">
      <c r="A30" s="67" t="s">
        <v>18</v>
      </c>
      <c r="B30" s="133" t="s">
        <v>4</v>
      </c>
    </row>
    <row r="31" spans="1:4" ht="16.2" thickBot="1" x14ac:dyDescent="0.35">
      <c r="A31" s="134" t="s">
        <v>12</v>
      </c>
      <c r="B31" s="133"/>
    </row>
    <row r="32" spans="1:4" ht="16.2" thickBot="1" x14ac:dyDescent="0.35">
      <c r="A32" s="134" t="s">
        <v>13</v>
      </c>
      <c r="B32" s="133"/>
    </row>
    <row r="33" spans="1:2" ht="16.2" thickBot="1" x14ac:dyDescent="0.35">
      <c r="A33" s="134" t="s">
        <v>14</v>
      </c>
      <c r="B33" s="133"/>
    </row>
    <row r="34" spans="1:2" ht="16.2" thickBot="1" x14ac:dyDescent="0.35">
      <c r="A34" s="134" t="s">
        <v>15</v>
      </c>
      <c r="B34" s="133"/>
    </row>
    <row r="35" spans="1:2" s="31" customFormat="1" ht="16.2" thickBot="1" x14ac:dyDescent="0.35">
      <c r="A35" s="67" t="s">
        <v>7</v>
      </c>
      <c r="B35" s="69">
        <f>SUM(B30:B34)</f>
        <v>0</v>
      </c>
    </row>
    <row r="36" spans="1:2" ht="12.75" customHeight="1" thickBot="1" x14ac:dyDescent="0.35">
      <c r="A36" s="125"/>
      <c r="B36" s="137"/>
    </row>
    <row r="37" spans="1:2" ht="15" customHeight="1" x14ac:dyDescent="0.3">
      <c r="A37" s="102" t="s">
        <v>19</v>
      </c>
      <c r="B37" s="103"/>
    </row>
    <row r="38" spans="1:2" x14ac:dyDescent="0.3">
      <c r="A38" s="42" t="s">
        <v>118</v>
      </c>
      <c r="B38" s="66">
        <v>95000</v>
      </c>
    </row>
    <row r="39" spans="1:2" x14ac:dyDescent="0.3">
      <c r="A39" s="42" t="s">
        <v>129</v>
      </c>
      <c r="B39" s="66"/>
    </row>
    <row r="40" spans="1:2" x14ac:dyDescent="0.3">
      <c r="A40" s="42" t="s">
        <v>156</v>
      </c>
      <c r="B40" s="66">
        <v>1400000</v>
      </c>
    </row>
    <row r="41" spans="1:2" x14ac:dyDescent="0.3">
      <c r="A41" s="42" t="s">
        <v>494</v>
      </c>
      <c r="B41" s="66"/>
    </row>
    <row r="42" spans="1:2" x14ac:dyDescent="0.3">
      <c r="A42" s="42" t="s">
        <v>572</v>
      </c>
      <c r="B42" s="66"/>
    </row>
    <row r="43" spans="1:2" x14ac:dyDescent="0.3">
      <c r="A43" s="42" t="s">
        <v>647</v>
      </c>
      <c r="B43" s="66"/>
    </row>
    <row r="44" spans="1:2" ht="16.2" thickBot="1" x14ac:dyDescent="0.35">
      <c r="A44" s="42" t="s">
        <v>713</v>
      </c>
      <c r="B44" s="290"/>
    </row>
    <row r="45" spans="1:2" ht="16.8" thickTop="1" thickBot="1" x14ac:dyDescent="0.35">
      <c r="A45" s="96" t="s">
        <v>11</v>
      </c>
      <c r="B45" s="97">
        <f>SUM(B38:B44)</f>
        <v>1495000</v>
      </c>
    </row>
  </sheetData>
  <mergeCells count="7">
    <mergeCell ref="A11:B11"/>
    <mergeCell ref="A1:B1"/>
    <mergeCell ref="A2:B2"/>
    <mergeCell ref="A4:B4"/>
    <mergeCell ref="A6:B6"/>
    <mergeCell ref="A8:B8"/>
    <mergeCell ref="A9:B9"/>
  </mergeCells>
  <pageMargins left="0.7" right="0.7" top="0.25" bottom="0" header="0.3" footer="0.3"/>
  <pageSetup scale="98"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5"/>
  <sheetViews>
    <sheetView topLeftCell="A13" zoomScaleNormal="100" workbookViewId="0">
      <selection activeCell="B17" sqref="B17"/>
    </sheetView>
  </sheetViews>
  <sheetFormatPr defaultColWidth="9.33203125" defaultRowHeight="15.6" x14ac:dyDescent="0.3"/>
  <cols>
    <col min="1" max="1" width="78.44140625" style="20" customWidth="1"/>
    <col min="2" max="2" width="13.6640625" style="43" customWidth="1"/>
    <col min="3" max="16384" width="9.33203125" style="20"/>
  </cols>
  <sheetData>
    <row r="1" spans="1:10" ht="16.2" thickBot="1" x14ac:dyDescent="0.35">
      <c r="A1" s="1278" t="s">
        <v>1</v>
      </c>
      <c r="B1" s="1279"/>
    </row>
    <row r="2" spans="1:10" ht="16.2" thickBot="1" x14ac:dyDescent="0.35">
      <c r="A2" s="131"/>
      <c r="B2" s="132"/>
    </row>
    <row r="3" spans="1:10" x14ac:dyDescent="0.3">
      <c r="A3" s="1282" t="s">
        <v>661</v>
      </c>
      <c r="B3" s="1283"/>
    </row>
    <row r="4" spans="1:10" s="23" customFormat="1" ht="16.2" thickBot="1" x14ac:dyDescent="0.35">
      <c r="A4" s="125"/>
      <c r="B4" s="126"/>
      <c r="E4" s="227"/>
    </row>
    <row r="5" spans="1:10" x14ac:dyDescent="0.3">
      <c r="A5" s="1284" t="s">
        <v>27</v>
      </c>
      <c r="B5" s="1283"/>
    </row>
    <row r="6" spans="1:10" x14ac:dyDescent="0.3">
      <c r="A6" s="293" t="s">
        <v>30</v>
      </c>
      <c r="B6" s="109"/>
    </row>
    <row r="7" spans="1:10" x14ac:dyDescent="0.3">
      <c r="A7" s="1284" t="s">
        <v>71</v>
      </c>
      <c r="B7" s="1283"/>
    </row>
    <row r="8" spans="1:10" ht="16.2" thickBot="1" x14ac:dyDescent="0.35">
      <c r="A8" s="1372"/>
      <c r="B8" s="1373"/>
    </row>
    <row r="9" spans="1:10" x14ac:dyDescent="0.3">
      <c r="A9" s="123"/>
      <c r="B9" s="124"/>
    </row>
    <row r="10" spans="1:10" ht="56.4" customHeight="1" thickBot="1" x14ac:dyDescent="0.35">
      <c r="A10" s="1370" t="s">
        <v>395</v>
      </c>
      <c r="B10" s="1371"/>
    </row>
    <row r="11" spans="1:10" ht="15.45" customHeight="1" thickBot="1" x14ac:dyDescent="0.35">
      <c r="A11" s="125"/>
      <c r="B11" s="126"/>
    </row>
    <row r="12" spans="1:10" ht="16.2" thickBot="1" x14ac:dyDescent="0.35">
      <c r="A12" s="67" t="s">
        <v>137</v>
      </c>
      <c r="B12" s="133" t="s">
        <v>2</v>
      </c>
    </row>
    <row r="13" spans="1:10" ht="16.2" thickBot="1" x14ac:dyDescent="0.35">
      <c r="A13" s="134" t="s">
        <v>3</v>
      </c>
      <c r="B13" s="133"/>
    </row>
    <row r="14" spans="1:10" ht="16.2" thickBot="1" x14ac:dyDescent="0.35">
      <c r="A14" s="134"/>
      <c r="B14" s="133"/>
    </row>
    <row r="15" spans="1:10" ht="16.2" thickBot="1" x14ac:dyDescent="0.35">
      <c r="A15" s="134" t="s">
        <v>5</v>
      </c>
      <c r="B15" s="133"/>
      <c r="J15" s="42"/>
    </row>
    <row r="16" spans="1:10" ht="16.2" thickBot="1" x14ac:dyDescent="0.35">
      <c r="A16" s="134" t="s">
        <v>26</v>
      </c>
      <c r="B16" s="135">
        <v>50000</v>
      </c>
    </row>
    <row r="17" spans="1:4" ht="16.2" thickBot="1" x14ac:dyDescent="0.35">
      <c r="A17" s="134" t="s">
        <v>6</v>
      </c>
      <c r="B17" s="136"/>
    </row>
    <row r="18" spans="1:4" ht="16.2" thickBot="1" x14ac:dyDescent="0.35">
      <c r="A18" s="67" t="s">
        <v>7</v>
      </c>
      <c r="B18" s="69">
        <f>SUM(B12:B16)-(B17)</f>
        <v>50000</v>
      </c>
      <c r="D18" s="23"/>
    </row>
    <row r="19" spans="1:4" s="31" customFormat="1" ht="16.2" thickBot="1" x14ac:dyDescent="0.35">
      <c r="A19" s="125"/>
      <c r="B19" s="137"/>
    </row>
    <row r="20" spans="1:4" ht="16.2" thickBot="1" x14ac:dyDescent="0.35">
      <c r="A20" s="67" t="s">
        <v>17</v>
      </c>
      <c r="B20" s="133"/>
    </row>
    <row r="21" spans="1:4" ht="16.2" thickBot="1" x14ac:dyDescent="0.35">
      <c r="A21" s="134" t="s">
        <v>95</v>
      </c>
      <c r="B21" s="133"/>
    </row>
    <row r="22" spans="1:4" ht="16.2" thickBot="1" x14ac:dyDescent="0.35">
      <c r="A22" s="134" t="s">
        <v>22</v>
      </c>
      <c r="B22" s="133"/>
    </row>
    <row r="23" spans="1:4" ht="16.2" thickBot="1" x14ac:dyDescent="0.35">
      <c r="A23" s="134" t="s">
        <v>20</v>
      </c>
      <c r="B23" s="133">
        <v>50000</v>
      </c>
    </row>
    <row r="24" spans="1:4" ht="16.2" thickBot="1" x14ac:dyDescent="0.35">
      <c r="A24" s="134" t="s">
        <v>8</v>
      </c>
      <c r="B24" s="133"/>
    </row>
    <row r="25" spans="1:4" ht="16.2" thickBot="1" x14ac:dyDescent="0.35">
      <c r="A25" s="134" t="s">
        <v>96</v>
      </c>
      <c r="B25" s="133"/>
    </row>
    <row r="26" spans="1:4" ht="16.2" thickBot="1" x14ac:dyDescent="0.35">
      <c r="A26" s="134" t="s">
        <v>9</v>
      </c>
      <c r="B26" s="133"/>
    </row>
    <row r="27" spans="1:4" ht="16.2" thickBot="1" x14ac:dyDescent="0.35">
      <c r="A27" s="134" t="s">
        <v>10</v>
      </c>
      <c r="B27" s="133"/>
    </row>
    <row r="28" spans="1:4" ht="16.2" thickBot="1" x14ac:dyDescent="0.35">
      <c r="A28" s="67" t="s">
        <v>11</v>
      </c>
      <c r="B28" s="69">
        <f>SUM(B21:B27)</f>
        <v>50000</v>
      </c>
    </row>
    <row r="29" spans="1:4" s="31" customFormat="1" ht="16.2" thickBot="1" x14ac:dyDescent="0.35">
      <c r="A29" s="125"/>
      <c r="B29" s="137"/>
    </row>
    <row r="30" spans="1:4" ht="16.2" thickBot="1" x14ac:dyDescent="0.35">
      <c r="A30" s="67" t="s">
        <v>18</v>
      </c>
      <c r="B30" s="133" t="s">
        <v>4</v>
      </c>
    </row>
    <row r="31" spans="1:4" ht="16.2" thickBot="1" x14ac:dyDescent="0.35">
      <c r="A31" s="134" t="s">
        <v>12</v>
      </c>
      <c r="B31" s="133"/>
    </row>
    <row r="32" spans="1:4" ht="16.2" thickBot="1" x14ac:dyDescent="0.35">
      <c r="A32" s="134" t="s">
        <v>13</v>
      </c>
      <c r="B32" s="133"/>
    </row>
    <row r="33" spans="1:2" ht="16.2" thickBot="1" x14ac:dyDescent="0.35">
      <c r="A33" s="134" t="s">
        <v>14</v>
      </c>
      <c r="B33" s="133"/>
    </row>
    <row r="34" spans="1:2" ht="16.2" thickBot="1" x14ac:dyDescent="0.35">
      <c r="A34" s="134" t="s">
        <v>15</v>
      </c>
      <c r="B34" s="133"/>
    </row>
    <row r="35" spans="1:2" ht="16.2" thickBot="1" x14ac:dyDescent="0.35">
      <c r="A35" s="67" t="s">
        <v>7</v>
      </c>
      <c r="B35" s="69">
        <f>SUM(B30:B34)</f>
        <v>0</v>
      </c>
    </row>
    <row r="36" spans="1:2" s="31" customFormat="1" ht="16.2" thickBot="1" x14ac:dyDescent="0.35">
      <c r="A36" s="125"/>
      <c r="B36" s="137"/>
    </row>
    <row r="37" spans="1:2" x14ac:dyDescent="0.3">
      <c r="A37" s="312" t="s">
        <v>19</v>
      </c>
      <c r="B37" s="66"/>
    </row>
    <row r="38" spans="1:2" x14ac:dyDescent="0.3">
      <c r="A38" s="42" t="s">
        <v>118</v>
      </c>
      <c r="B38" s="66">
        <v>50000</v>
      </c>
    </row>
    <row r="39" spans="1:2" x14ac:dyDescent="0.3">
      <c r="A39" s="42" t="s">
        <v>129</v>
      </c>
      <c r="B39" s="313"/>
    </row>
    <row r="40" spans="1:2" x14ac:dyDescent="0.3">
      <c r="A40" s="42" t="s">
        <v>156</v>
      </c>
      <c r="B40" s="66"/>
    </row>
    <row r="41" spans="1:2" x14ac:dyDescent="0.3">
      <c r="A41" s="42" t="s">
        <v>494</v>
      </c>
      <c r="B41" s="313"/>
    </row>
    <row r="42" spans="1:2" x14ac:dyDescent="0.3">
      <c r="A42" s="42" t="s">
        <v>572</v>
      </c>
      <c r="B42" s="66"/>
    </row>
    <row r="43" spans="1:2" x14ac:dyDescent="0.3">
      <c r="A43" s="42" t="s">
        <v>647</v>
      </c>
      <c r="B43" s="66"/>
    </row>
    <row r="44" spans="1:2" ht="16.2" thickBot="1" x14ac:dyDescent="0.35">
      <c r="A44" s="42" t="s">
        <v>713</v>
      </c>
      <c r="B44" s="130"/>
    </row>
    <row r="45" spans="1:2" ht="16.2" thickBot="1" x14ac:dyDescent="0.35">
      <c r="A45" s="314" t="s">
        <v>11</v>
      </c>
      <c r="B45" s="307">
        <f>SUM(B38:B44)</f>
        <v>50000</v>
      </c>
    </row>
  </sheetData>
  <mergeCells count="6">
    <mergeCell ref="A3:B3"/>
    <mergeCell ref="A5:B5"/>
    <mergeCell ref="A7:B7"/>
    <mergeCell ref="A10:B10"/>
    <mergeCell ref="A1:B1"/>
    <mergeCell ref="A8:B8"/>
  </mergeCells>
  <pageMargins left="0.7" right="0.7" top="0.75" bottom="0.75" header="0.3" footer="0.3"/>
  <pageSetup scale="96"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U326"/>
  <sheetViews>
    <sheetView zoomScaleNormal="100" workbookViewId="0">
      <pane ySplit="6" topLeftCell="A110" activePane="bottomLeft" state="frozen"/>
      <selection pane="bottomLeft" activeCell="K166" sqref="K166:K168"/>
    </sheetView>
  </sheetViews>
  <sheetFormatPr defaultColWidth="8.88671875" defaultRowHeight="15.6" x14ac:dyDescent="0.3"/>
  <cols>
    <col min="1" max="1" width="9.109375" style="414" bestFit="1" customWidth="1"/>
    <col min="2" max="2" width="25.44140625" style="414" customWidth="1"/>
    <col min="3" max="3" width="9.109375" style="414" bestFit="1" customWidth="1"/>
    <col min="4" max="4" width="16.5546875" style="460" bestFit="1" customWidth="1"/>
    <col min="5" max="5" width="49.5546875" style="414" customWidth="1"/>
    <col min="6" max="6" width="8.88671875" style="460"/>
    <col min="7" max="7" width="21" style="414" customWidth="1"/>
    <col min="8" max="8" width="12.44140625" style="414" customWidth="1"/>
    <col min="9" max="9" width="11.6640625" style="414" customWidth="1"/>
    <col min="10" max="10" width="11.33203125" style="414" customWidth="1"/>
    <col min="11" max="11" width="11.5546875" style="414" customWidth="1"/>
    <col min="12" max="12" width="11.44140625" style="414" customWidth="1"/>
    <col min="13" max="13" width="12.44140625" style="414" customWidth="1"/>
    <col min="14" max="14" width="11.88671875" style="414" bestFit="1" customWidth="1"/>
    <col min="15" max="15" width="11.88671875" style="414" customWidth="1"/>
    <col min="16" max="17" width="11.5546875" style="414" bestFit="1" customWidth="1"/>
    <col min="18" max="18" width="11.6640625" style="414" customWidth="1"/>
    <col min="19" max="19" width="12.109375" style="414" bestFit="1" customWidth="1"/>
    <col min="20" max="20" width="10.109375" style="414" bestFit="1" customWidth="1"/>
    <col min="21" max="21" width="9.88671875" style="414" bestFit="1" customWidth="1"/>
    <col min="22" max="16384" width="8.88671875" style="414"/>
  </cols>
  <sheetData>
    <row r="1" spans="1:20" s="462" customFormat="1" ht="15.75" customHeight="1" x14ac:dyDescent="0.3">
      <c r="A1" s="1263" t="s">
        <v>159</v>
      </c>
      <c r="B1" s="1263"/>
      <c r="C1" s="1263"/>
      <c r="D1" s="1263"/>
      <c r="E1" s="1263"/>
      <c r="F1" s="1263"/>
      <c r="G1" s="1263"/>
      <c r="H1" s="1263"/>
      <c r="I1" s="1263"/>
      <c r="J1" s="1263"/>
      <c r="K1" s="1263"/>
      <c r="L1" s="1263"/>
      <c r="M1" s="1263"/>
      <c r="N1" s="1263"/>
      <c r="O1" s="1263"/>
      <c r="P1" s="1263"/>
      <c r="Q1" s="461"/>
      <c r="R1" s="461"/>
      <c r="S1" s="461"/>
      <c r="T1" s="461"/>
    </row>
    <row r="2" spans="1:20" s="462" customFormat="1" ht="15.75" customHeight="1" thickBot="1" x14ac:dyDescent="0.35">
      <c r="A2" s="1264" t="s">
        <v>0</v>
      </c>
      <c r="B2" s="1264"/>
      <c r="C2" s="1264"/>
      <c r="D2" s="1264"/>
      <c r="E2" s="1264"/>
      <c r="F2" s="1264"/>
      <c r="G2" s="1264"/>
      <c r="H2" s="1264"/>
      <c r="I2" s="1264"/>
      <c r="J2" s="1264"/>
      <c r="K2" s="1264"/>
      <c r="L2" s="1264"/>
      <c r="M2" s="1264"/>
      <c r="N2" s="1264"/>
      <c r="O2" s="1264"/>
      <c r="P2" s="1264"/>
      <c r="Q2" s="461"/>
      <c r="R2" s="461"/>
      <c r="S2" s="461"/>
      <c r="T2" s="461"/>
    </row>
    <row r="3" spans="1:20" s="462" customFormat="1" ht="15.75" customHeight="1" x14ac:dyDescent="0.3">
      <c r="A3" s="1265" t="s">
        <v>160</v>
      </c>
      <c r="B3" s="1266"/>
      <c r="C3" s="1266"/>
      <c r="D3" s="1266"/>
      <c r="E3" s="1266"/>
      <c r="F3" s="1266"/>
      <c r="G3" s="1266"/>
      <c r="H3" s="1266"/>
      <c r="I3" s="1266"/>
      <c r="J3" s="1266"/>
      <c r="K3" s="1266"/>
      <c r="L3" s="1266"/>
      <c r="M3" s="1266"/>
      <c r="N3" s="1266"/>
      <c r="O3" s="1266"/>
      <c r="P3" s="1267"/>
      <c r="Q3" s="461"/>
      <c r="R3" s="461"/>
      <c r="S3" s="461"/>
      <c r="T3" s="461"/>
    </row>
    <row r="4" spans="1:20" s="462" customFormat="1" ht="15.75" customHeight="1" thickBot="1" x14ac:dyDescent="0.35">
      <c r="A4" s="463"/>
      <c r="B4" s="464"/>
      <c r="C4" s="465"/>
      <c r="D4" s="465"/>
      <c r="E4" s="466"/>
      <c r="F4" s="465"/>
      <c r="G4" s="467"/>
      <c r="H4" s="467"/>
      <c r="I4" s="468"/>
      <c r="J4" s="468"/>
      <c r="K4" s="468"/>
      <c r="L4" s="468"/>
      <c r="M4" s="468"/>
      <c r="N4" s="468"/>
      <c r="O4" s="468"/>
      <c r="P4" s="469"/>
      <c r="Q4" s="461"/>
      <c r="R4" s="461"/>
      <c r="S4" s="461"/>
      <c r="T4" s="461"/>
    </row>
    <row r="5" spans="1:20" s="461" customFormat="1" ht="15.75" customHeight="1" x14ac:dyDescent="0.3">
      <c r="A5" s="1268" t="s">
        <v>45</v>
      </c>
      <c r="B5" s="1270" t="s">
        <v>46</v>
      </c>
      <c r="C5" s="1272" t="s">
        <v>161</v>
      </c>
      <c r="D5" s="1272" t="s">
        <v>162</v>
      </c>
      <c r="E5" s="1274" t="s">
        <v>163</v>
      </c>
      <c r="F5" s="1259"/>
      <c r="G5" s="1261" t="s">
        <v>48</v>
      </c>
      <c r="H5" s="1252" t="s">
        <v>164</v>
      </c>
      <c r="I5" s="1254" t="s">
        <v>481</v>
      </c>
      <c r="J5" s="470" t="s">
        <v>165</v>
      </c>
      <c r="K5" s="471" t="s">
        <v>166</v>
      </c>
      <c r="L5" s="471" t="s">
        <v>167</v>
      </c>
      <c r="M5" s="471" t="s">
        <v>168</v>
      </c>
      <c r="N5" s="471" t="s">
        <v>169</v>
      </c>
      <c r="O5" s="471" t="s">
        <v>170</v>
      </c>
      <c r="P5" s="472" t="s">
        <v>171</v>
      </c>
      <c r="Q5" s="473" t="s">
        <v>172</v>
      </c>
      <c r="R5" s="471" t="s">
        <v>173</v>
      </c>
      <c r="S5" s="471" t="s">
        <v>174</v>
      </c>
      <c r="T5" s="472" t="s">
        <v>175</v>
      </c>
    </row>
    <row r="6" spans="1:20" s="461" customFormat="1" ht="26.7" customHeight="1" thickBot="1" x14ac:dyDescent="0.35">
      <c r="A6" s="1269"/>
      <c r="B6" s="1271"/>
      <c r="C6" s="1273"/>
      <c r="D6" s="1273"/>
      <c r="E6" s="1275"/>
      <c r="F6" s="1260"/>
      <c r="G6" s="1262"/>
      <c r="H6" s="1253"/>
      <c r="I6" s="1255"/>
      <c r="J6" s="474" t="s">
        <v>180</v>
      </c>
      <c r="K6" s="1002" t="s">
        <v>181</v>
      </c>
      <c r="L6" s="1003" t="s">
        <v>182</v>
      </c>
      <c r="M6" s="1002" t="s">
        <v>183</v>
      </c>
      <c r="N6" s="1002" t="s">
        <v>184</v>
      </c>
      <c r="O6" s="1002" t="s">
        <v>185</v>
      </c>
      <c r="P6" s="475" t="s">
        <v>186</v>
      </c>
      <c r="Q6" s="476" t="s">
        <v>312</v>
      </c>
      <c r="R6" s="476" t="s">
        <v>529</v>
      </c>
      <c r="S6" s="476" t="s">
        <v>533</v>
      </c>
      <c r="T6" s="476" t="s">
        <v>532</v>
      </c>
    </row>
    <row r="7" spans="1:20" s="461" customFormat="1" ht="18" customHeight="1" x14ac:dyDescent="0.3">
      <c r="A7" s="477">
        <v>1</v>
      </c>
      <c r="B7" s="478" t="s">
        <v>187</v>
      </c>
      <c r="C7" s="479">
        <v>2007</v>
      </c>
      <c r="D7" s="480"/>
      <c r="E7" s="481" t="s">
        <v>560</v>
      </c>
      <c r="F7" s="482" t="s">
        <v>50</v>
      </c>
      <c r="G7" s="483" t="s">
        <v>59</v>
      </c>
      <c r="H7" s="484" t="s">
        <v>559</v>
      </c>
      <c r="I7" s="485">
        <v>28000</v>
      </c>
      <c r="J7" s="486"/>
      <c r="K7" s="487">
        <v>0</v>
      </c>
      <c r="L7" s="487">
        <v>0</v>
      </c>
      <c r="M7" s="487"/>
      <c r="N7" s="488"/>
      <c r="O7" s="488"/>
      <c r="P7" s="1000">
        <v>30000</v>
      </c>
      <c r="Q7" s="489"/>
      <c r="R7" s="490"/>
      <c r="S7" s="490"/>
      <c r="T7" s="490"/>
    </row>
    <row r="8" spans="1:20" s="462" customFormat="1" ht="15.75" customHeight="1" thickBot="1" x14ac:dyDescent="0.35">
      <c r="A8" s="491">
        <f>A7+1</f>
        <v>2</v>
      </c>
      <c r="B8" s="492" t="s">
        <v>187</v>
      </c>
      <c r="C8" s="493"/>
      <c r="D8" s="493"/>
      <c r="E8" s="494" t="s">
        <v>188</v>
      </c>
      <c r="F8" s="495" t="s">
        <v>50</v>
      </c>
      <c r="G8" s="496" t="s">
        <v>189</v>
      </c>
      <c r="H8" s="497" t="s">
        <v>190</v>
      </c>
      <c r="I8" s="498">
        <v>125000</v>
      </c>
      <c r="J8" s="499">
        <v>0</v>
      </c>
      <c r="K8" s="499">
        <v>0</v>
      </c>
      <c r="L8" s="1005">
        <v>125000</v>
      </c>
      <c r="M8" s="1004">
        <v>0</v>
      </c>
      <c r="N8" s="500">
        <v>0</v>
      </c>
      <c r="O8" s="856">
        <v>0</v>
      </c>
      <c r="P8" s="1001">
        <v>0</v>
      </c>
      <c r="Q8" s="992">
        <v>125000</v>
      </c>
      <c r="R8" s="501">
        <v>0</v>
      </c>
      <c r="S8" s="501">
        <v>0</v>
      </c>
      <c r="T8" s="501">
        <v>0</v>
      </c>
    </row>
    <row r="9" spans="1:20" s="462" customFormat="1" ht="15.75" customHeight="1" thickBot="1" x14ac:dyDescent="0.35">
      <c r="A9" s="502">
        <f>1+A8</f>
        <v>3</v>
      </c>
      <c r="B9" s="478" t="s">
        <v>191</v>
      </c>
      <c r="C9" s="503">
        <v>2011</v>
      </c>
      <c r="D9" s="504" t="s">
        <v>527</v>
      </c>
      <c r="E9" s="505" t="s">
        <v>528</v>
      </c>
      <c r="F9" s="506" t="s">
        <v>50</v>
      </c>
      <c r="G9" s="507" t="s">
        <v>59</v>
      </c>
      <c r="H9" s="508" t="s">
        <v>181</v>
      </c>
      <c r="I9" s="509">
        <v>65000</v>
      </c>
      <c r="J9" s="510"/>
      <c r="K9" s="510">
        <v>65000</v>
      </c>
      <c r="M9" s="510">
        <v>0</v>
      </c>
      <c r="N9" s="510">
        <v>0</v>
      </c>
      <c r="O9" s="510">
        <v>0</v>
      </c>
      <c r="P9" s="512">
        <v>0</v>
      </c>
      <c r="Q9" s="511">
        <v>0</v>
      </c>
      <c r="R9" s="512">
        <v>0</v>
      </c>
      <c r="S9" s="512">
        <v>0</v>
      </c>
      <c r="T9" s="512">
        <v>0</v>
      </c>
    </row>
    <row r="10" spans="1:20" s="462" customFormat="1" ht="15.75" customHeight="1" thickBot="1" x14ac:dyDescent="0.35">
      <c r="A10" s="502">
        <f t="shared" ref="A10:A67" si="0">1+A9</f>
        <v>4</v>
      </c>
      <c r="B10" s="513" t="s">
        <v>191</v>
      </c>
      <c r="C10" s="514"/>
      <c r="D10" s="515"/>
      <c r="E10" s="516" t="s">
        <v>192</v>
      </c>
      <c r="F10" s="517" t="s">
        <v>50</v>
      </c>
      <c r="G10" s="518" t="s">
        <v>59</v>
      </c>
      <c r="H10" s="519"/>
      <c r="I10" s="520"/>
      <c r="J10" s="521"/>
      <c r="L10" s="521">
        <v>120000</v>
      </c>
      <c r="M10" s="521"/>
      <c r="N10" s="521"/>
      <c r="O10" s="521"/>
      <c r="P10" s="522"/>
      <c r="Q10" s="523"/>
      <c r="R10" s="522"/>
      <c r="S10" s="522"/>
      <c r="T10" s="522"/>
    </row>
    <row r="11" spans="1:20" s="462" customFormat="1" ht="15.75" hidden="1" customHeight="1" thickBot="1" x14ac:dyDescent="0.35">
      <c r="A11" s="502">
        <f t="shared" si="0"/>
        <v>5</v>
      </c>
      <c r="B11" s="513" t="s">
        <v>191</v>
      </c>
      <c r="C11" s="514"/>
      <c r="D11" s="515"/>
      <c r="E11" s="516" t="s">
        <v>194</v>
      </c>
      <c r="F11" s="517" t="s">
        <v>50</v>
      </c>
      <c r="G11" s="518" t="s">
        <v>59</v>
      </c>
      <c r="H11" s="519"/>
      <c r="I11" s="520"/>
      <c r="J11" s="521"/>
      <c r="K11" s="521"/>
      <c r="L11" s="521"/>
      <c r="M11" s="521"/>
      <c r="N11" s="521"/>
      <c r="O11" s="521"/>
      <c r="P11" s="522"/>
      <c r="Q11" s="523"/>
      <c r="R11" s="522"/>
      <c r="S11" s="522"/>
      <c r="T11" s="522"/>
    </row>
    <row r="12" spans="1:20" s="462" customFormat="1" ht="15.75" customHeight="1" thickBot="1" x14ac:dyDescent="0.35">
      <c r="A12" s="502">
        <v>5</v>
      </c>
      <c r="B12" s="513" t="s">
        <v>191</v>
      </c>
      <c r="C12" s="514"/>
      <c r="D12" s="515"/>
      <c r="E12" s="516" t="s">
        <v>195</v>
      </c>
      <c r="F12" s="517" t="s">
        <v>50</v>
      </c>
      <c r="G12" s="518" t="s">
        <v>59</v>
      </c>
      <c r="H12" s="519"/>
      <c r="I12" s="520">
        <v>0</v>
      </c>
      <c r="J12" s="521"/>
      <c r="K12" s="594"/>
      <c r="L12" s="594"/>
      <c r="M12" s="521">
        <v>150000</v>
      </c>
      <c r="N12" s="521">
        <v>0</v>
      </c>
      <c r="O12" s="521">
        <v>0</v>
      </c>
      <c r="P12" s="522">
        <v>0</v>
      </c>
      <c r="Q12" s="523"/>
      <c r="R12" s="522"/>
      <c r="S12" s="522"/>
      <c r="T12" s="522"/>
    </row>
    <row r="13" spans="1:20" s="462" customFormat="1" ht="15.75" customHeight="1" thickBot="1" x14ac:dyDescent="0.35">
      <c r="A13" s="502">
        <f t="shared" si="0"/>
        <v>6</v>
      </c>
      <c r="B13" s="513" t="s">
        <v>191</v>
      </c>
      <c r="C13" s="525"/>
      <c r="D13" s="526"/>
      <c r="E13" s="527" t="s">
        <v>642</v>
      </c>
      <c r="F13" s="528" t="s">
        <v>50</v>
      </c>
      <c r="G13" s="529" t="s">
        <v>59</v>
      </c>
      <c r="H13" s="530"/>
      <c r="I13" s="531"/>
      <c r="J13" s="532"/>
      <c r="K13" s="1006"/>
      <c r="L13" s="1006"/>
      <c r="M13" s="532"/>
      <c r="N13" s="532">
        <v>35000</v>
      </c>
      <c r="O13" s="532"/>
      <c r="P13" s="534"/>
      <c r="Q13" s="533"/>
      <c r="R13" s="522"/>
      <c r="S13" s="522"/>
      <c r="T13" s="522"/>
    </row>
    <row r="14" spans="1:20" s="462" customFormat="1" ht="15.75" customHeight="1" thickBot="1" x14ac:dyDescent="0.35">
      <c r="A14" s="502">
        <f t="shared" si="0"/>
        <v>7</v>
      </c>
      <c r="B14" s="535" t="s">
        <v>196</v>
      </c>
      <c r="C14" s="536"/>
      <c r="D14" s="536"/>
      <c r="E14" s="537" t="s">
        <v>197</v>
      </c>
      <c r="F14" s="538" t="s">
        <v>50</v>
      </c>
      <c r="G14" s="539" t="s">
        <v>198</v>
      </c>
      <c r="H14" s="540"/>
      <c r="I14" s="541">
        <v>25000</v>
      </c>
      <c r="J14" s="488">
        <v>0</v>
      </c>
      <c r="K14" s="488">
        <v>0</v>
      </c>
      <c r="L14" s="488">
        <v>0</v>
      </c>
      <c r="M14" s="488">
        <v>25000</v>
      </c>
      <c r="N14" s="488">
        <v>0</v>
      </c>
      <c r="O14" s="488">
        <v>0</v>
      </c>
      <c r="P14" s="542">
        <v>0</v>
      </c>
      <c r="Q14" s="543">
        <v>0</v>
      </c>
      <c r="R14" s="542">
        <v>0</v>
      </c>
      <c r="S14" s="542">
        <v>0</v>
      </c>
      <c r="T14" s="542">
        <v>0</v>
      </c>
    </row>
    <row r="15" spans="1:20" s="462" customFormat="1" ht="16.2" thickBot="1" x14ac:dyDescent="0.35">
      <c r="A15" s="502">
        <f t="shared" si="0"/>
        <v>8</v>
      </c>
      <c r="B15" s="513" t="s">
        <v>196</v>
      </c>
      <c r="C15" s="544"/>
      <c r="D15" s="544"/>
      <c r="E15" s="516" t="s">
        <v>554</v>
      </c>
      <c r="F15" s="517" t="s">
        <v>50</v>
      </c>
      <c r="G15" s="545" t="s">
        <v>198</v>
      </c>
      <c r="H15" s="546"/>
      <c r="I15" s="547">
        <v>25000</v>
      </c>
      <c r="J15" s="548">
        <v>0</v>
      </c>
      <c r="K15" s="548">
        <v>0</v>
      </c>
      <c r="L15" s="548">
        <v>25000</v>
      </c>
      <c r="M15" s="548">
        <v>0</v>
      </c>
      <c r="N15" s="548">
        <v>0</v>
      </c>
      <c r="O15" s="548">
        <v>0</v>
      </c>
      <c r="P15" s="490">
        <v>0</v>
      </c>
      <c r="Q15" s="549">
        <v>0</v>
      </c>
      <c r="R15" s="490">
        <v>0</v>
      </c>
      <c r="S15" s="490">
        <v>0</v>
      </c>
      <c r="T15" s="490">
        <v>0</v>
      </c>
    </row>
    <row r="16" spans="1:20" s="462" customFormat="1" ht="16.2" hidden="1" thickBot="1" x14ac:dyDescent="0.35">
      <c r="A16" s="502">
        <f t="shared" si="0"/>
        <v>9</v>
      </c>
      <c r="B16" s="513" t="s">
        <v>196</v>
      </c>
      <c r="C16" s="544"/>
      <c r="D16" s="544"/>
      <c r="E16" s="550" t="s">
        <v>199</v>
      </c>
      <c r="F16" s="551" t="s">
        <v>50</v>
      </c>
      <c r="G16" s="545" t="s">
        <v>198</v>
      </c>
      <c r="H16" s="552" t="s">
        <v>200</v>
      </c>
      <c r="I16" s="553">
        <v>43000</v>
      </c>
      <c r="J16" s="548"/>
      <c r="K16" s="548"/>
      <c r="L16" s="548"/>
      <c r="M16" s="548"/>
      <c r="N16" s="548"/>
      <c r="O16" s="548"/>
      <c r="P16" s="490"/>
      <c r="Q16" s="549"/>
      <c r="R16" s="490"/>
      <c r="S16" s="490"/>
      <c r="T16" s="490"/>
    </row>
    <row r="17" spans="1:21" s="462" customFormat="1" ht="16.2" hidden="1" thickBot="1" x14ac:dyDescent="0.35">
      <c r="A17" s="502">
        <f>+A16+1</f>
        <v>10</v>
      </c>
      <c r="B17" s="513" t="s">
        <v>196</v>
      </c>
      <c r="C17" s="544"/>
      <c r="D17" s="544"/>
      <c r="E17" s="516" t="s">
        <v>340</v>
      </c>
      <c r="F17" s="551" t="s">
        <v>54</v>
      </c>
      <c r="G17" s="545" t="s">
        <v>198</v>
      </c>
      <c r="H17" s="552"/>
      <c r="I17" s="553">
        <v>385000</v>
      </c>
      <c r="J17" s="548">
        <v>0</v>
      </c>
      <c r="K17" s="548">
        <v>0</v>
      </c>
      <c r="L17" s="548">
        <v>0</v>
      </c>
      <c r="M17" s="548"/>
      <c r="N17" s="548"/>
      <c r="O17" s="548"/>
      <c r="P17" s="490"/>
      <c r="Q17" s="549"/>
      <c r="R17" s="490"/>
      <c r="S17" s="490"/>
      <c r="T17" s="490"/>
    </row>
    <row r="18" spans="1:21" s="462" customFormat="1" ht="15.75" customHeight="1" thickBot="1" x14ac:dyDescent="0.35">
      <c r="A18" s="502">
        <v>9</v>
      </c>
      <c r="B18" s="513" t="s">
        <v>196</v>
      </c>
      <c r="C18" s="544"/>
      <c r="D18" s="544"/>
      <c r="E18" s="516" t="s">
        <v>201</v>
      </c>
      <c r="F18" s="517" t="s">
        <v>50</v>
      </c>
      <c r="G18" s="545" t="s">
        <v>198</v>
      </c>
      <c r="H18" s="546"/>
      <c r="I18" s="547">
        <v>30000</v>
      </c>
      <c r="J18" s="548">
        <v>30000</v>
      </c>
      <c r="K18" s="548">
        <v>0</v>
      </c>
      <c r="L18" s="548">
        <v>0</v>
      </c>
      <c r="M18" s="548">
        <v>0</v>
      </c>
      <c r="N18" s="548">
        <v>30000</v>
      </c>
      <c r="O18" s="548">
        <v>0</v>
      </c>
      <c r="P18" s="490">
        <v>0</v>
      </c>
      <c r="Q18" s="549">
        <v>0</v>
      </c>
      <c r="R18" s="490">
        <v>0</v>
      </c>
      <c r="S18" s="490">
        <v>0</v>
      </c>
      <c r="T18" s="490">
        <v>0</v>
      </c>
    </row>
    <row r="19" spans="1:21" s="462" customFormat="1" ht="16.2" thickBot="1" x14ac:dyDescent="0.35">
      <c r="A19" s="502">
        <f t="shared" si="0"/>
        <v>10</v>
      </c>
      <c r="B19" s="554" t="s">
        <v>196</v>
      </c>
      <c r="C19" s="555"/>
      <c r="D19" s="555"/>
      <c r="E19" s="556" t="s">
        <v>202</v>
      </c>
      <c r="F19" s="557" t="s">
        <v>50</v>
      </c>
      <c r="G19" s="558" t="s">
        <v>198</v>
      </c>
      <c r="H19" s="559"/>
      <c r="I19" s="560">
        <v>40000</v>
      </c>
      <c r="J19" s="561">
        <v>0</v>
      </c>
      <c r="K19" s="561">
        <v>0</v>
      </c>
      <c r="L19" s="561">
        <v>40000</v>
      </c>
      <c r="M19" s="561">
        <v>0</v>
      </c>
      <c r="N19" s="561">
        <v>0</v>
      </c>
      <c r="O19" s="561">
        <v>0</v>
      </c>
      <c r="P19" s="563">
        <v>0</v>
      </c>
      <c r="Q19" s="562">
        <v>0</v>
      </c>
      <c r="R19" s="563">
        <v>0</v>
      </c>
      <c r="S19" s="563">
        <v>0</v>
      </c>
      <c r="T19" s="563">
        <v>0</v>
      </c>
    </row>
    <row r="20" spans="1:21" s="462" customFormat="1" ht="16.2" thickBot="1" x14ac:dyDescent="0.35">
      <c r="A20" s="502">
        <f t="shared" si="0"/>
        <v>11</v>
      </c>
      <c r="B20" s="564" t="s">
        <v>97</v>
      </c>
      <c r="C20" s="565"/>
      <c r="D20" s="566"/>
      <c r="E20" s="567" t="s">
        <v>203</v>
      </c>
      <c r="F20" s="568" t="s">
        <v>50</v>
      </c>
      <c r="G20" s="569" t="s">
        <v>204</v>
      </c>
      <c r="H20" s="570"/>
      <c r="I20" s="571"/>
      <c r="J20" s="572">
        <v>60000</v>
      </c>
      <c r="K20" s="572">
        <v>0</v>
      </c>
      <c r="L20" s="572">
        <v>200000</v>
      </c>
      <c r="M20" s="572"/>
      <c r="N20" s="572"/>
      <c r="O20" s="572"/>
      <c r="P20" s="573"/>
      <c r="Q20" s="574"/>
      <c r="R20" s="573"/>
      <c r="S20" s="573"/>
      <c r="T20" s="573"/>
    </row>
    <row r="21" spans="1:21" s="462" customFormat="1" ht="16.2" thickBot="1" x14ac:dyDescent="0.35">
      <c r="A21" s="502">
        <f t="shared" si="0"/>
        <v>12</v>
      </c>
      <c r="B21" s="478" t="s">
        <v>49</v>
      </c>
      <c r="C21" s="802"/>
      <c r="D21" s="575"/>
      <c r="E21" s="576" t="s">
        <v>342</v>
      </c>
      <c r="F21" s="538" t="s">
        <v>50</v>
      </c>
      <c r="G21" s="1008" t="s">
        <v>810</v>
      </c>
      <c r="H21" s="577"/>
      <c r="I21" s="578"/>
      <c r="J21" s="579">
        <v>0</v>
      </c>
      <c r="K21" s="579"/>
      <c r="L21" s="580">
        <v>95000</v>
      </c>
      <c r="M21" s="580"/>
      <c r="N21" s="581"/>
      <c r="O21" s="581"/>
      <c r="P21" s="582"/>
      <c r="Q21" s="583"/>
      <c r="R21" s="582"/>
      <c r="S21" s="582"/>
      <c r="T21" s="582"/>
    </row>
    <row r="22" spans="1:21" s="462" customFormat="1" ht="16.2" thickBot="1" x14ac:dyDescent="0.35">
      <c r="A22" s="502">
        <f t="shared" si="0"/>
        <v>13</v>
      </c>
      <c r="B22" s="513" t="s">
        <v>49</v>
      </c>
      <c r="C22" s="890">
        <v>2016</v>
      </c>
      <c r="D22" s="515" t="s">
        <v>343</v>
      </c>
      <c r="E22" s="584" t="s">
        <v>344</v>
      </c>
      <c r="F22" s="801" t="s">
        <v>50</v>
      </c>
      <c r="G22" s="585" t="s">
        <v>345</v>
      </c>
      <c r="H22" s="586">
        <v>2020</v>
      </c>
      <c r="I22" s="587">
        <v>400000</v>
      </c>
      <c r="J22" s="588"/>
      <c r="K22" s="588"/>
      <c r="L22" s="588"/>
      <c r="M22" s="588">
        <v>533631</v>
      </c>
      <c r="N22" s="548"/>
      <c r="O22" s="548"/>
      <c r="P22" s="490"/>
      <c r="Q22" s="549"/>
      <c r="R22" s="490"/>
      <c r="S22" s="490"/>
      <c r="T22" s="490"/>
    </row>
    <row r="23" spans="1:21" s="462" customFormat="1" ht="16.2" thickBot="1" x14ac:dyDescent="0.35">
      <c r="A23" s="502">
        <f t="shared" si="0"/>
        <v>14</v>
      </c>
      <c r="B23" s="513" t="s">
        <v>49</v>
      </c>
      <c r="C23" s="890">
        <v>2015</v>
      </c>
      <c r="D23" s="515" t="s">
        <v>343</v>
      </c>
      <c r="E23" s="584" t="s">
        <v>346</v>
      </c>
      <c r="F23" s="801" t="s">
        <v>50</v>
      </c>
      <c r="G23" s="585" t="s">
        <v>345</v>
      </c>
      <c r="H23" s="589">
        <v>2024</v>
      </c>
      <c r="I23" s="587">
        <v>400000</v>
      </c>
      <c r="J23" s="588"/>
      <c r="K23" s="588"/>
      <c r="L23" s="588"/>
      <c r="M23" s="588"/>
      <c r="N23" s="548"/>
      <c r="O23" s="548">
        <v>610954</v>
      </c>
      <c r="P23" s="490">
        <v>0</v>
      </c>
      <c r="Q23" s="549"/>
      <c r="R23" s="490"/>
      <c r="S23" s="490"/>
      <c r="T23" s="490"/>
    </row>
    <row r="24" spans="1:21" s="462" customFormat="1" ht="16.2" thickBot="1" x14ac:dyDescent="0.35">
      <c r="A24" s="502">
        <f t="shared" si="0"/>
        <v>15</v>
      </c>
      <c r="B24" s="513" t="s">
        <v>49</v>
      </c>
      <c r="C24" s="890">
        <v>2017</v>
      </c>
      <c r="D24" s="515" t="s">
        <v>343</v>
      </c>
      <c r="E24" s="584" t="s">
        <v>347</v>
      </c>
      <c r="F24" s="801" t="s">
        <v>50</v>
      </c>
      <c r="G24" s="585" t="s">
        <v>345</v>
      </c>
      <c r="H24" s="589">
        <v>2022</v>
      </c>
      <c r="I24" s="587">
        <v>400000</v>
      </c>
      <c r="J24" s="588"/>
      <c r="K24" s="588">
        <v>466100</v>
      </c>
      <c r="L24" s="588"/>
      <c r="M24" s="588"/>
      <c r="N24" s="548"/>
      <c r="O24" s="548"/>
      <c r="P24" s="490"/>
      <c r="Q24" s="549"/>
      <c r="R24" s="490"/>
      <c r="S24" s="490"/>
      <c r="T24" s="490"/>
    </row>
    <row r="25" spans="1:21" s="462" customFormat="1" ht="16.2" hidden="1" thickBot="1" x14ac:dyDescent="0.35">
      <c r="A25" s="502">
        <f t="shared" si="0"/>
        <v>16</v>
      </c>
      <c r="B25" s="513" t="s">
        <v>49</v>
      </c>
      <c r="C25" s="801"/>
      <c r="D25" s="515" t="s">
        <v>343</v>
      </c>
      <c r="E25" s="584" t="s">
        <v>653</v>
      </c>
      <c r="F25" s="801" t="s">
        <v>50</v>
      </c>
      <c r="G25" s="585" t="s">
        <v>345</v>
      </c>
      <c r="H25" s="589"/>
      <c r="I25" s="590">
        <v>303000</v>
      </c>
      <c r="J25" s="588"/>
      <c r="K25" s="588"/>
      <c r="L25" s="588"/>
      <c r="M25" s="588"/>
      <c r="N25" s="548"/>
      <c r="O25" s="548"/>
      <c r="P25" s="490"/>
      <c r="Q25" s="549"/>
      <c r="R25" s="490"/>
      <c r="S25" s="490"/>
      <c r="T25" s="490"/>
    </row>
    <row r="26" spans="1:21" s="462" customFormat="1" ht="16.2" thickBot="1" x14ac:dyDescent="0.35">
      <c r="A26" s="502">
        <v>16</v>
      </c>
      <c r="B26" s="513" t="s">
        <v>49</v>
      </c>
      <c r="C26" s="801"/>
      <c r="D26" s="515" t="s">
        <v>341</v>
      </c>
      <c r="E26" s="584" t="s">
        <v>348</v>
      </c>
      <c r="F26" s="801" t="s">
        <v>50</v>
      </c>
      <c r="G26" s="585" t="s">
        <v>345</v>
      </c>
      <c r="H26" s="589">
        <v>2022</v>
      </c>
      <c r="I26" s="590">
        <v>180000</v>
      </c>
      <c r="J26" s="588">
        <v>312500</v>
      </c>
      <c r="K26" s="588"/>
      <c r="L26" s="588">
        <v>0</v>
      </c>
      <c r="M26" s="588"/>
      <c r="N26" s="548"/>
      <c r="O26" s="548"/>
      <c r="P26" s="490"/>
      <c r="Q26" s="549"/>
      <c r="R26" s="490"/>
      <c r="S26" s="490"/>
      <c r="T26" s="490"/>
    </row>
    <row r="27" spans="1:21" s="462" customFormat="1" ht="16.2" thickBot="1" x14ac:dyDescent="0.35">
      <c r="A27" s="502">
        <f t="shared" si="0"/>
        <v>17</v>
      </c>
      <c r="B27" s="513" t="s">
        <v>49</v>
      </c>
      <c r="C27" s="801"/>
      <c r="D27" s="515" t="s">
        <v>341</v>
      </c>
      <c r="E27" s="584" t="s">
        <v>349</v>
      </c>
      <c r="F27" s="801" t="s">
        <v>50</v>
      </c>
      <c r="G27" s="585" t="s">
        <v>345</v>
      </c>
      <c r="H27" s="589">
        <v>2022</v>
      </c>
      <c r="I27" s="590">
        <v>90000</v>
      </c>
      <c r="J27" s="588"/>
      <c r="K27" s="588">
        <v>0</v>
      </c>
      <c r="L27" s="588">
        <v>45000</v>
      </c>
      <c r="M27" s="588"/>
      <c r="N27" s="548"/>
      <c r="O27" s="548"/>
      <c r="P27" s="490"/>
      <c r="Q27" s="549"/>
      <c r="R27" s="490"/>
      <c r="S27" s="490"/>
      <c r="T27" s="490"/>
    </row>
    <row r="28" spans="1:21" s="462" customFormat="1" ht="16.2" hidden="1" thickBot="1" x14ac:dyDescent="0.35">
      <c r="A28" s="502">
        <f t="shared" si="0"/>
        <v>18</v>
      </c>
      <c r="B28" s="513" t="s">
        <v>49</v>
      </c>
      <c r="C28" s="801">
        <v>2021</v>
      </c>
      <c r="D28" s="515" t="s">
        <v>350</v>
      </c>
      <c r="E28" s="591" t="s">
        <v>360</v>
      </c>
      <c r="F28" s="801" t="s">
        <v>50</v>
      </c>
      <c r="G28" s="585" t="s">
        <v>351</v>
      </c>
      <c r="H28" s="589">
        <v>2032</v>
      </c>
      <c r="I28" s="590">
        <v>589900</v>
      </c>
      <c r="J28" s="588"/>
      <c r="K28" s="588"/>
      <c r="L28" s="588"/>
      <c r="M28" s="588"/>
      <c r="N28" s="548"/>
      <c r="O28" s="548"/>
      <c r="P28" s="490"/>
      <c r="Q28" s="549"/>
      <c r="R28" s="490">
        <v>600000</v>
      </c>
      <c r="S28" s="490">
        <v>0</v>
      </c>
      <c r="T28" s="490">
        <v>0</v>
      </c>
    </row>
    <row r="29" spans="1:21" s="462" customFormat="1" ht="16.2" hidden="1" thickBot="1" x14ac:dyDescent="0.35">
      <c r="A29" s="502">
        <f t="shared" si="0"/>
        <v>19</v>
      </c>
      <c r="B29" s="513" t="s">
        <v>49</v>
      </c>
      <c r="C29" s="801">
        <v>2021</v>
      </c>
      <c r="D29" s="515" t="s">
        <v>350</v>
      </c>
      <c r="E29" s="591" t="s">
        <v>361</v>
      </c>
      <c r="F29" s="801" t="s">
        <v>50</v>
      </c>
      <c r="G29" s="585" t="s">
        <v>351</v>
      </c>
      <c r="H29" s="589">
        <v>2037</v>
      </c>
      <c r="I29" s="590">
        <v>589900</v>
      </c>
      <c r="J29" s="588"/>
      <c r="K29" s="588"/>
      <c r="L29" s="588"/>
      <c r="M29" s="588"/>
      <c r="N29" s="548"/>
      <c r="O29" s="548"/>
      <c r="P29" s="490"/>
      <c r="Q29" s="549"/>
      <c r="R29" s="490">
        <v>600000</v>
      </c>
      <c r="S29" s="490">
        <v>0</v>
      </c>
      <c r="T29" s="490">
        <v>0</v>
      </c>
    </row>
    <row r="30" spans="1:21" s="462" customFormat="1" ht="16.2" hidden="1" thickBot="1" x14ac:dyDescent="0.35">
      <c r="A30" s="502">
        <f t="shared" si="0"/>
        <v>20</v>
      </c>
      <c r="B30" s="513" t="s">
        <v>49</v>
      </c>
      <c r="C30" s="801"/>
      <c r="D30" s="515" t="s">
        <v>352</v>
      </c>
      <c r="E30" s="591" t="s">
        <v>362</v>
      </c>
      <c r="F30" s="801" t="s">
        <v>50</v>
      </c>
      <c r="G30" s="585" t="s">
        <v>351</v>
      </c>
      <c r="H30" s="589">
        <v>2025</v>
      </c>
      <c r="I30" s="593"/>
      <c r="J30" s="984">
        <f>875000*0</f>
        <v>0</v>
      </c>
      <c r="K30" s="588"/>
      <c r="L30" s="588"/>
      <c r="M30" s="588"/>
      <c r="N30" s="548"/>
      <c r="O30" s="548"/>
      <c r="P30" s="490"/>
      <c r="Q30" s="549"/>
      <c r="R30" s="490"/>
      <c r="S30" s="490"/>
      <c r="T30" s="490"/>
    </row>
    <row r="31" spans="1:21" s="462" customFormat="1" ht="16.2" thickBot="1" x14ac:dyDescent="0.35">
      <c r="A31" s="502">
        <v>18</v>
      </c>
      <c r="B31" s="513" t="s">
        <v>49</v>
      </c>
      <c r="C31" s="801"/>
      <c r="D31" s="515" t="s">
        <v>341</v>
      </c>
      <c r="E31" s="591" t="s">
        <v>363</v>
      </c>
      <c r="F31" s="801" t="s">
        <v>50</v>
      </c>
      <c r="G31" s="585" t="s">
        <v>351</v>
      </c>
      <c r="H31" s="592"/>
      <c r="I31" s="593"/>
      <c r="J31" s="588"/>
      <c r="K31" s="588"/>
      <c r="L31" s="588"/>
      <c r="M31" s="588">
        <v>1091668</v>
      </c>
      <c r="N31" s="588">
        <v>0</v>
      </c>
      <c r="O31" s="588">
        <v>0</v>
      </c>
      <c r="P31" s="490"/>
      <c r="Q31" s="549"/>
      <c r="R31" s="490"/>
      <c r="S31" s="490"/>
      <c r="T31" s="490"/>
    </row>
    <row r="32" spans="1:21" s="462" customFormat="1" ht="16.2" hidden="1" thickBot="1" x14ac:dyDescent="0.35">
      <c r="A32" s="502">
        <f t="shared" si="0"/>
        <v>19</v>
      </c>
      <c r="B32" s="513" t="s">
        <v>49</v>
      </c>
      <c r="C32" s="801"/>
      <c r="D32" s="515" t="s">
        <v>341</v>
      </c>
      <c r="E32" s="591" t="s">
        <v>393</v>
      </c>
      <c r="F32" s="801" t="s">
        <v>50</v>
      </c>
      <c r="G32" s="585" t="s">
        <v>351</v>
      </c>
      <c r="H32" s="592"/>
      <c r="I32" s="593"/>
      <c r="J32" s="588"/>
      <c r="K32" s="588"/>
      <c r="L32" s="588"/>
      <c r="M32" s="588"/>
      <c r="N32" s="548"/>
      <c r="O32" s="548"/>
      <c r="P32" s="490"/>
      <c r="Q32" s="549"/>
      <c r="R32" s="490"/>
      <c r="S32" s="490"/>
      <c r="T32" s="490"/>
      <c r="U32" s="462">
        <v>735000</v>
      </c>
    </row>
    <row r="33" spans="1:20" s="462" customFormat="1" ht="16.2" hidden="1" thickBot="1" x14ac:dyDescent="0.35">
      <c r="A33" s="502">
        <f t="shared" si="0"/>
        <v>20</v>
      </c>
      <c r="B33" s="513" t="s">
        <v>49</v>
      </c>
      <c r="C33" s="801"/>
      <c r="D33" s="515" t="s">
        <v>341</v>
      </c>
      <c r="E33" s="591" t="s">
        <v>364</v>
      </c>
      <c r="F33" s="801" t="s">
        <v>50</v>
      </c>
      <c r="G33" s="585" t="s">
        <v>351</v>
      </c>
      <c r="H33" s="592"/>
      <c r="I33" s="593"/>
      <c r="J33" s="588"/>
      <c r="K33" s="588"/>
      <c r="L33" s="588"/>
      <c r="M33" s="588"/>
      <c r="N33" s="548"/>
      <c r="O33" s="991">
        <v>0</v>
      </c>
      <c r="P33" s="991">
        <v>0</v>
      </c>
      <c r="Q33" s="549">
        <v>1750000</v>
      </c>
      <c r="R33" s="490"/>
      <c r="S33" s="490"/>
      <c r="T33" s="490"/>
    </row>
    <row r="34" spans="1:20" s="462" customFormat="1" ht="16.2" hidden="1" thickBot="1" x14ac:dyDescent="0.35">
      <c r="A34" s="502">
        <f t="shared" si="0"/>
        <v>21</v>
      </c>
      <c r="B34" s="513" t="s">
        <v>49</v>
      </c>
      <c r="C34" s="801"/>
      <c r="D34" s="515" t="s">
        <v>341</v>
      </c>
      <c r="E34" s="591" t="s">
        <v>386</v>
      </c>
      <c r="F34" s="801" t="s">
        <v>50</v>
      </c>
      <c r="G34" s="585" t="s">
        <v>351</v>
      </c>
      <c r="H34" s="592"/>
      <c r="I34" s="593"/>
      <c r="J34" s="588"/>
      <c r="K34" s="588"/>
      <c r="L34" s="588"/>
      <c r="M34" s="588"/>
      <c r="N34" s="548"/>
      <c r="O34" s="548"/>
      <c r="P34" s="490"/>
      <c r="Q34" s="549"/>
      <c r="R34" s="490"/>
      <c r="S34" s="490"/>
      <c r="T34" s="490"/>
    </row>
    <row r="35" spans="1:20" s="462" customFormat="1" ht="16.2" hidden="1" thickBot="1" x14ac:dyDescent="0.35">
      <c r="A35" s="502">
        <f t="shared" si="0"/>
        <v>22</v>
      </c>
      <c r="B35" s="513" t="s">
        <v>49</v>
      </c>
      <c r="C35" s="801"/>
      <c r="D35" s="515" t="s">
        <v>341</v>
      </c>
      <c r="E35" s="591" t="s">
        <v>355</v>
      </c>
      <c r="F35" s="801" t="s">
        <v>50</v>
      </c>
      <c r="G35" s="585" t="s">
        <v>351</v>
      </c>
      <c r="H35" s="592"/>
      <c r="I35" s="593"/>
      <c r="J35" s="588"/>
      <c r="K35" s="588"/>
      <c r="L35" s="588"/>
      <c r="M35" s="588"/>
      <c r="N35" s="548"/>
      <c r="O35" s="548"/>
      <c r="P35" s="490"/>
      <c r="Q35" s="549"/>
      <c r="R35" s="490"/>
      <c r="S35" s="490"/>
      <c r="T35" s="490"/>
    </row>
    <row r="36" spans="1:20" s="462" customFormat="1" ht="16.2" thickBot="1" x14ac:dyDescent="0.35">
      <c r="A36" s="502">
        <v>19</v>
      </c>
      <c r="B36" s="513" t="s">
        <v>49</v>
      </c>
      <c r="C36" s="801"/>
      <c r="D36" s="515" t="s">
        <v>341</v>
      </c>
      <c r="E36" s="591" t="s">
        <v>355</v>
      </c>
      <c r="F36" s="801" t="s">
        <v>50</v>
      </c>
      <c r="G36" s="585" t="s">
        <v>351</v>
      </c>
      <c r="H36" s="592"/>
      <c r="I36" s="593"/>
      <c r="J36" s="588"/>
      <c r="K36" s="588"/>
      <c r="L36" s="588">
        <v>77000</v>
      </c>
      <c r="M36" s="588"/>
      <c r="N36" s="548"/>
      <c r="O36" s="548"/>
      <c r="P36" s="490"/>
      <c r="Q36" s="549"/>
      <c r="R36" s="490"/>
      <c r="S36" s="490"/>
      <c r="T36" s="490"/>
    </row>
    <row r="37" spans="1:20" s="462" customFormat="1" ht="16.2" thickBot="1" x14ac:dyDescent="0.35">
      <c r="A37" s="502">
        <f t="shared" si="0"/>
        <v>20</v>
      </c>
      <c r="B37" s="513" t="s">
        <v>49</v>
      </c>
      <c r="C37" s="801"/>
      <c r="D37" s="515" t="s">
        <v>353</v>
      </c>
      <c r="E37" s="595" t="s">
        <v>355</v>
      </c>
      <c r="F37" s="801" t="s">
        <v>50</v>
      </c>
      <c r="G37" s="585" t="s">
        <v>351</v>
      </c>
      <c r="H37" s="592"/>
      <c r="I37" s="593"/>
      <c r="J37" s="588"/>
      <c r="K37" s="588"/>
      <c r="L37" s="588"/>
      <c r="M37" s="588"/>
      <c r="N37" s="548"/>
      <c r="O37" s="548">
        <v>53000</v>
      </c>
      <c r="P37" s="490"/>
      <c r="Q37" s="549"/>
      <c r="R37" s="490"/>
      <c r="S37" s="490"/>
      <c r="T37" s="490"/>
    </row>
    <row r="38" spans="1:20" s="462" customFormat="1" ht="16.2" hidden="1" thickBot="1" x14ac:dyDescent="0.35">
      <c r="A38" s="502">
        <f t="shared" si="0"/>
        <v>21</v>
      </c>
      <c r="B38" s="513" t="s">
        <v>49</v>
      </c>
      <c r="C38" s="801"/>
      <c r="D38" s="515" t="s">
        <v>341</v>
      </c>
      <c r="E38" s="591" t="s">
        <v>634</v>
      </c>
      <c r="F38" s="801" t="s">
        <v>193</v>
      </c>
      <c r="G38" s="585" t="s">
        <v>351</v>
      </c>
      <c r="H38" s="592"/>
      <c r="I38" s="593"/>
      <c r="J38" s="588"/>
      <c r="K38" s="588"/>
      <c r="L38" s="588"/>
      <c r="M38" s="588"/>
      <c r="N38" s="548"/>
      <c r="O38" s="548"/>
      <c r="P38" s="490"/>
      <c r="Q38" s="549"/>
      <c r="R38" s="490"/>
      <c r="S38" s="490"/>
      <c r="T38" s="490"/>
    </row>
    <row r="39" spans="1:20" s="462" customFormat="1" ht="16.2" hidden="1" thickBot="1" x14ac:dyDescent="0.35">
      <c r="A39" s="502">
        <f t="shared" si="0"/>
        <v>22</v>
      </c>
      <c r="B39" s="513" t="s">
        <v>49</v>
      </c>
      <c r="C39" s="801"/>
      <c r="D39" s="515" t="s">
        <v>341</v>
      </c>
      <c r="E39" s="591" t="s">
        <v>635</v>
      </c>
      <c r="F39" s="801" t="s">
        <v>193</v>
      </c>
      <c r="G39" s="585" t="s">
        <v>351</v>
      </c>
      <c r="H39" s="592"/>
      <c r="I39" s="593"/>
      <c r="J39" s="588"/>
      <c r="K39" s="588"/>
      <c r="L39" s="588"/>
      <c r="M39" s="588"/>
      <c r="N39" s="548"/>
      <c r="O39" s="548"/>
      <c r="P39" s="490"/>
      <c r="Q39" s="549"/>
      <c r="R39" s="490"/>
      <c r="S39" s="490"/>
      <c r="T39" s="490"/>
    </row>
    <row r="40" spans="1:20" s="462" customFormat="1" ht="16.2" thickBot="1" x14ac:dyDescent="0.35">
      <c r="A40" s="502">
        <v>21</v>
      </c>
      <c r="B40" s="513" t="s">
        <v>354</v>
      </c>
      <c r="C40" s="801"/>
      <c r="D40" s="515" t="s">
        <v>341</v>
      </c>
      <c r="E40" s="591" t="s">
        <v>387</v>
      </c>
      <c r="F40" s="801" t="s">
        <v>50</v>
      </c>
      <c r="G40" s="585" t="s">
        <v>351</v>
      </c>
      <c r="H40" s="592"/>
      <c r="I40" s="593"/>
      <c r="J40" s="588"/>
      <c r="K40" s="588">
        <v>40000</v>
      </c>
      <c r="L40" s="588"/>
      <c r="M40" s="588"/>
      <c r="N40" s="548"/>
      <c r="O40" s="548"/>
      <c r="P40" s="490"/>
      <c r="Q40" s="549"/>
      <c r="R40" s="490"/>
      <c r="S40" s="490"/>
      <c r="T40" s="490"/>
    </row>
    <row r="41" spans="1:20" s="462" customFormat="1" ht="16.2" hidden="1" thickBot="1" x14ac:dyDescent="0.35">
      <c r="A41" s="502">
        <f t="shared" si="0"/>
        <v>22</v>
      </c>
      <c r="B41" s="513" t="s">
        <v>49</v>
      </c>
      <c r="C41" s="801"/>
      <c r="D41" s="515" t="s">
        <v>341</v>
      </c>
      <c r="E41" s="591" t="s">
        <v>388</v>
      </c>
      <c r="F41" s="801" t="s">
        <v>50</v>
      </c>
      <c r="G41" s="585" t="s">
        <v>351</v>
      </c>
      <c r="H41" s="592"/>
      <c r="I41" s="593"/>
      <c r="J41" s="588"/>
      <c r="K41" s="588"/>
      <c r="L41" s="588"/>
      <c r="M41" s="588"/>
      <c r="N41" s="548"/>
      <c r="O41" s="548"/>
      <c r="P41" s="490"/>
      <c r="Q41" s="549"/>
      <c r="R41" s="490"/>
      <c r="S41" s="490"/>
      <c r="T41" s="490"/>
    </row>
    <row r="42" spans="1:20" s="462" customFormat="1" ht="16.2" hidden="1" thickBot="1" x14ac:dyDescent="0.35">
      <c r="A42" s="502">
        <f t="shared" si="0"/>
        <v>23</v>
      </c>
      <c r="B42" s="513" t="s">
        <v>49</v>
      </c>
      <c r="C42" s="801"/>
      <c r="D42" s="515" t="s">
        <v>341</v>
      </c>
      <c r="E42" s="591" t="s">
        <v>367</v>
      </c>
      <c r="F42" s="801" t="s">
        <v>50</v>
      </c>
      <c r="G42" s="585" t="s">
        <v>351</v>
      </c>
      <c r="H42" s="592"/>
      <c r="I42" s="593"/>
      <c r="J42" s="588"/>
      <c r="K42" s="588"/>
      <c r="L42" s="588"/>
      <c r="M42" s="588"/>
      <c r="N42" s="548"/>
      <c r="O42" s="548"/>
      <c r="P42" s="490"/>
      <c r="Q42" s="549"/>
      <c r="R42" s="490"/>
      <c r="S42" s="490"/>
      <c r="T42" s="490"/>
    </row>
    <row r="43" spans="1:20" s="462" customFormat="1" ht="16.2" hidden="1" thickBot="1" x14ac:dyDescent="0.35">
      <c r="A43" s="502">
        <f t="shared" si="0"/>
        <v>24</v>
      </c>
      <c r="B43" s="513" t="s">
        <v>49</v>
      </c>
      <c r="C43" s="801"/>
      <c r="D43" s="515" t="s">
        <v>341</v>
      </c>
      <c r="E43" s="591" t="s">
        <v>368</v>
      </c>
      <c r="F43" s="801" t="s">
        <v>50</v>
      </c>
      <c r="G43" s="585" t="s">
        <v>351</v>
      </c>
      <c r="H43" s="592"/>
      <c r="I43" s="593"/>
      <c r="J43" s="588"/>
      <c r="K43" s="588"/>
      <c r="L43" s="588"/>
      <c r="M43" s="588"/>
      <c r="N43" s="548"/>
      <c r="O43" s="548"/>
      <c r="P43" s="490"/>
      <c r="Q43" s="549"/>
      <c r="R43" s="490"/>
      <c r="S43" s="490"/>
      <c r="T43" s="490"/>
    </row>
    <row r="44" spans="1:20" s="462" customFormat="1" ht="16.2" hidden="1" thickBot="1" x14ac:dyDescent="0.35">
      <c r="A44" s="502">
        <f t="shared" si="0"/>
        <v>25</v>
      </c>
      <c r="B44" s="513" t="s">
        <v>49</v>
      </c>
      <c r="C44" s="801"/>
      <c r="D44" s="515" t="s">
        <v>341</v>
      </c>
      <c r="E44" s="595" t="s">
        <v>356</v>
      </c>
      <c r="F44" s="801" t="s">
        <v>50</v>
      </c>
      <c r="G44" s="585" t="s">
        <v>351</v>
      </c>
      <c r="H44" s="592"/>
      <c r="I44" s="593"/>
      <c r="J44" s="588"/>
      <c r="K44" s="588"/>
      <c r="L44" s="588"/>
      <c r="M44" s="588"/>
      <c r="N44" s="548"/>
      <c r="O44" s="548"/>
      <c r="P44" s="490"/>
      <c r="Q44" s="549"/>
      <c r="R44" s="490"/>
      <c r="S44" s="490"/>
      <c r="T44" s="490"/>
    </row>
    <row r="45" spans="1:20" s="462" customFormat="1" ht="16.2" hidden="1" thickBot="1" x14ac:dyDescent="0.35">
      <c r="A45" s="502">
        <f t="shared" si="0"/>
        <v>26</v>
      </c>
      <c r="B45" s="513" t="s">
        <v>49</v>
      </c>
      <c r="C45" s="801"/>
      <c r="D45" s="515" t="s">
        <v>341</v>
      </c>
      <c r="E45" s="595" t="s">
        <v>369</v>
      </c>
      <c r="F45" s="801" t="s">
        <v>50</v>
      </c>
      <c r="G45" s="585" t="s">
        <v>351</v>
      </c>
      <c r="H45" s="592"/>
      <c r="I45" s="593"/>
      <c r="J45" s="588"/>
      <c r="K45" s="588"/>
      <c r="L45" s="588"/>
      <c r="M45" s="588"/>
      <c r="N45" s="548"/>
      <c r="O45" s="548"/>
      <c r="P45" s="490"/>
      <c r="Q45" s="549"/>
      <c r="R45" s="490"/>
      <c r="S45" s="490"/>
      <c r="T45" s="490"/>
    </row>
    <row r="46" spans="1:20" s="462" customFormat="1" ht="16.2" hidden="1" thickBot="1" x14ac:dyDescent="0.35">
      <c r="A46" s="502">
        <f t="shared" si="0"/>
        <v>27</v>
      </c>
      <c r="B46" s="513" t="s">
        <v>49</v>
      </c>
      <c r="C46" s="801"/>
      <c r="D46" s="515" t="s">
        <v>341</v>
      </c>
      <c r="E46" s="595" t="s">
        <v>370</v>
      </c>
      <c r="F46" s="801" t="s">
        <v>50</v>
      </c>
      <c r="G46" s="585" t="s">
        <v>351</v>
      </c>
      <c r="H46" s="592"/>
      <c r="I46" s="593"/>
      <c r="J46" s="588"/>
      <c r="K46" s="588"/>
      <c r="L46" s="588"/>
      <c r="M46" s="588"/>
      <c r="N46" s="548"/>
      <c r="O46" s="548"/>
      <c r="P46" s="490"/>
      <c r="Q46" s="549"/>
      <c r="R46" s="490"/>
      <c r="S46" s="490"/>
      <c r="T46" s="490"/>
    </row>
    <row r="47" spans="1:20" s="462" customFormat="1" ht="16.2" hidden="1" thickBot="1" x14ac:dyDescent="0.35">
      <c r="A47" s="502">
        <f t="shared" si="0"/>
        <v>28</v>
      </c>
      <c r="B47" s="513" t="s">
        <v>49</v>
      </c>
      <c r="C47" s="801"/>
      <c r="D47" s="515" t="s">
        <v>341</v>
      </c>
      <c r="E47" s="595" t="s">
        <v>366</v>
      </c>
      <c r="F47" s="801" t="s">
        <v>54</v>
      </c>
      <c r="G47" s="585" t="s">
        <v>351</v>
      </c>
      <c r="H47" s="592"/>
      <c r="I47" s="593"/>
      <c r="J47" s="588"/>
      <c r="K47" s="588"/>
      <c r="L47" s="588"/>
      <c r="M47" s="588"/>
      <c r="N47" s="548"/>
      <c r="O47" s="548"/>
      <c r="P47" s="490"/>
      <c r="Q47" s="549"/>
      <c r="R47" s="490"/>
      <c r="S47" s="490"/>
      <c r="T47" s="490"/>
    </row>
    <row r="48" spans="1:20" s="462" customFormat="1" ht="16.2" hidden="1" thickBot="1" x14ac:dyDescent="0.35">
      <c r="A48" s="502">
        <f t="shared" si="0"/>
        <v>29</v>
      </c>
      <c r="B48" s="513" t="s">
        <v>49</v>
      </c>
      <c r="C48" s="801"/>
      <c r="D48" s="515" t="s">
        <v>341</v>
      </c>
      <c r="E48" s="595" t="s">
        <v>376</v>
      </c>
      <c r="F48" s="801" t="s">
        <v>50</v>
      </c>
      <c r="G48" s="585" t="s">
        <v>351</v>
      </c>
      <c r="H48" s="592"/>
      <c r="I48" s="593"/>
      <c r="J48" s="588"/>
      <c r="K48" s="588"/>
      <c r="L48" s="588"/>
      <c r="M48" s="588"/>
      <c r="N48" s="548"/>
      <c r="O48" s="548"/>
      <c r="P48" s="490"/>
      <c r="Q48" s="549"/>
      <c r="R48" s="490"/>
      <c r="S48" s="490"/>
      <c r="T48" s="490"/>
    </row>
    <row r="49" spans="1:20" s="462" customFormat="1" ht="16.2" hidden="1" thickBot="1" x14ac:dyDescent="0.35">
      <c r="A49" s="502">
        <f t="shared" si="0"/>
        <v>30</v>
      </c>
      <c r="B49" s="513" t="s">
        <v>49</v>
      </c>
      <c r="C49" s="801"/>
      <c r="D49" s="515" t="s">
        <v>341</v>
      </c>
      <c r="E49" s="595" t="s">
        <v>365</v>
      </c>
      <c r="F49" s="801" t="s">
        <v>50</v>
      </c>
      <c r="G49" s="585" t="s">
        <v>351</v>
      </c>
      <c r="H49" s="592"/>
      <c r="I49" s="593"/>
      <c r="J49" s="588"/>
      <c r="K49" s="588"/>
      <c r="L49" s="588"/>
      <c r="M49" s="588"/>
      <c r="N49" s="548"/>
      <c r="O49" s="548"/>
      <c r="P49" s="490"/>
      <c r="Q49" s="549"/>
      <c r="R49" s="490"/>
      <c r="S49" s="490"/>
      <c r="T49" s="490"/>
    </row>
    <row r="50" spans="1:20" s="462" customFormat="1" ht="16.2" thickBot="1" x14ac:dyDescent="0.35">
      <c r="A50" s="502">
        <v>22</v>
      </c>
      <c r="B50" s="513" t="s">
        <v>49</v>
      </c>
      <c r="C50" s="801"/>
      <c r="D50" s="515" t="s">
        <v>341</v>
      </c>
      <c r="E50" s="595" t="s">
        <v>358</v>
      </c>
      <c r="F50" s="801" t="s">
        <v>50</v>
      </c>
      <c r="G50" s="585" t="s">
        <v>351</v>
      </c>
      <c r="H50" s="592"/>
      <c r="I50" s="593"/>
      <c r="J50" s="588"/>
      <c r="K50" s="588"/>
      <c r="L50" s="588">
        <v>175000</v>
      </c>
      <c r="M50" s="588">
        <v>0</v>
      </c>
      <c r="N50" s="548">
        <v>175000</v>
      </c>
      <c r="O50" s="548"/>
      <c r="P50" s="490"/>
      <c r="Q50" s="549"/>
      <c r="R50" s="490"/>
      <c r="S50" s="490"/>
      <c r="T50" s="490"/>
    </row>
    <row r="51" spans="1:20" s="462" customFormat="1" ht="16.2" hidden="1" thickBot="1" x14ac:dyDescent="0.35">
      <c r="A51" s="502">
        <f t="shared" si="0"/>
        <v>23</v>
      </c>
      <c r="B51" s="513" t="s">
        <v>354</v>
      </c>
      <c r="C51" s="801"/>
      <c r="D51" s="515" t="s">
        <v>341</v>
      </c>
      <c r="E51" s="591" t="s">
        <v>371</v>
      </c>
      <c r="F51" s="801" t="s">
        <v>50</v>
      </c>
      <c r="G51" s="585" t="s">
        <v>351</v>
      </c>
      <c r="H51" s="592"/>
      <c r="I51" s="593"/>
      <c r="J51" s="588"/>
      <c r="K51" s="588"/>
      <c r="L51" s="588"/>
      <c r="M51" s="588"/>
      <c r="N51" s="548"/>
      <c r="O51" s="548"/>
      <c r="P51" s="490"/>
      <c r="Q51" s="549"/>
      <c r="R51" s="490"/>
      <c r="S51" s="490"/>
      <c r="T51" s="490"/>
    </row>
    <row r="52" spans="1:20" s="462" customFormat="1" ht="16.2" thickBot="1" x14ac:dyDescent="0.35">
      <c r="A52" s="502">
        <v>23</v>
      </c>
      <c r="B52" s="513" t="s">
        <v>49</v>
      </c>
      <c r="C52" s="801"/>
      <c r="D52" s="515" t="s">
        <v>341</v>
      </c>
      <c r="E52" s="591" t="s">
        <v>372</v>
      </c>
      <c r="F52" s="801" t="s">
        <v>50</v>
      </c>
      <c r="G52" s="585" t="s">
        <v>351</v>
      </c>
      <c r="H52" s="592"/>
      <c r="I52" s="593"/>
      <c r="J52" s="588"/>
      <c r="K52" s="588">
        <v>20000</v>
      </c>
      <c r="L52" s="588"/>
      <c r="M52" s="588"/>
      <c r="N52" s="548"/>
      <c r="O52" s="548"/>
      <c r="P52" s="490">
        <v>15000</v>
      </c>
      <c r="Q52" s="549"/>
      <c r="R52" s="490"/>
      <c r="S52" s="490"/>
      <c r="T52" s="490"/>
    </row>
    <row r="53" spans="1:20" s="462" customFormat="1" ht="16.2" thickBot="1" x14ac:dyDescent="0.35">
      <c r="A53" s="502">
        <f t="shared" si="0"/>
        <v>24</v>
      </c>
      <c r="B53" s="513" t="s">
        <v>49</v>
      </c>
      <c r="C53" s="801"/>
      <c r="D53" s="515" t="s">
        <v>341</v>
      </c>
      <c r="E53" s="591" t="s">
        <v>373</v>
      </c>
      <c r="F53" s="801" t="s">
        <v>50</v>
      </c>
      <c r="G53" s="585" t="s">
        <v>351</v>
      </c>
      <c r="H53" s="592"/>
      <c r="I53" s="593"/>
      <c r="J53" s="588">
        <v>25000</v>
      </c>
      <c r="K53" s="588">
        <v>25000</v>
      </c>
      <c r="L53" s="588"/>
      <c r="M53" s="588"/>
      <c r="N53" s="548"/>
      <c r="O53" s="548"/>
      <c r="P53" s="490"/>
      <c r="Q53" s="549"/>
      <c r="R53" s="490"/>
      <c r="S53" s="490"/>
      <c r="T53" s="490"/>
    </row>
    <row r="54" spans="1:20" s="462" customFormat="1" ht="16.2" thickBot="1" x14ac:dyDescent="0.35">
      <c r="A54" s="502">
        <f t="shared" si="0"/>
        <v>25</v>
      </c>
      <c r="B54" s="513" t="s">
        <v>49</v>
      </c>
      <c r="C54" s="801"/>
      <c r="D54" s="515" t="s">
        <v>341</v>
      </c>
      <c r="E54" s="591" t="s">
        <v>374</v>
      </c>
      <c r="F54" s="801" t="s">
        <v>50</v>
      </c>
      <c r="G54" s="585" t="s">
        <v>351</v>
      </c>
      <c r="H54" s="592"/>
      <c r="I54" s="593"/>
      <c r="J54" s="588">
        <v>10000</v>
      </c>
      <c r="K54" s="588"/>
      <c r="L54" s="588"/>
      <c r="M54" s="588"/>
      <c r="N54" s="548"/>
      <c r="O54" s="548">
        <v>10000</v>
      </c>
      <c r="P54" s="490"/>
      <c r="Q54" s="549"/>
      <c r="R54" s="490"/>
      <c r="S54" s="490"/>
      <c r="T54" s="490"/>
    </row>
    <row r="55" spans="1:20" s="462" customFormat="1" ht="16.2" thickBot="1" x14ac:dyDescent="0.35">
      <c r="A55" s="502">
        <f t="shared" si="0"/>
        <v>26</v>
      </c>
      <c r="B55" s="513" t="s">
        <v>49</v>
      </c>
      <c r="C55" s="801"/>
      <c r="D55" s="515" t="s">
        <v>341</v>
      </c>
      <c r="E55" s="595" t="s">
        <v>357</v>
      </c>
      <c r="F55" s="801" t="s">
        <v>50</v>
      </c>
      <c r="G55" s="585" t="s">
        <v>351</v>
      </c>
      <c r="H55" s="592"/>
      <c r="I55" s="593"/>
      <c r="J55" s="588"/>
      <c r="K55" s="588">
        <v>10000</v>
      </c>
      <c r="L55" s="588"/>
      <c r="M55" s="588"/>
      <c r="N55" s="548"/>
      <c r="O55" s="548"/>
      <c r="P55" s="490">
        <v>10000</v>
      </c>
      <c r="Q55" s="549"/>
      <c r="R55" s="490"/>
      <c r="S55" s="490"/>
      <c r="T55" s="490"/>
    </row>
    <row r="56" spans="1:20" s="462" customFormat="1" ht="16.2" hidden="1" thickBot="1" x14ac:dyDescent="0.35">
      <c r="A56" s="502">
        <f t="shared" si="0"/>
        <v>27</v>
      </c>
      <c r="B56" s="513" t="s">
        <v>49</v>
      </c>
      <c r="C56" s="801"/>
      <c r="D56" s="515" t="s">
        <v>341</v>
      </c>
      <c r="E56" s="591" t="s">
        <v>377</v>
      </c>
      <c r="F56" s="801" t="s">
        <v>50</v>
      </c>
      <c r="G56" s="585" t="s">
        <v>351</v>
      </c>
      <c r="H56" s="592"/>
      <c r="I56" s="593"/>
      <c r="J56" s="588"/>
      <c r="K56" s="588"/>
      <c r="L56" s="588"/>
      <c r="M56" s="588"/>
      <c r="N56" s="548"/>
      <c r="O56" s="548"/>
      <c r="P56" s="490"/>
      <c r="Q56" s="549"/>
      <c r="R56" s="490"/>
      <c r="S56" s="490"/>
      <c r="T56" s="490"/>
    </row>
    <row r="57" spans="1:20" s="462" customFormat="1" ht="16.2" thickBot="1" x14ac:dyDescent="0.35">
      <c r="A57" s="502">
        <v>27</v>
      </c>
      <c r="B57" s="513" t="s">
        <v>49</v>
      </c>
      <c r="C57" s="801"/>
      <c r="D57" s="515" t="s">
        <v>341</v>
      </c>
      <c r="E57" s="591" t="s">
        <v>389</v>
      </c>
      <c r="F57" s="801" t="s">
        <v>50</v>
      </c>
      <c r="G57" s="585" t="s">
        <v>351</v>
      </c>
      <c r="H57" s="592"/>
      <c r="I57" s="593"/>
      <c r="J57" s="588"/>
      <c r="K57" s="588"/>
      <c r="L57" s="588"/>
      <c r="M57" s="588">
        <v>14410</v>
      </c>
      <c r="N57" s="548"/>
      <c r="O57" s="548"/>
      <c r="P57" s="490"/>
      <c r="Q57" s="549"/>
      <c r="R57" s="490"/>
      <c r="S57" s="490"/>
      <c r="T57" s="490"/>
    </row>
    <row r="58" spans="1:20" s="462" customFormat="1" ht="16.2" thickBot="1" x14ac:dyDescent="0.35">
      <c r="A58" s="502">
        <f t="shared" si="0"/>
        <v>28</v>
      </c>
      <c r="B58" s="513" t="s">
        <v>49</v>
      </c>
      <c r="C58" s="801"/>
      <c r="D58" s="515" t="s">
        <v>341</v>
      </c>
      <c r="E58" s="591" t="s">
        <v>390</v>
      </c>
      <c r="F58" s="801" t="s">
        <v>50</v>
      </c>
      <c r="G58" s="585" t="s">
        <v>351</v>
      </c>
      <c r="H58" s="596"/>
      <c r="I58" s="593"/>
      <c r="J58" s="588"/>
      <c r="K58" s="588"/>
      <c r="L58" s="588"/>
      <c r="M58" s="588">
        <v>21700</v>
      </c>
      <c r="N58" s="548">
        <v>21700</v>
      </c>
      <c r="O58" s="548"/>
      <c r="P58" s="490"/>
      <c r="Q58" s="549"/>
      <c r="R58" s="490"/>
      <c r="S58" s="490"/>
      <c r="T58" s="490"/>
    </row>
    <row r="59" spans="1:20" s="462" customFormat="1" ht="16.2" thickBot="1" x14ac:dyDescent="0.35">
      <c r="A59" s="502">
        <f t="shared" si="0"/>
        <v>29</v>
      </c>
      <c r="B59" s="513" t="s">
        <v>49</v>
      </c>
      <c r="C59" s="801"/>
      <c r="D59" s="515" t="s">
        <v>341</v>
      </c>
      <c r="E59" s="591" t="s">
        <v>391</v>
      </c>
      <c r="F59" s="801" t="s">
        <v>50</v>
      </c>
      <c r="G59" s="585" t="s">
        <v>351</v>
      </c>
      <c r="H59" s="592"/>
      <c r="I59" s="593"/>
      <c r="J59" s="588"/>
      <c r="K59" s="588"/>
      <c r="L59" s="588">
        <v>150000</v>
      </c>
      <c r="M59" s="588">
        <v>0</v>
      </c>
      <c r="N59" s="548">
        <v>150000</v>
      </c>
      <c r="O59" s="548"/>
      <c r="P59" s="490"/>
      <c r="Q59" s="549"/>
      <c r="R59" s="490"/>
      <c r="S59" s="490"/>
      <c r="T59" s="490"/>
    </row>
    <row r="60" spans="1:20" s="462" customFormat="1" ht="16.2" hidden="1" thickBot="1" x14ac:dyDescent="0.35">
      <c r="A60" s="502">
        <f t="shared" si="0"/>
        <v>30</v>
      </c>
      <c r="B60" s="513" t="s">
        <v>49</v>
      </c>
      <c r="C60" s="801"/>
      <c r="D60" s="515" t="s">
        <v>341</v>
      </c>
      <c r="E60" s="591" t="s">
        <v>392</v>
      </c>
      <c r="F60" s="801" t="s">
        <v>50</v>
      </c>
      <c r="G60" s="597" t="s">
        <v>59</v>
      </c>
      <c r="H60" s="592"/>
      <c r="I60" s="593"/>
      <c r="J60" s="588"/>
      <c r="K60" s="588"/>
      <c r="L60" s="588"/>
      <c r="M60" s="588"/>
      <c r="N60" s="548"/>
      <c r="O60" s="548"/>
      <c r="P60" s="490"/>
      <c r="Q60" s="549"/>
      <c r="R60" s="490"/>
      <c r="S60" s="490"/>
      <c r="T60" s="490"/>
    </row>
    <row r="61" spans="1:20" s="462" customFormat="1" ht="16.2" thickBot="1" x14ac:dyDescent="0.35">
      <c r="A61" s="502">
        <v>30</v>
      </c>
      <c r="B61" s="513" t="s">
        <v>49</v>
      </c>
      <c r="C61" s="801"/>
      <c r="D61" s="515" t="s">
        <v>341</v>
      </c>
      <c r="E61" s="591" t="s">
        <v>375</v>
      </c>
      <c r="F61" s="801" t="s">
        <v>50</v>
      </c>
      <c r="G61" s="585" t="s">
        <v>359</v>
      </c>
      <c r="H61" s="592"/>
      <c r="I61" s="593"/>
      <c r="J61" s="588">
        <v>5000</v>
      </c>
      <c r="K61" s="588">
        <v>5000</v>
      </c>
      <c r="L61" s="588">
        <v>5000</v>
      </c>
      <c r="M61" s="588">
        <v>5000</v>
      </c>
      <c r="N61" s="548">
        <v>5000</v>
      </c>
      <c r="O61" s="548">
        <v>5000</v>
      </c>
      <c r="P61" s="490">
        <v>5000</v>
      </c>
      <c r="Q61" s="549">
        <v>5000</v>
      </c>
      <c r="R61" s="490">
        <v>5000</v>
      </c>
      <c r="S61" s="490">
        <v>0</v>
      </c>
      <c r="T61" s="490">
        <v>0</v>
      </c>
    </row>
    <row r="62" spans="1:20" s="462" customFormat="1" ht="16.2" thickBot="1" x14ac:dyDescent="0.35">
      <c r="A62" s="502">
        <f t="shared" si="0"/>
        <v>31</v>
      </c>
      <c r="B62" s="598" t="s">
        <v>49</v>
      </c>
      <c r="C62" s="599"/>
      <c r="D62" s="526" t="s">
        <v>341</v>
      </c>
      <c r="E62" s="600" t="s">
        <v>378</v>
      </c>
      <c r="F62" s="599" t="s">
        <v>50</v>
      </c>
      <c r="G62" s="601" t="s">
        <v>59</v>
      </c>
      <c r="H62" s="602"/>
      <c r="I62" s="603"/>
      <c r="J62" s="604">
        <v>15000</v>
      </c>
      <c r="K62" s="604">
        <v>15000</v>
      </c>
      <c r="L62" s="604">
        <v>15000</v>
      </c>
      <c r="M62" s="604">
        <v>15000</v>
      </c>
      <c r="N62" s="604">
        <v>15000</v>
      </c>
      <c r="O62" s="604">
        <v>15000</v>
      </c>
      <c r="P62" s="605">
        <v>15000</v>
      </c>
      <c r="Q62" s="606">
        <v>15000</v>
      </c>
      <c r="R62" s="605">
        <v>15000</v>
      </c>
      <c r="S62" s="605">
        <v>0</v>
      </c>
      <c r="T62" s="605">
        <v>0</v>
      </c>
    </row>
    <row r="63" spans="1:20" ht="16.2" hidden="1" thickBot="1" x14ac:dyDescent="0.35">
      <c r="A63" s="502">
        <f t="shared" si="0"/>
        <v>32</v>
      </c>
      <c r="B63" s="613" t="s">
        <v>205</v>
      </c>
      <c r="C63" s="614">
        <v>2024</v>
      </c>
      <c r="D63" s="615" t="s">
        <v>608</v>
      </c>
      <c r="E63" s="614" t="s">
        <v>609</v>
      </c>
      <c r="F63" s="616" t="s">
        <v>50</v>
      </c>
      <c r="G63" s="617" t="s">
        <v>207</v>
      </c>
      <c r="H63" s="618" t="s">
        <v>618</v>
      </c>
      <c r="I63" s="619">
        <v>50000</v>
      </c>
      <c r="J63" s="620"/>
      <c r="K63" s="620"/>
      <c r="L63" s="620"/>
      <c r="M63" s="620"/>
      <c r="N63" s="620"/>
      <c r="O63" s="620"/>
      <c r="P63" s="611"/>
      <c r="Q63" s="993"/>
      <c r="R63" s="611"/>
      <c r="S63" s="611"/>
      <c r="T63" s="611"/>
    </row>
    <row r="64" spans="1:20" ht="16.2" hidden="1" thickBot="1" x14ac:dyDescent="0.35">
      <c r="A64" s="502">
        <f t="shared" si="0"/>
        <v>33</v>
      </c>
      <c r="B64" s="613" t="s">
        <v>205</v>
      </c>
      <c r="C64" s="614">
        <v>2018</v>
      </c>
      <c r="D64" s="615" t="s">
        <v>608</v>
      </c>
      <c r="E64" s="614" t="s">
        <v>766</v>
      </c>
      <c r="F64" s="616" t="s">
        <v>50</v>
      </c>
      <c r="G64" s="617" t="s">
        <v>207</v>
      </c>
      <c r="H64" s="618" t="s">
        <v>529</v>
      </c>
      <c r="I64" s="619">
        <v>50000</v>
      </c>
      <c r="J64" s="620"/>
      <c r="K64" s="620"/>
      <c r="L64" s="620"/>
      <c r="M64" s="620"/>
      <c r="N64" s="620"/>
      <c r="O64" s="620"/>
      <c r="P64" s="611"/>
      <c r="Q64" s="993"/>
      <c r="R64" s="611">
        <v>50000</v>
      </c>
      <c r="S64" s="611"/>
      <c r="T64" s="611"/>
    </row>
    <row r="65" spans="1:20" ht="16.2" thickBot="1" x14ac:dyDescent="0.35">
      <c r="A65" s="502">
        <v>32</v>
      </c>
      <c r="B65" s="623" t="s">
        <v>205</v>
      </c>
      <c r="C65" s="624">
        <v>2019</v>
      </c>
      <c r="D65" s="625" t="s">
        <v>209</v>
      </c>
      <c r="E65" s="624" t="s">
        <v>208</v>
      </c>
      <c r="F65" s="555" t="s">
        <v>50</v>
      </c>
      <c r="G65" s="626" t="s">
        <v>207</v>
      </c>
      <c r="H65" s="618" t="s">
        <v>186</v>
      </c>
      <c r="I65" s="627">
        <v>60000</v>
      </c>
      <c r="J65" s="620"/>
      <c r="K65" s="620"/>
      <c r="L65" s="620"/>
      <c r="M65" s="620">
        <v>0</v>
      </c>
      <c r="N65" s="620">
        <v>0</v>
      </c>
      <c r="O65" s="620">
        <v>60000</v>
      </c>
      <c r="P65" s="621">
        <v>0</v>
      </c>
      <c r="Q65" s="629">
        <v>0</v>
      </c>
      <c r="R65" s="621">
        <v>0</v>
      </c>
      <c r="S65" s="621">
        <v>0</v>
      </c>
      <c r="T65" s="621">
        <v>0</v>
      </c>
    </row>
    <row r="66" spans="1:20" ht="16.2" hidden="1" thickBot="1" x14ac:dyDescent="0.35">
      <c r="A66" s="502">
        <f t="shared" si="0"/>
        <v>33</v>
      </c>
      <c r="B66" s="623" t="s">
        <v>205</v>
      </c>
      <c r="C66" s="624">
        <v>2024</v>
      </c>
      <c r="D66" s="625" t="s">
        <v>209</v>
      </c>
      <c r="E66" s="624" t="s">
        <v>210</v>
      </c>
      <c r="F66" s="555" t="s">
        <v>50</v>
      </c>
      <c r="G66" s="626" t="s">
        <v>207</v>
      </c>
      <c r="H66" s="618" t="s">
        <v>255</v>
      </c>
      <c r="I66" s="627">
        <v>60000</v>
      </c>
      <c r="J66" s="620"/>
      <c r="K66" s="620"/>
      <c r="L66" s="620">
        <v>0</v>
      </c>
      <c r="M66" s="620">
        <v>0</v>
      </c>
      <c r="N66" s="620">
        <v>0</v>
      </c>
      <c r="O66" s="620">
        <v>0</v>
      </c>
      <c r="P66" s="621">
        <v>0</v>
      </c>
      <c r="Q66" s="629">
        <v>0</v>
      </c>
      <c r="R66" s="621">
        <v>0</v>
      </c>
      <c r="S66" s="621">
        <v>0</v>
      </c>
      <c r="T66" s="621">
        <v>0</v>
      </c>
    </row>
    <row r="67" spans="1:20" ht="16.2" hidden="1" thickBot="1" x14ac:dyDescent="0.35">
      <c r="A67" s="502">
        <f t="shared" si="0"/>
        <v>34</v>
      </c>
      <c r="B67" s="623" t="s">
        <v>205</v>
      </c>
      <c r="C67" s="624">
        <v>2022</v>
      </c>
      <c r="D67" s="625" t="s">
        <v>209</v>
      </c>
      <c r="E67" s="624" t="s">
        <v>212</v>
      </c>
      <c r="F67" s="555" t="s">
        <v>50</v>
      </c>
      <c r="G67" s="626" t="s">
        <v>207</v>
      </c>
      <c r="H67" s="618" t="s">
        <v>533</v>
      </c>
      <c r="I67" s="627">
        <v>60000</v>
      </c>
      <c r="J67" s="620">
        <v>0</v>
      </c>
      <c r="K67" s="620">
        <v>0</v>
      </c>
      <c r="L67" s="620">
        <v>0</v>
      </c>
      <c r="M67" s="620">
        <v>0</v>
      </c>
      <c r="N67" s="620">
        <v>0</v>
      </c>
      <c r="O67" s="620">
        <v>0</v>
      </c>
      <c r="P67" s="621">
        <v>0</v>
      </c>
      <c r="Q67" s="629">
        <v>0</v>
      </c>
      <c r="R67" s="621">
        <v>60000</v>
      </c>
      <c r="S67" s="621">
        <v>0</v>
      </c>
      <c r="T67" s="621">
        <v>0</v>
      </c>
    </row>
    <row r="68" spans="1:20" ht="16.2" hidden="1" thickBot="1" x14ac:dyDescent="0.35">
      <c r="A68" s="502">
        <f t="shared" ref="A68:A131" si="1">1+A67</f>
        <v>35</v>
      </c>
      <c r="B68" s="623" t="s">
        <v>205</v>
      </c>
      <c r="C68" s="624">
        <v>2022</v>
      </c>
      <c r="D68" s="625" t="s">
        <v>209</v>
      </c>
      <c r="E68" s="624" t="s">
        <v>215</v>
      </c>
      <c r="F68" s="555" t="s">
        <v>50</v>
      </c>
      <c r="G68" s="626" t="s">
        <v>207</v>
      </c>
      <c r="H68" s="618" t="s">
        <v>533</v>
      </c>
      <c r="I68" s="627">
        <v>60000</v>
      </c>
      <c r="J68" s="620"/>
      <c r="K68" s="620">
        <v>0</v>
      </c>
      <c r="L68" s="620">
        <v>0</v>
      </c>
      <c r="M68" s="620">
        <v>0</v>
      </c>
      <c r="N68" s="620">
        <v>0</v>
      </c>
      <c r="O68" s="620">
        <v>0</v>
      </c>
      <c r="P68" s="621">
        <v>0</v>
      </c>
      <c r="Q68" s="629">
        <v>0</v>
      </c>
      <c r="R68" s="621">
        <v>0</v>
      </c>
      <c r="S68" s="621">
        <v>60000</v>
      </c>
      <c r="T68" s="621">
        <v>0</v>
      </c>
    </row>
    <row r="69" spans="1:20" ht="16.2" thickBot="1" x14ac:dyDescent="0.35">
      <c r="A69" s="502">
        <v>33</v>
      </c>
      <c r="B69" s="623" t="s">
        <v>205</v>
      </c>
      <c r="C69" s="624">
        <v>2020</v>
      </c>
      <c r="D69" s="625" t="s">
        <v>209</v>
      </c>
      <c r="E69" s="624" t="s">
        <v>216</v>
      </c>
      <c r="F69" s="555" t="s">
        <v>50</v>
      </c>
      <c r="G69" s="626" t="s">
        <v>207</v>
      </c>
      <c r="H69" s="618" t="s">
        <v>186</v>
      </c>
      <c r="I69" s="627">
        <v>60000</v>
      </c>
      <c r="J69" s="620">
        <v>0</v>
      </c>
      <c r="K69" s="620">
        <v>0</v>
      </c>
      <c r="L69" s="620">
        <v>0</v>
      </c>
      <c r="M69" s="620">
        <v>0</v>
      </c>
      <c r="N69" s="620">
        <v>0</v>
      </c>
      <c r="O69" s="620">
        <v>0</v>
      </c>
      <c r="P69" s="621">
        <v>60000</v>
      </c>
      <c r="Q69" s="629">
        <v>0</v>
      </c>
      <c r="R69" s="621">
        <v>0</v>
      </c>
      <c r="S69" s="621">
        <v>0</v>
      </c>
      <c r="T69" s="621">
        <v>0</v>
      </c>
    </row>
    <row r="70" spans="1:20" ht="16.2" hidden="1" thickBot="1" x14ac:dyDescent="0.35">
      <c r="A70" s="502">
        <f t="shared" si="1"/>
        <v>34</v>
      </c>
      <c r="B70" s="623" t="s">
        <v>205</v>
      </c>
      <c r="C70" s="624">
        <v>2022</v>
      </c>
      <c r="D70" s="625" t="s">
        <v>214</v>
      </c>
      <c r="E70" s="624" t="s">
        <v>610</v>
      </c>
      <c r="F70" s="555" t="s">
        <v>50</v>
      </c>
      <c r="G70" s="626" t="s">
        <v>207</v>
      </c>
      <c r="H70" s="618" t="s">
        <v>312</v>
      </c>
      <c r="I70" s="627">
        <v>90000</v>
      </c>
      <c r="J70" s="620">
        <v>0</v>
      </c>
      <c r="K70" s="620">
        <v>0</v>
      </c>
      <c r="L70" s="620">
        <v>0</v>
      </c>
      <c r="M70" s="620">
        <v>0</v>
      </c>
      <c r="N70" s="620">
        <v>0</v>
      </c>
      <c r="O70" s="620">
        <v>0</v>
      </c>
      <c r="P70" s="621">
        <v>0</v>
      </c>
      <c r="Q70" s="629">
        <v>90000</v>
      </c>
      <c r="R70" s="621">
        <v>0</v>
      </c>
      <c r="S70" s="621">
        <v>0</v>
      </c>
      <c r="T70" s="621">
        <v>0</v>
      </c>
    </row>
    <row r="71" spans="1:20" ht="16.2" hidden="1" thickBot="1" x14ac:dyDescent="0.35">
      <c r="A71" s="502">
        <f t="shared" si="1"/>
        <v>35</v>
      </c>
      <c r="B71" s="623" t="s">
        <v>205</v>
      </c>
      <c r="C71" s="624">
        <v>2024</v>
      </c>
      <c r="D71" s="625" t="s">
        <v>214</v>
      </c>
      <c r="E71" s="624" t="s">
        <v>217</v>
      </c>
      <c r="F71" s="555" t="s">
        <v>50</v>
      </c>
      <c r="G71" s="626" t="s">
        <v>207</v>
      </c>
      <c r="H71" s="618" t="s">
        <v>532</v>
      </c>
      <c r="I71" s="627">
        <v>90000</v>
      </c>
      <c r="J71" s="620"/>
      <c r="K71" s="620">
        <v>0</v>
      </c>
      <c r="L71" s="620">
        <v>0</v>
      </c>
      <c r="M71" s="620">
        <v>0</v>
      </c>
      <c r="N71" s="620">
        <v>0</v>
      </c>
      <c r="O71" s="620">
        <v>0</v>
      </c>
      <c r="P71" s="621">
        <v>0</v>
      </c>
      <c r="Q71" s="629">
        <v>0</v>
      </c>
      <c r="R71" s="621">
        <v>0</v>
      </c>
      <c r="S71" s="621">
        <v>0</v>
      </c>
      <c r="T71" s="621">
        <v>90000</v>
      </c>
    </row>
    <row r="72" spans="1:20" ht="16.2" hidden="1" thickBot="1" x14ac:dyDescent="0.35">
      <c r="A72" s="502">
        <f t="shared" si="1"/>
        <v>36</v>
      </c>
      <c r="B72" s="623" t="s">
        <v>205</v>
      </c>
      <c r="C72" s="624">
        <v>2024</v>
      </c>
      <c r="D72" s="625" t="s">
        <v>214</v>
      </c>
      <c r="E72" s="624" t="s">
        <v>218</v>
      </c>
      <c r="F72" s="555" t="s">
        <v>50</v>
      </c>
      <c r="G72" s="626" t="s">
        <v>207</v>
      </c>
      <c r="H72" s="618" t="s">
        <v>532</v>
      </c>
      <c r="I72" s="627">
        <v>90000</v>
      </c>
      <c r="J72" s="620">
        <v>0</v>
      </c>
      <c r="K72" s="620">
        <v>0</v>
      </c>
      <c r="L72" s="620">
        <v>0</v>
      </c>
      <c r="M72" s="620"/>
      <c r="N72" s="620"/>
      <c r="O72" s="620"/>
      <c r="P72" s="621"/>
      <c r="Q72" s="629"/>
      <c r="R72" s="621"/>
      <c r="S72" s="621"/>
      <c r="T72" s="621">
        <v>90000</v>
      </c>
    </row>
    <row r="73" spans="1:20" ht="16.2" hidden="1" thickBot="1" x14ac:dyDescent="0.35">
      <c r="A73" s="502">
        <f t="shared" si="1"/>
        <v>37</v>
      </c>
      <c r="B73" s="623" t="s">
        <v>205</v>
      </c>
      <c r="C73" s="624">
        <v>2022</v>
      </c>
      <c r="D73" s="625" t="s">
        <v>214</v>
      </c>
      <c r="E73" s="624" t="s">
        <v>611</v>
      </c>
      <c r="F73" s="555" t="s">
        <v>50</v>
      </c>
      <c r="G73" s="626" t="s">
        <v>207</v>
      </c>
      <c r="H73" s="618" t="s">
        <v>312</v>
      </c>
      <c r="I73" s="627">
        <v>90000</v>
      </c>
      <c r="J73" s="620">
        <v>0</v>
      </c>
      <c r="K73" s="620">
        <v>0</v>
      </c>
      <c r="L73" s="620">
        <v>0</v>
      </c>
      <c r="M73" s="620"/>
      <c r="N73" s="620"/>
      <c r="O73" s="620"/>
      <c r="P73" s="621">
        <v>0</v>
      </c>
      <c r="Q73" s="629">
        <v>90000</v>
      </c>
      <c r="R73" s="621">
        <v>0</v>
      </c>
      <c r="S73" s="621">
        <v>0</v>
      </c>
      <c r="T73" s="621">
        <v>0</v>
      </c>
    </row>
    <row r="74" spans="1:20" ht="16.2" hidden="1" thickBot="1" x14ac:dyDescent="0.35">
      <c r="A74" s="502">
        <f t="shared" si="1"/>
        <v>38</v>
      </c>
      <c r="B74" s="623" t="s">
        <v>205</v>
      </c>
      <c r="C74" s="624">
        <v>2024</v>
      </c>
      <c r="D74" s="625" t="s">
        <v>214</v>
      </c>
      <c r="E74" s="624" t="s">
        <v>612</v>
      </c>
      <c r="F74" s="555" t="s">
        <v>50</v>
      </c>
      <c r="G74" s="626" t="s">
        <v>207</v>
      </c>
      <c r="H74" s="618" t="s">
        <v>532</v>
      </c>
      <c r="I74" s="627">
        <v>90000</v>
      </c>
      <c r="J74" s="620">
        <v>0</v>
      </c>
      <c r="K74" s="620">
        <v>0</v>
      </c>
      <c r="L74" s="620">
        <v>0</v>
      </c>
      <c r="M74" s="620">
        <v>0</v>
      </c>
      <c r="N74" s="620"/>
      <c r="O74" s="620"/>
      <c r="P74" s="621"/>
      <c r="Q74" s="629">
        <v>0</v>
      </c>
      <c r="R74" s="621">
        <v>0</v>
      </c>
      <c r="S74" s="621">
        <v>0</v>
      </c>
      <c r="T74" s="621">
        <v>90000</v>
      </c>
    </row>
    <row r="75" spans="1:20" ht="16.2" thickBot="1" x14ac:dyDescent="0.35">
      <c r="A75" s="502">
        <v>34</v>
      </c>
      <c r="B75" s="623" t="s">
        <v>205</v>
      </c>
      <c r="C75" s="624">
        <v>2013</v>
      </c>
      <c r="D75" s="625" t="s">
        <v>221</v>
      </c>
      <c r="E75" s="624" t="s">
        <v>252</v>
      </c>
      <c r="F75" s="555" t="s">
        <v>50</v>
      </c>
      <c r="G75" s="626" t="s">
        <v>207</v>
      </c>
      <c r="H75" s="618" t="s">
        <v>183</v>
      </c>
      <c r="I75" s="627">
        <v>150000</v>
      </c>
      <c r="J75" s="620">
        <v>0</v>
      </c>
      <c r="K75" s="620">
        <v>0</v>
      </c>
      <c r="L75" s="620">
        <v>0</v>
      </c>
      <c r="M75" s="620">
        <v>150000</v>
      </c>
      <c r="N75" s="620">
        <v>0</v>
      </c>
      <c r="O75" s="620">
        <v>0</v>
      </c>
      <c r="P75" s="621">
        <v>0</v>
      </c>
      <c r="Q75" s="629">
        <v>0</v>
      </c>
      <c r="R75" s="621">
        <v>0</v>
      </c>
      <c r="S75" s="621">
        <v>0</v>
      </c>
      <c r="T75" s="621">
        <v>0</v>
      </c>
    </row>
    <row r="76" spans="1:20" ht="16.2" thickBot="1" x14ac:dyDescent="0.35">
      <c r="A76" s="502">
        <f t="shared" si="1"/>
        <v>35</v>
      </c>
      <c r="B76" s="623" t="s">
        <v>205</v>
      </c>
      <c r="C76" s="624">
        <v>1997</v>
      </c>
      <c r="D76" s="625" t="s">
        <v>219</v>
      </c>
      <c r="E76" s="624" t="s">
        <v>220</v>
      </c>
      <c r="F76" s="555" t="s">
        <v>50</v>
      </c>
      <c r="G76" s="626" t="s">
        <v>207</v>
      </c>
      <c r="H76" s="618" t="s">
        <v>177</v>
      </c>
      <c r="I76" s="627">
        <v>300000</v>
      </c>
      <c r="J76" s="620">
        <v>0</v>
      </c>
      <c r="K76" s="620">
        <v>0</v>
      </c>
      <c r="L76" s="620">
        <v>0</v>
      </c>
      <c r="M76" s="620">
        <v>300000</v>
      </c>
      <c r="N76" s="620">
        <v>0</v>
      </c>
      <c r="O76" s="620">
        <v>0</v>
      </c>
      <c r="P76" s="621">
        <v>0</v>
      </c>
      <c r="Q76" s="629"/>
      <c r="R76" s="621"/>
      <c r="S76" s="621"/>
      <c r="T76" s="621"/>
    </row>
    <row r="77" spans="1:20" ht="16.2" hidden="1" thickBot="1" x14ac:dyDescent="0.35">
      <c r="A77" s="502">
        <f t="shared" si="1"/>
        <v>36</v>
      </c>
      <c r="B77" s="623" t="s">
        <v>205</v>
      </c>
      <c r="C77" s="624">
        <v>2019</v>
      </c>
      <c r="D77" s="625" t="s">
        <v>221</v>
      </c>
      <c r="E77" s="624" t="s">
        <v>613</v>
      </c>
      <c r="F77" s="555" t="s">
        <v>50</v>
      </c>
      <c r="G77" s="626" t="s">
        <v>207</v>
      </c>
      <c r="H77" s="618" t="s">
        <v>533</v>
      </c>
      <c r="I77" s="627">
        <v>250000</v>
      </c>
      <c r="J77" s="620">
        <v>0</v>
      </c>
      <c r="K77" s="620">
        <v>0</v>
      </c>
      <c r="L77" s="620">
        <v>0</v>
      </c>
      <c r="M77" s="620">
        <v>0</v>
      </c>
      <c r="N77" s="620">
        <v>0</v>
      </c>
      <c r="O77" s="620">
        <v>0</v>
      </c>
      <c r="P77" s="621">
        <v>0</v>
      </c>
      <c r="Q77" s="629">
        <v>0</v>
      </c>
      <c r="R77" s="621">
        <v>0</v>
      </c>
      <c r="S77" s="621">
        <v>250000</v>
      </c>
      <c r="T77" s="621">
        <v>0</v>
      </c>
    </row>
    <row r="78" spans="1:20" ht="16.2" hidden="1" thickBot="1" x14ac:dyDescent="0.35">
      <c r="A78" s="502">
        <f t="shared" si="1"/>
        <v>37</v>
      </c>
      <c r="B78" s="623" t="s">
        <v>205</v>
      </c>
      <c r="C78" s="624">
        <v>2022</v>
      </c>
      <c r="D78" s="625" t="s">
        <v>221</v>
      </c>
      <c r="E78" s="624" t="s">
        <v>222</v>
      </c>
      <c r="F78" s="555" t="s">
        <v>50</v>
      </c>
      <c r="G78" s="626" t="s">
        <v>207</v>
      </c>
      <c r="H78" s="618" t="s">
        <v>500</v>
      </c>
      <c r="I78" s="627">
        <v>50000</v>
      </c>
      <c r="J78" s="620">
        <v>0</v>
      </c>
      <c r="K78" s="620">
        <v>0</v>
      </c>
      <c r="L78" s="620">
        <v>0</v>
      </c>
      <c r="M78" s="620">
        <v>0</v>
      </c>
      <c r="N78" s="620">
        <v>0</v>
      </c>
      <c r="O78" s="620">
        <v>0</v>
      </c>
      <c r="P78" s="621">
        <v>0</v>
      </c>
      <c r="Q78" s="629">
        <v>0</v>
      </c>
      <c r="R78" s="621">
        <v>0</v>
      </c>
      <c r="S78" s="621">
        <v>0</v>
      </c>
      <c r="T78" s="621">
        <v>0</v>
      </c>
    </row>
    <row r="79" spans="1:20" ht="16.2" thickBot="1" x14ac:dyDescent="0.35">
      <c r="A79" s="502">
        <v>36</v>
      </c>
      <c r="B79" s="623" t="s">
        <v>205</v>
      </c>
      <c r="C79" s="624">
        <v>2015</v>
      </c>
      <c r="D79" s="625" t="s">
        <v>211</v>
      </c>
      <c r="E79" s="624" t="s">
        <v>223</v>
      </c>
      <c r="F79" s="555" t="s">
        <v>50</v>
      </c>
      <c r="G79" s="626" t="s">
        <v>207</v>
      </c>
      <c r="H79" s="618" t="s">
        <v>183</v>
      </c>
      <c r="I79" s="627">
        <v>240000</v>
      </c>
      <c r="J79" s="620">
        <v>0</v>
      </c>
      <c r="K79" s="620">
        <v>0</v>
      </c>
      <c r="L79" s="620">
        <v>0</v>
      </c>
      <c r="M79" s="620">
        <v>0</v>
      </c>
      <c r="N79" s="620">
        <v>240000</v>
      </c>
      <c r="O79" s="620">
        <v>0</v>
      </c>
      <c r="P79" s="621">
        <v>0</v>
      </c>
      <c r="Q79" s="629">
        <v>0</v>
      </c>
      <c r="R79" s="621">
        <v>0</v>
      </c>
      <c r="S79" s="621">
        <v>0</v>
      </c>
      <c r="T79" s="621">
        <v>0</v>
      </c>
    </row>
    <row r="80" spans="1:20" ht="16.2" thickBot="1" x14ac:dyDescent="0.35">
      <c r="A80" s="502">
        <f t="shared" si="1"/>
        <v>37</v>
      </c>
      <c r="B80" s="623" t="s">
        <v>205</v>
      </c>
      <c r="C80" s="624">
        <v>2013</v>
      </c>
      <c r="D80" s="625" t="s">
        <v>224</v>
      </c>
      <c r="E80" s="624" t="s">
        <v>225</v>
      </c>
      <c r="F80" s="555" t="s">
        <v>50</v>
      </c>
      <c r="G80" s="626" t="s">
        <v>207</v>
      </c>
      <c r="H80" s="618" t="s">
        <v>183</v>
      </c>
      <c r="I80" s="627">
        <v>220000</v>
      </c>
      <c r="J80" s="620">
        <v>0</v>
      </c>
      <c r="K80" s="620">
        <v>0</v>
      </c>
      <c r="L80" s="620">
        <v>220000</v>
      </c>
      <c r="M80" s="620">
        <v>0</v>
      </c>
      <c r="N80" s="620">
        <v>0</v>
      </c>
      <c r="O80" s="620">
        <v>0</v>
      </c>
      <c r="P80" s="621">
        <v>0</v>
      </c>
      <c r="Q80" s="629">
        <v>0</v>
      </c>
      <c r="R80" s="621">
        <v>0</v>
      </c>
      <c r="S80" s="621">
        <v>0</v>
      </c>
      <c r="T80" s="621">
        <v>0</v>
      </c>
    </row>
    <row r="81" spans="1:20" ht="16.2" thickBot="1" x14ac:dyDescent="0.35">
      <c r="A81" s="502">
        <f t="shared" si="1"/>
        <v>38</v>
      </c>
      <c r="B81" s="623" t="s">
        <v>205</v>
      </c>
      <c r="C81" s="624">
        <v>2006</v>
      </c>
      <c r="D81" s="625" t="s">
        <v>211</v>
      </c>
      <c r="E81" s="624" t="s">
        <v>767</v>
      </c>
      <c r="F81" s="555" t="s">
        <v>50</v>
      </c>
      <c r="G81" s="626" t="s">
        <v>207</v>
      </c>
      <c r="H81" s="618" t="s">
        <v>226</v>
      </c>
      <c r="I81" s="627">
        <v>300000</v>
      </c>
      <c r="J81" s="620">
        <v>300000</v>
      </c>
      <c r="K81" s="620"/>
      <c r="L81" s="620"/>
      <c r="M81" s="620">
        <v>0</v>
      </c>
      <c r="N81" s="620">
        <v>0</v>
      </c>
      <c r="O81" s="620">
        <v>0</v>
      </c>
      <c r="P81" s="621">
        <v>0</v>
      </c>
      <c r="Q81" s="629">
        <v>0</v>
      </c>
      <c r="R81" s="621">
        <v>0</v>
      </c>
      <c r="S81" s="621">
        <v>0</v>
      </c>
      <c r="T81" s="621">
        <v>0</v>
      </c>
    </row>
    <row r="82" spans="1:20" ht="16.2" thickBot="1" x14ac:dyDescent="0.35">
      <c r="A82" s="502">
        <f t="shared" si="1"/>
        <v>39</v>
      </c>
      <c r="B82" s="623" t="s">
        <v>205</v>
      </c>
      <c r="C82" s="624">
        <v>2008</v>
      </c>
      <c r="D82" s="625" t="s">
        <v>221</v>
      </c>
      <c r="E82" s="624" t="s">
        <v>768</v>
      </c>
      <c r="F82" s="555" t="s">
        <v>50</v>
      </c>
      <c r="G82" s="626" t="s">
        <v>207</v>
      </c>
      <c r="H82" s="618" t="s">
        <v>178</v>
      </c>
      <c r="I82" s="627">
        <v>400000</v>
      </c>
      <c r="J82" s="620">
        <v>0</v>
      </c>
      <c r="K82" s="620">
        <v>0</v>
      </c>
      <c r="L82" s="620">
        <v>0</v>
      </c>
      <c r="M82" s="620">
        <v>0</v>
      </c>
      <c r="N82" s="620">
        <v>0</v>
      </c>
      <c r="O82" s="620">
        <v>400000</v>
      </c>
      <c r="P82" s="621">
        <v>0</v>
      </c>
      <c r="Q82" s="629">
        <v>0</v>
      </c>
      <c r="R82" s="621">
        <v>0</v>
      </c>
      <c r="S82" s="621">
        <v>0</v>
      </c>
      <c r="T82" s="621">
        <v>0</v>
      </c>
    </row>
    <row r="83" spans="1:20" ht="16.2" thickBot="1" x14ac:dyDescent="0.35">
      <c r="A83" s="502">
        <f t="shared" si="1"/>
        <v>40</v>
      </c>
      <c r="B83" s="623" t="s">
        <v>205</v>
      </c>
      <c r="C83" s="624">
        <v>2014</v>
      </c>
      <c r="D83" s="625" t="s">
        <v>214</v>
      </c>
      <c r="E83" s="624" t="s">
        <v>650</v>
      </c>
      <c r="F83" s="555" t="s">
        <v>50</v>
      </c>
      <c r="G83" s="626" t="s">
        <v>207</v>
      </c>
      <c r="H83" s="618" t="s">
        <v>180</v>
      </c>
      <c r="I83" s="627">
        <v>55000</v>
      </c>
      <c r="J83" s="620">
        <v>55000</v>
      </c>
      <c r="K83" s="620">
        <v>0</v>
      </c>
      <c r="L83" s="620">
        <v>0</v>
      </c>
      <c r="M83" s="620">
        <v>0</v>
      </c>
      <c r="N83" s="620">
        <v>0</v>
      </c>
      <c r="O83" s="620">
        <v>0</v>
      </c>
      <c r="P83" s="621">
        <v>0</v>
      </c>
      <c r="Q83" s="629"/>
      <c r="R83" s="621"/>
      <c r="S83" s="621"/>
      <c r="T83" s="621"/>
    </row>
    <row r="84" spans="1:20" ht="16.2" hidden="1" thickBot="1" x14ac:dyDescent="0.35">
      <c r="A84" s="502">
        <f t="shared" si="1"/>
        <v>41</v>
      </c>
      <c r="B84" s="623" t="s">
        <v>205</v>
      </c>
      <c r="C84" s="624">
        <v>2020</v>
      </c>
      <c r="D84" s="625" t="s">
        <v>211</v>
      </c>
      <c r="E84" s="624" t="s">
        <v>227</v>
      </c>
      <c r="F84" s="555" t="s">
        <v>50</v>
      </c>
      <c r="G84" s="626" t="s">
        <v>207</v>
      </c>
      <c r="H84" s="618" t="s">
        <v>312</v>
      </c>
      <c r="I84" s="627">
        <v>210000</v>
      </c>
      <c r="J84" s="620">
        <v>0</v>
      </c>
      <c r="K84" s="620">
        <v>0</v>
      </c>
      <c r="L84" s="620"/>
      <c r="M84" s="620">
        <v>0</v>
      </c>
      <c r="N84" s="620">
        <v>0</v>
      </c>
      <c r="O84" s="620">
        <v>0</v>
      </c>
      <c r="P84" s="621">
        <v>0</v>
      </c>
      <c r="Q84" s="629">
        <v>210000</v>
      </c>
      <c r="R84" s="621">
        <v>0</v>
      </c>
      <c r="S84" s="621">
        <v>0</v>
      </c>
      <c r="T84" s="621">
        <v>0</v>
      </c>
    </row>
    <row r="85" spans="1:20" ht="16.2" thickBot="1" x14ac:dyDescent="0.35">
      <c r="A85" s="502">
        <v>41</v>
      </c>
      <c r="B85" s="623" t="s">
        <v>205</v>
      </c>
      <c r="C85" s="624">
        <v>2015</v>
      </c>
      <c r="D85" s="625" t="s">
        <v>209</v>
      </c>
      <c r="E85" s="624" t="s">
        <v>228</v>
      </c>
      <c r="F85" s="555" t="s">
        <v>50</v>
      </c>
      <c r="G85" s="626" t="s">
        <v>207</v>
      </c>
      <c r="H85" s="618" t="s">
        <v>182</v>
      </c>
      <c r="I85" s="627">
        <v>210000</v>
      </c>
      <c r="J85" s="620">
        <v>0</v>
      </c>
      <c r="K85" s="620">
        <v>0</v>
      </c>
      <c r="L85" s="620">
        <v>210000</v>
      </c>
      <c r="M85" s="620">
        <v>0</v>
      </c>
      <c r="N85" s="620">
        <v>0</v>
      </c>
      <c r="O85" s="620">
        <v>0</v>
      </c>
      <c r="P85" s="621">
        <v>0</v>
      </c>
      <c r="Q85" s="629">
        <v>0</v>
      </c>
      <c r="R85" s="621">
        <v>0</v>
      </c>
      <c r="S85" s="621">
        <v>0</v>
      </c>
      <c r="T85" s="621">
        <v>0</v>
      </c>
    </row>
    <row r="86" spans="1:20" ht="16.2" thickBot="1" x14ac:dyDescent="0.35">
      <c r="A86" s="502">
        <f t="shared" si="1"/>
        <v>42</v>
      </c>
      <c r="B86" s="623" t="s">
        <v>205</v>
      </c>
      <c r="C86" s="624">
        <v>2018</v>
      </c>
      <c r="D86" s="625" t="s">
        <v>206</v>
      </c>
      <c r="E86" s="624" t="s">
        <v>229</v>
      </c>
      <c r="F86" s="555" t="s">
        <v>50</v>
      </c>
      <c r="G86" s="626" t="s">
        <v>207</v>
      </c>
      <c r="H86" s="618" t="s">
        <v>185</v>
      </c>
      <c r="I86" s="627">
        <v>210000</v>
      </c>
      <c r="J86" s="620">
        <v>0</v>
      </c>
      <c r="K86" s="620">
        <v>0</v>
      </c>
      <c r="L86" s="620">
        <v>0</v>
      </c>
      <c r="M86" s="620">
        <v>0</v>
      </c>
      <c r="N86" s="620">
        <v>0</v>
      </c>
      <c r="O86" s="620">
        <v>210000</v>
      </c>
      <c r="P86" s="621">
        <v>0</v>
      </c>
      <c r="Q86" s="629">
        <v>0</v>
      </c>
      <c r="R86" s="621">
        <v>0</v>
      </c>
      <c r="S86" s="621">
        <v>0</v>
      </c>
      <c r="T86" s="621">
        <v>0</v>
      </c>
    </row>
    <row r="87" spans="1:20" ht="16.2" thickBot="1" x14ac:dyDescent="0.35">
      <c r="A87" s="502">
        <f t="shared" si="1"/>
        <v>43</v>
      </c>
      <c r="B87" s="623" t="s">
        <v>205</v>
      </c>
      <c r="C87" s="624">
        <v>2014</v>
      </c>
      <c r="D87" s="625" t="s">
        <v>209</v>
      </c>
      <c r="E87" s="624" t="s">
        <v>230</v>
      </c>
      <c r="F87" s="555" t="s">
        <v>50</v>
      </c>
      <c r="G87" s="626" t="s">
        <v>207</v>
      </c>
      <c r="H87" s="618" t="s">
        <v>181</v>
      </c>
      <c r="I87" s="627">
        <v>210000</v>
      </c>
      <c r="J87" s="620">
        <v>0</v>
      </c>
      <c r="K87" s="620">
        <v>210000</v>
      </c>
      <c r="L87" s="620">
        <v>0</v>
      </c>
      <c r="M87" s="620">
        <v>0</v>
      </c>
      <c r="N87" s="620">
        <v>0</v>
      </c>
      <c r="O87" s="620">
        <v>0</v>
      </c>
      <c r="P87" s="621">
        <v>0</v>
      </c>
      <c r="Q87" s="629">
        <v>0</v>
      </c>
      <c r="R87" s="621">
        <v>0</v>
      </c>
      <c r="S87" s="621">
        <v>0</v>
      </c>
      <c r="T87" s="621">
        <v>0</v>
      </c>
    </row>
    <row r="88" spans="1:20" ht="16.2" thickBot="1" x14ac:dyDescent="0.35">
      <c r="A88" s="502">
        <f t="shared" si="1"/>
        <v>44</v>
      </c>
      <c r="B88" s="623" t="s">
        <v>205</v>
      </c>
      <c r="C88" s="624">
        <v>2015</v>
      </c>
      <c r="D88" s="625" t="s">
        <v>209</v>
      </c>
      <c r="E88" s="624" t="s">
        <v>231</v>
      </c>
      <c r="F88" s="555" t="s">
        <v>50</v>
      </c>
      <c r="G88" s="626" t="s">
        <v>207</v>
      </c>
      <c r="H88" s="618" t="s">
        <v>181</v>
      </c>
      <c r="I88" s="627">
        <v>210000</v>
      </c>
      <c r="J88" s="620">
        <v>0</v>
      </c>
      <c r="K88" s="620">
        <v>210000</v>
      </c>
      <c r="L88" s="620">
        <v>0</v>
      </c>
      <c r="M88" s="620">
        <v>0</v>
      </c>
      <c r="N88" s="620">
        <v>0</v>
      </c>
      <c r="O88" s="620">
        <v>0</v>
      </c>
      <c r="P88" s="621">
        <v>0</v>
      </c>
      <c r="Q88" s="629">
        <v>0</v>
      </c>
      <c r="R88" s="621">
        <v>0</v>
      </c>
      <c r="S88" s="621">
        <v>0</v>
      </c>
      <c r="T88" s="621">
        <v>0</v>
      </c>
    </row>
    <row r="89" spans="1:20" ht="16.2" thickBot="1" x14ac:dyDescent="0.35">
      <c r="A89" s="502">
        <f t="shared" si="1"/>
        <v>45</v>
      </c>
      <c r="B89" s="623" t="s">
        <v>205</v>
      </c>
      <c r="C89" s="624">
        <v>2015</v>
      </c>
      <c r="D89" s="625" t="s">
        <v>209</v>
      </c>
      <c r="E89" s="624" t="s">
        <v>232</v>
      </c>
      <c r="F89" s="555" t="s">
        <v>50</v>
      </c>
      <c r="G89" s="626" t="s">
        <v>207</v>
      </c>
      <c r="H89" s="618" t="s">
        <v>181</v>
      </c>
      <c r="I89" s="627">
        <v>210000</v>
      </c>
      <c r="J89" s="620">
        <v>0</v>
      </c>
      <c r="K89" s="620">
        <v>210000</v>
      </c>
      <c r="L89" s="620">
        <v>0</v>
      </c>
      <c r="M89" s="620">
        <v>0</v>
      </c>
      <c r="N89" s="620">
        <v>0</v>
      </c>
      <c r="O89" s="620">
        <v>0</v>
      </c>
      <c r="P89" s="621">
        <v>0</v>
      </c>
      <c r="Q89" s="629">
        <v>0</v>
      </c>
      <c r="R89" s="621">
        <v>0</v>
      </c>
      <c r="S89" s="621">
        <v>0</v>
      </c>
      <c r="T89" s="621">
        <v>0</v>
      </c>
    </row>
    <row r="90" spans="1:20" ht="16.2" thickBot="1" x14ac:dyDescent="0.35">
      <c r="A90" s="502">
        <f t="shared" si="1"/>
        <v>46</v>
      </c>
      <c r="B90" s="623" t="s">
        <v>205</v>
      </c>
      <c r="C90" s="624">
        <v>2014</v>
      </c>
      <c r="D90" s="625" t="s">
        <v>209</v>
      </c>
      <c r="E90" s="624" t="s">
        <v>233</v>
      </c>
      <c r="F90" s="555" t="s">
        <v>50</v>
      </c>
      <c r="G90" s="626" t="s">
        <v>207</v>
      </c>
      <c r="H90" s="618" t="s">
        <v>180</v>
      </c>
      <c r="I90" s="627">
        <v>210000</v>
      </c>
      <c r="J90" s="620">
        <v>210000</v>
      </c>
      <c r="K90" s="620">
        <v>0</v>
      </c>
      <c r="L90" s="620">
        <v>0</v>
      </c>
      <c r="M90" s="620">
        <v>0</v>
      </c>
      <c r="N90" s="620">
        <v>0</v>
      </c>
      <c r="O90" s="620">
        <v>0</v>
      </c>
      <c r="P90" s="621">
        <v>0</v>
      </c>
      <c r="Q90" s="629">
        <v>0</v>
      </c>
      <c r="R90" s="621">
        <v>0</v>
      </c>
      <c r="S90" s="621">
        <v>0</v>
      </c>
      <c r="T90" s="621">
        <v>0</v>
      </c>
    </row>
    <row r="91" spans="1:20" ht="16.2" thickBot="1" x14ac:dyDescent="0.35">
      <c r="A91" s="502">
        <f t="shared" si="1"/>
        <v>47</v>
      </c>
      <c r="B91" s="623" t="s">
        <v>205</v>
      </c>
      <c r="C91" s="624">
        <v>2019</v>
      </c>
      <c r="D91" s="625" t="s">
        <v>211</v>
      </c>
      <c r="E91" s="624" t="s">
        <v>234</v>
      </c>
      <c r="F91" s="555" t="s">
        <v>50</v>
      </c>
      <c r="G91" s="626" t="s">
        <v>207</v>
      </c>
      <c r="H91" s="618" t="s">
        <v>186</v>
      </c>
      <c r="I91" s="627">
        <v>210000</v>
      </c>
      <c r="J91" s="620">
        <v>0</v>
      </c>
      <c r="K91" s="620">
        <v>0</v>
      </c>
      <c r="L91" s="620">
        <v>0</v>
      </c>
      <c r="M91" s="620">
        <v>0</v>
      </c>
      <c r="N91" s="620">
        <v>0</v>
      </c>
      <c r="O91" s="620">
        <v>0</v>
      </c>
      <c r="P91" s="621">
        <v>210000</v>
      </c>
      <c r="Q91" s="628"/>
      <c r="R91" s="621">
        <v>0</v>
      </c>
      <c r="S91" s="621">
        <v>0</v>
      </c>
      <c r="T91" s="621">
        <v>0</v>
      </c>
    </row>
    <row r="92" spans="1:20" ht="16.2" thickBot="1" x14ac:dyDescent="0.35">
      <c r="A92" s="502">
        <f t="shared" si="1"/>
        <v>48</v>
      </c>
      <c r="B92" s="623" t="s">
        <v>205</v>
      </c>
      <c r="C92" s="624">
        <v>2019</v>
      </c>
      <c r="D92" s="625" t="s">
        <v>211</v>
      </c>
      <c r="E92" s="624" t="s">
        <v>235</v>
      </c>
      <c r="F92" s="555" t="s">
        <v>50</v>
      </c>
      <c r="G92" s="626" t="s">
        <v>207</v>
      </c>
      <c r="H92" s="618" t="s">
        <v>186</v>
      </c>
      <c r="I92" s="627">
        <v>210000</v>
      </c>
      <c r="J92" s="620">
        <v>0</v>
      </c>
      <c r="K92" s="620">
        <v>0</v>
      </c>
      <c r="L92" s="620">
        <v>0</v>
      </c>
      <c r="M92" s="620">
        <v>0</v>
      </c>
      <c r="N92" s="620">
        <v>0</v>
      </c>
      <c r="O92" s="620">
        <v>0</v>
      </c>
      <c r="P92" s="621">
        <v>210000</v>
      </c>
      <c r="Q92" s="628"/>
      <c r="R92" s="621">
        <v>0</v>
      </c>
      <c r="S92" s="621">
        <v>0</v>
      </c>
      <c r="T92" s="621">
        <v>0</v>
      </c>
    </row>
    <row r="93" spans="1:20" ht="16.2" hidden="1" thickBot="1" x14ac:dyDescent="0.35">
      <c r="A93" s="502">
        <f t="shared" si="1"/>
        <v>49</v>
      </c>
      <c r="B93" s="623" t="s">
        <v>205</v>
      </c>
      <c r="C93" s="624">
        <v>2025</v>
      </c>
      <c r="D93" s="625" t="s">
        <v>211</v>
      </c>
      <c r="E93" s="624" t="s">
        <v>236</v>
      </c>
      <c r="F93" s="555" t="s">
        <v>50</v>
      </c>
      <c r="G93" s="626" t="s">
        <v>207</v>
      </c>
      <c r="H93" s="618" t="s">
        <v>734</v>
      </c>
      <c r="I93" s="627">
        <v>210000</v>
      </c>
      <c r="J93" s="620">
        <v>0</v>
      </c>
      <c r="K93" s="620">
        <v>0</v>
      </c>
      <c r="L93" s="620">
        <v>0</v>
      </c>
      <c r="M93" s="620">
        <v>0</v>
      </c>
      <c r="N93" s="620">
        <v>0</v>
      </c>
      <c r="O93" s="620">
        <v>0</v>
      </c>
      <c r="P93" s="621">
        <v>0</v>
      </c>
      <c r="Q93" s="629">
        <v>0</v>
      </c>
      <c r="R93" s="621">
        <v>0</v>
      </c>
      <c r="S93" s="621">
        <v>0</v>
      </c>
      <c r="T93" s="621">
        <v>0</v>
      </c>
    </row>
    <row r="94" spans="1:20" ht="16.2" thickBot="1" x14ac:dyDescent="0.35">
      <c r="A94" s="502">
        <v>49</v>
      </c>
      <c r="B94" s="623" t="s">
        <v>205</v>
      </c>
      <c r="C94" s="624">
        <v>2020</v>
      </c>
      <c r="D94" s="625" t="s">
        <v>211</v>
      </c>
      <c r="E94" s="624" t="s">
        <v>237</v>
      </c>
      <c r="F94" s="555" t="s">
        <v>50</v>
      </c>
      <c r="G94" s="626" t="s">
        <v>207</v>
      </c>
      <c r="H94" s="618" t="s">
        <v>312</v>
      </c>
      <c r="I94" s="627">
        <v>210000</v>
      </c>
      <c r="J94" s="620">
        <v>0</v>
      </c>
      <c r="K94" s="620">
        <v>0</v>
      </c>
      <c r="L94" s="620">
        <v>0</v>
      </c>
      <c r="M94" s="620">
        <v>0</v>
      </c>
      <c r="N94" s="620">
        <v>0</v>
      </c>
      <c r="O94" s="620">
        <v>0</v>
      </c>
      <c r="P94" s="621">
        <v>0</v>
      </c>
      <c r="Q94" s="629">
        <v>210000</v>
      </c>
      <c r="R94" s="621">
        <v>0</v>
      </c>
      <c r="S94" s="621">
        <v>0</v>
      </c>
      <c r="T94" s="621">
        <v>0</v>
      </c>
    </row>
    <row r="95" spans="1:20" ht="16.2" thickBot="1" x14ac:dyDescent="0.35">
      <c r="A95" s="502">
        <f t="shared" si="1"/>
        <v>50</v>
      </c>
      <c r="B95" s="623" t="s">
        <v>205</v>
      </c>
      <c r="C95" s="624">
        <v>2017</v>
      </c>
      <c r="D95" s="625" t="s">
        <v>211</v>
      </c>
      <c r="E95" s="624" t="s">
        <v>238</v>
      </c>
      <c r="F95" s="555" t="s">
        <v>50</v>
      </c>
      <c r="G95" s="626" t="s">
        <v>207</v>
      </c>
      <c r="H95" s="618" t="s">
        <v>184</v>
      </c>
      <c r="I95" s="627">
        <v>210000</v>
      </c>
      <c r="J95" s="620">
        <v>0</v>
      </c>
      <c r="K95" s="620">
        <v>0</v>
      </c>
      <c r="L95" s="620">
        <v>0</v>
      </c>
      <c r="M95" s="620">
        <v>0</v>
      </c>
      <c r="N95" s="620">
        <v>210000</v>
      </c>
      <c r="O95" s="620">
        <v>0</v>
      </c>
      <c r="P95" s="621">
        <v>0</v>
      </c>
      <c r="Q95" s="629">
        <v>0</v>
      </c>
      <c r="R95" s="621">
        <v>0</v>
      </c>
      <c r="S95" s="621">
        <v>0</v>
      </c>
      <c r="T95" s="621">
        <v>0</v>
      </c>
    </row>
    <row r="96" spans="1:20" ht="16.2" hidden="1" thickBot="1" x14ac:dyDescent="0.35">
      <c r="A96" s="502">
        <f t="shared" si="1"/>
        <v>51</v>
      </c>
      <c r="B96" s="623" t="s">
        <v>205</v>
      </c>
      <c r="C96" s="624">
        <v>2022</v>
      </c>
      <c r="D96" s="625" t="s">
        <v>211</v>
      </c>
      <c r="E96" s="624" t="s">
        <v>239</v>
      </c>
      <c r="F96" s="555" t="s">
        <v>50</v>
      </c>
      <c r="G96" s="626" t="s">
        <v>207</v>
      </c>
      <c r="H96" s="618" t="s">
        <v>533</v>
      </c>
      <c r="I96" s="627">
        <v>240000</v>
      </c>
      <c r="J96" s="620">
        <v>0</v>
      </c>
      <c r="K96" s="620">
        <v>0</v>
      </c>
      <c r="L96" s="620">
        <v>0</v>
      </c>
      <c r="M96" s="620">
        <v>0</v>
      </c>
      <c r="N96" s="620">
        <v>0</v>
      </c>
      <c r="O96" s="620">
        <v>0</v>
      </c>
      <c r="P96" s="621">
        <v>0</v>
      </c>
      <c r="Q96" s="629">
        <v>0</v>
      </c>
      <c r="R96" s="621"/>
      <c r="S96" s="621">
        <v>240000</v>
      </c>
      <c r="T96" s="621">
        <v>0</v>
      </c>
    </row>
    <row r="97" spans="1:20" ht="16.2" thickBot="1" x14ac:dyDescent="0.35">
      <c r="A97" s="502">
        <v>51</v>
      </c>
      <c r="B97" s="623" t="s">
        <v>205</v>
      </c>
      <c r="C97" s="624">
        <v>2018</v>
      </c>
      <c r="D97" s="625" t="s">
        <v>211</v>
      </c>
      <c r="E97" s="624" t="s">
        <v>240</v>
      </c>
      <c r="F97" s="555" t="s">
        <v>50</v>
      </c>
      <c r="G97" s="626" t="s">
        <v>207</v>
      </c>
      <c r="H97" s="618" t="s">
        <v>185</v>
      </c>
      <c r="I97" s="627">
        <v>210000</v>
      </c>
      <c r="J97" s="620">
        <v>0</v>
      </c>
      <c r="K97" s="620">
        <v>0</v>
      </c>
      <c r="L97" s="620">
        <v>0</v>
      </c>
      <c r="M97" s="620">
        <v>0</v>
      </c>
      <c r="N97" s="620">
        <v>0</v>
      </c>
      <c r="O97" s="620">
        <v>0</v>
      </c>
      <c r="P97" s="621">
        <v>210000</v>
      </c>
      <c r="Q97" s="629">
        <v>0</v>
      </c>
      <c r="R97" s="621">
        <v>0</v>
      </c>
      <c r="S97" s="621">
        <v>0</v>
      </c>
      <c r="T97" s="621">
        <v>0</v>
      </c>
    </row>
    <row r="98" spans="1:20" ht="16.2" hidden="1" thickBot="1" x14ac:dyDescent="0.35">
      <c r="A98" s="502">
        <f t="shared" si="1"/>
        <v>52</v>
      </c>
      <c r="B98" s="623" t="s">
        <v>205</v>
      </c>
      <c r="C98" s="624">
        <v>2021</v>
      </c>
      <c r="D98" s="625" t="s">
        <v>211</v>
      </c>
      <c r="E98" s="624" t="s">
        <v>241</v>
      </c>
      <c r="F98" s="555" t="s">
        <v>50</v>
      </c>
      <c r="G98" s="626" t="s">
        <v>207</v>
      </c>
      <c r="H98" s="618" t="s">
        <v>529</v>
      </c>
      <c r="I98" s="627">
        <v>210000</v>
      </c>
      <c r="J98" s="620">
        <v>0</v>
      </c>
      <c r="K98" s="620">
        <v>0</v>
      </c>
      <c r="L98" s="620">
        <v>0</v>
      </c>
      <c r="M98" s="620">
        <v>0</v>
      </c>
      <c r="N98" s="620">
        <v>0</v>
      </c>
      <c r="O98" s="620">
        <v>0</v>
      </c>
      <c r="P98" s="621">
        <v>0</v>
      </c>
      <c r="Q98" s="629">
        <v>0</v>
      </c>
      <c r="R98" s="621">
        <v>210000</v>
      </c>
      <c r="S98" s="621">
        <v>0</v>
      </c>
      <c r="T98" s="621">
        <v>0</v>
      </c>
    </row>
    <row r="99" spans="1:20" ht="16.2" hidden="1" thickBot="1" x14ac:dyDescent="0.35">
      <c r="A99" s="502">
        <f t="shared" si="1"/>
        <v>53</v>
      </c>
      <c r="B99" s="623" t="s">
        <v>205</v>
      </c>
      <c r="C99" s="624">
        <v>2024</v>
      </c>
      <c r="D99" s="625" t="s">
        <v>211</v>
      </c>
      <c r="E99" s="624" t="s">
        <v>614</v>
      </c>
      <c r="F99" s="555" t="s">
        <v>193</v>
      </c>
      <c r="G99" s="626" t="s">
        <v>207</v>
      </c>
      <c r="H99" s="618" t="s">
        <v>255</v>
      </c>
      <c r="I99" s="627">
        <v>210000</v>
      </c>
      <c r="J99" s="620">
        <v>0</v>
      </c>
      <c r="K99" s="620">
        <v>0</v>
      </c>
      <c r="L99" s="620"/>
      <c r="M99" s="620">
        <v>0</v>
      </c>
      <c r="N99" s="620">
        <v>0</v>
      </c>
      <c r="O99" s="620">
        <v>0</v>
      </c>
      <c r="P99" s="621">
        <v>0</v>
      </c>
      <c r="Q99" s="629">
        <v>0</v>
      </c>
      <c r="R99" s="621">
        <v>0</v>
      </c>
      <c r="S99" s="621">
        <v>0</v>
      </c>
      <c r="T99" s="621">
        <v>0</v>
      </c>
    </row>
    <row r="100" spans="1:20" ht="16.2" hidden="1" thickBot="1" x14ac:dyDescent="0.35">
      <c r="A100" s="502">
        <f t="shared" si="1"/>
        <v>54</v>
      </c>
      <c r="B100" s="623" t="s">
        <v>205</v>
      </c>
      <c r="C100" s="624">
        <v>2022</v>
      </c>
      <c r="D100" s="625" t="s">
        <v>224</v>
      </c>
      <c r="E100" s="624" t="s">
        <v>243</v>
      </c>
      <c r="F100" s="555" t="s">
        <v>50</v>
      </c>
      <c r="G100" s="626" t="s">
        <v>207</v>
      </c>
      <c r="H100" s="618" t="s">
        <v>734</v>
      </c>
      <c r="I100" s="627">
        <v>95000</v>
      </c>
      <c r="J100" s="620">
        <v>0</v>
      </c>
      <c r="K100" s="620">
        <v>0</v>
      </c>
      <c r="L100" s="620">
        <v>0</v>
      </c>
      <c r="M100" s="620">
        <v>0</v>
      </c>
      <c r="N100" s="620">
        <v>0</v>
      </c>
      <c r="O100" s="620">
        <v>0</v>
      </c>
      <c r="P100" s="621">
        <v>0</v>
      </c>
      <c r="Q100" s="629">
        <v>0</v>
      </c>
      <c r="R100" s="621">
        <v>0</v>
      </c>
      <c r="S100" s="621">
        <v>0</v>
      </c>
      <c r="T100" s="621">
        <v>0</v>
      </c>
    </row>
    <row r="101" spans="1:20" ht="16.2" thickBot="1" x14ac:dyDescent="0.35">
      <c r="A101" s="502">
        <v>52</v>
      </c>
      <c r="B101" s="623" t="s">
        <v>205</v>
      </c>
      <c r="C101" s="624">
        <v>2014</v>
      </c>
      <c r="D101" s="625" t="s">
        <v>211</v>
      </c>
      <c r="E101" s="624" t="s">
        <v>244</v>
      </c>
      <c r="F101" s="555" t="s">
        <v>50</v>
      </c>
      <c r="G101" s="626" t="s">
        <v>207</v>
      </c>
      <c r="H101" s="618" t="s">
        <v>182</v>
      </c>
      <c r="I101" s="627">
        <v>180000</v>
      </c>
      <c r="J101" s="620">
        <v>0</v>
      </c>
      <c r="K101" s="620">
        <v>0</v>
      </c>
      <c r="L101" s="620">
        <v>180000</v>
      </c>
      <c r="M101" s="620">
        <v>0</v>
      </c>
      <c r="N101" s="620">
        <v>0</v>
      </c>
      <c r="O101" s="620">
        <v>0</v>
      </c>
      <c r="P101" s="621">
        <v>0</v>
      </c>
      <c r="Q101" s="629">
        <v>0</v>
      </c>
      <c r="R101" s="621">
        <v>0</v>
      </c>
      <c r="S101" s="621">
        <v>0</v>
      </c>
      <c r="T101" s="621">
        <v>0</v>
      </c>
    </row>
    <row r="102" spans="1:20" ht="16.2" thickBot="1" x14ac:dyDescent="0.35">
      <c r="A102" s="502">
        <f t="shared" si="1"/>
        <v>53</v>
      </c>
      <c r="B102" s="623" t="s">
        <v>205</v>
      </c>
      <c r="C102" s="624">
        <v>2017</v>
      </c>
      <c r="D102" s="625" t="s">
        <v>209</v>
      </c>
      <c r="E102" s="624" t="s">
        <v>769</v>
      </c>
      <c r="F102" s="555" t="s">
        <v>50</v>
      </c>
      <c r="G102" s="626" t="s">
        <v>207</v>
      </c>
      <c r="H102" s="618" t="s">
        <v>184</v>
      </c>
      <c r="I102" s="627">
        <v>200000</v>
      </c>
      <c r="J102" s="620">
        <v>0</v>
      </c>
      <c r="K102" s="620">
        <v>0</v>
      </c>
      <c r="L102" s="620">
        <v>0</v>
      </c>
      <c r="M102" s="620">
        <v>0</v>
      </c>
      <c r="N102" s="620">
        <v>200000</v>
      </c>
      <c r="O102" s="620">
        <v>0</v>
      </c>
      <c r="P102" s="621">
        <v>0</v>
      </c>
      <c r="Q102" s="629">
        <v>0</v>
      </c>
      <c r="R102" s="621">
        <v>0</v>
      </c>
      <c r="S102" s="621">
        <v>0</v>
      </c>
      <c r="T102" s="621">
        <v>0</v>
      </c>
    </row>
    <row r="103" spans="1:20" ht="16.2" hidden="1" thickBot="1" x14ac:dyDescent="0.35">
      <c r="A103" s="502">
        <f t="shared" si="1"/>
        <v>54</v>
      </c>
      <c r="B103" s="623" t="s">
        <v>205</v>
      </c>
      <c r="C103" s="624">
        <v>2024</v>
      </c>
      <c r="D103" s="625" t="s">
        <v>209</v>
      </c>
      <c r="E103" s="624" t="s">
        <v>770</v>
      </c>
      <c r="F103" s="555" t="s">
        <v>50</v>
      </c>
      <c r="G103" s="626" t="s">
        <v>207</v>
      </c>
      <c r="H103" s="618" t="s">
        <v>532</v>
      </c>
      <c r="I103" s="627">
        <v>200000</v>
      </c>
      <c r="J103" s="620">
        <v>0</v>
      </c>
      <c r="K103" s="620">
        <v>0</v>
      </c>
      <c r="L103" s="620">
        <v>0</v>
      </c>
      <c r="M103" s="620">
        <v>0</v>
      </c>
      <c r="N103" s="620">
        <v>0</v>
      </c>
      <c r="O103" s="620">
        <v>0</v>
      </c>
      <c r="P103" s="621">
        <v>0</v>
      </c>
      <c r="Q103" s="629"/>
      <c r="R103" s="621"/>
      <c r="S103" s="621"/>
      <c r="T103" s="621">
        <v>200000</v>
      </c>
    </row>
    <row r="104" spans="1:20" ht="16.2" thickBot="1" x14ac:dyDescent="0.35">
      <c r="A104" s="502">
        <v>54</v>
      </c>
      <c r="B104" s="623" t="s">
        <v>205</v>
      </c>
      <c r="C104" s="624">
        <v>2008</v>
      </c>
      <c r="D104" s="625" t="s">
        <v>211</v>
      </c>
      <c r="E104" s="624" t="s">
        <v>507</v>
      </c>
      <c r="F104" s="555" t="s">
        <v>50</v>
      </c>
      <c r="G104" s="626" t="s">
        <v>207</v>
      </c>
      <c r="H104" s="618" t="s">
        <v>182</v>
      </c>
      <c r="I104" s="627">
        <v>20000</v>
      </c>
      <c r="J104" s="620">
        <v>0</v>
      </c>
      <c r="K104" s="620">
        <v>0</v>
      </c>
      <c r="L104" s="620">
        <v>20000</v>
      </c>
      <c r="M104" s="620">
        <v>0</v>
      </c>
      <c r="N104" s="620">
        <v>0</v>
      </c>
      <c r="O104" s="620">
        <v>0</v>
      </c>
      <c r="P104" s="621">
        <v>0</v>
      </c>
      <c r="Q104" s="629">
        <v>0</v>
      </c>
      <c r="R104" s="621">
        <v>0</v>
      </c>
      <c r="S104" s="621">
        <v>0</v>
      </c>
      <c r="T104" s="621">
        <v>0</v>
      </c>
    </row>
    <row r="105" spans="1:20" ht="16.2" thickBot="1" x14ac:dyDescent="0.35">
      <c r="A105" s="502">
        <f t="shared" si="1"/>
        <v>55</v>
      </c>
      <c r="B105" s="623" t="s">
        <v>205</v>
      </c>
      <c r="C105" s="624">
        <v>2016</v>
      </c>
      <c r="D105" s="625" t="s">
        <v>211</v>
      </c>
      <c r="E105" s="624" t="s">
        <v>508</v>
      </c>
      <c r="F105" s="555" t="s">
        <v>50</v>
      </c>
      <c r="G105" s="626" t="s">
        <v>207</v>
      </c>
      <c r="H105" s="618" t="s">
        <v>183</v>
      </c>
      <c r="I105" s="627">
        <v>20000</v>
      </c>
      <c r="J105" s="620">
        <v>0</v>
      </c>
      <c r="K105" s="620">
        <v>0</v>
      </c>
      <c r="L105" s="620">
        <v>0</v>
      </c>
      <c r="M105" s="620">
        <v>0</v>
      </c>
      <c r="N105" s="620">
        <v>0</v>
      </c>
      <c r="O105" s="620">
        <v>0</v>
      </c>
      <c r="P105" s="621">
        <v>20000</v>
      </c>
      <c r="Q105" s="629">
        <v>0</v>
      </c>
      <c r="R105" s="621">
        <v>0</v>
      </c>
      <c r="S105" s="621">
        <v>0</v>
      </c>
      <c r="T105" s="621">
        <v>20000</v>
      </c>
    </row>
    <row r="106" spans="1:20" ht="16.2" hidden="1" thickBot="1" x14ac:dyDescent="0.35">
      <c r="A106" s="502">
        <f t="shared" si="1"/>
        <v>56</v>
      </c>
      <c r="B106" s="623" t="s">
        <v>205</v>
      </c>
      <c r="C106" s="624">
        <v>2022</v>
      </c>
      <c r="D106" s="625" t="s">
        <v>211</v>
      </c>
      <c r="E106" s="624" t="s">
        <v>771</v>
      </c>
      <c r="F106" s="555" t="s">
        <v>50</v>
      </c>
      <c r="G106" s="626" t="s">
        <v>207</v>
      </c>
      <c r="H106" s="618" t="s">
        <v>532</v>
      </c>
      <c r="I106" s="627">
        <v>20000</v>
      </c>
      <c r="J106" s="620">
        <v>0</v>
      </c>
      <c r="K106" s="620">
        <v>0</v>
      </c>
      <c r="L106" s="620">
        <v>0</v>
      </c>
      <c r="M106" s="620">
        <v>0</v>
      </c>
      <c r="N106" s="620">
        <v>0</v>
      </c>
      <c r="O106" s="620">
        <v>0</v>
      </c>
      <c r="P106" s="621">
        <v>0</v>
      </c>
      <c r="Q106" s="629"/>
      <c r="R106" s="621"/>
      <c r="S106" s="621"/>
      <c r="T106" s="621"/>
    </row>
    <row r="107" spans="1:20" ht="16.2" thickBot="1" x14ac:dyDescent="0.35">
      <c r="A107" s="502">
        <v>56</v>
      </c>
      <c r="B107" s="623" t="s">
        <v>205</v>
      </c>
      <c r="C107" s="624">
        <v>1999</v>
      </c>
      <c r="D107" s="625" t="s">
        <v>219</v>
      </c>
      <c r="E107" s="624" t="s">
        <v>773</v>
      </c>
      <c r="F107" s="555" t="s">
        <v>50</v>
      </c>
      <c r="G107" s="630" t="s">
        <v>59</v>
      </c>
      <c r="H107" s="618" t="s">
        <v>181</v>
      </c>
      <c r="I107" s="627">
        <v>28000</v>
      </c>
      <c r="J107" s="633">
        <v>28000</v>
      </c>
      <c r="K107" s="633">
        <v>0</v>
      </c>
      <c r="L107" s="620">
        <v>0</v>
      </c>
      <c r="M107" s="620">
        <v>0</v>
      </c>
      <c r="N107" s="620">
        <v>0</v>
      </c>
      <c r="O107" s="620">
        <v>0</v>
      </c>
      <c r="P107" s="621">
        <v>0</v>
      </c>
      <c r="Q107" s="629"/>
      <c r="R107" s="621"/>
      <c r="S107" s="621"/>
      <c r="T107" s="621"/>
    </row>
    <row r="108" spans="1:20" ht="16.2" thickBot="1" x14ac:dyDescent="0.35">
      <c r="A108" s="502">
        <f t="shared" si="1"/>
        <v>57</v>
      </c>
      <c r="B108" s="623" t="s">
        <v>205</v>
      </c>
      <c r="C108" s="624">
        <v>1981</v>
      </c>
      <c r="D108" s="625"/>
      <c r="E108" s="624" t="s">
        <v>775</v>
      </c>
      <c r="F108" s="555" t="s">
        <v>50</v>
      </c>
      <c r="G108" s="626" t="s">
        <v>207</v>
      </c>
      <c r="H108" s="618" t="s">
        <v>183</v>
      </c>
      <c r="I108" s="627">
        <v>175000</v>
      </c>
      <c r="J108" s="620">
        <v>0</v>
      </c>
      <c r="K108" s="620">
        <v>0</v>
      </c>
      <c r="L108" s="620">
        <v>0</v>
      </c>
      <c r="M108" s="620">
        <v>175000</v>
      </c>
      <c r="N108" s="620">
        <v>0</v>
      </c>
      <c r="O108" s="620">
        <v>0</v>
      </c>
      <c r="P108" s="621">
        <v>0</v>
      </c>
      <c r="Q108" s="629"/>
      <c r="R108" s="621"/>
      <c r="S108" s="621"/>
      <c r="T108" s="621"/>
    </row>
    <row r="109" spans="1:20" ht="16.2" thickBot="1" x14ac:dyDescent="0.35">
      <c r="A109" s="502">
        <f t="shared" si="1"/>
        <v>58</v>
      </c>
      <c r="B109" s="623" t="s">
        <v>205</v>
      </c>
      <c r="C109" s="624">
        <v>2000</v>
      </c>
      <c r="D109" s="625"/>
      <c r="E109" s="624" t="s">
        <v>777</v>
      </c>
      <c r="F109" s="555" t="s">
        <v>50</v>
      </c>
      <c r="G109" s="626" t="s">
        <v>207</v>
      </c>
      <c r="H109" s="618" t="s">
        <v>181</v>
      </c>
      <c r="I109" s="627">
        <v>55000</v>
      </c>
      <c r="J109" s="620">
        <v>0</v>
      </c>
      <c r="K109" s="620">
        <v>55000</v>
      </c>
      <c r="L109" s="620">
        <v>0</v>
      </c>
      <c r="M109" s="620">
        <v>0</v>
      </c>
      <c r="N109" s="620">
        <v>0</v>
      </c>
      <c r="O109" s="620">
        <v>0</v>
      </c>
      <c r="P109" s="621">
        <v>0</v>
      </c>
      <c r="Q109" s="629"/>
      <c r="R109" s="621"/>
      <c r="S109" s="621"/>
      <c r="T109" s="621"/>
    </row>
    <row r="110" spans="1:20" ht="16.2" thickBot="1" x14ac:dyDescent="0.35">
      <c r="A110" s="502">
        <f t="shared" si="1"/>
        <v>59</v>
      </c>
      <c r="B110" s="623" t="s">
        <v>205</v>
      </c>
      <c r="C110" s="624">
        <v>2025</v>
      </c>
      <c r="D110" s="625" t="s">
        <v>242</v>
      </c>
      <c r="E110" s="624" t="s">
        <v>254</v>
      </c>
      <c r="F110" s="555" t="s">
        <v>50</v>
      </c>
      <c r="G110" s="626" t="s">
        <v>207</v>
      </c>
      <c r="H110" s="618" t="s">
        <v>778</v>
      </c>
      <c r="I110" s="627">
        <v>35000</v>
      </c>
      <c r="J110" s="620">
        <v>35000</v>
      </c>
      <c r="K110" s="620">
        <v>0</v>
      </c>
      <c r="L110" s="620">
        <v>0</v>
      </c>
      <c r="M110" s="620">
        <v>0</v>
      </c>
      <c r="N110" s="620">
        <v>0</v>
      </c>
      <c r="O110" s="620">
        <v>0</v>
      </c>
      <c r="P110" s="621">
        <v>0</v>
      </c>
      <c r="Q110" s="629">
        <v>0</v>
      </c>
      <c r="R110" s="621">
        <v>0</v>
      </c>
      <c r="S110" s="621">
        <v>0</v>
      </c>
      <c r="T110" s="621">
        <v>0</v>
      </c>
    </row>
    <row r="111" spans="1:20" ht="16.2" hidden="1" thickBot="1" x14ac:dyDescent="0.35">
      <c r="A111" s="502">
        <f t="shared" si="1"/>
        <v>60</v>
      </c>
      <c r="B111" s="623" t="s">
        <v>205</v>
      </c>
      <c r="C111" s="624">
        <v>2015</v>
      </c>
      <c r="D111" s="625" t="s">
        <v>219</v>
      </c>
      <c r="E111" s="624" t="s">
        <v>256</v>
      </c>
      <c r="F111" s="555" t="s">
        <v>50</v>
      </c>
      <c r="G111" s="626" t="s">
        <v>207</v>
      </c>
      <c r="H111" s="618" t="s">
        <v>531</v>
      </c>
      <c r="I111" s="627">
        <v>15000</v>
      </c>
      <c r="J111" s="620">
        <v>0</v>
      </c>
      <c r="K111" s="620">
        <v>0</v>
      </c>
      <c r="L111" s="620">
        <v>0</v>
      </c>
      <c r="M111" s="620">
        <v>0</v>
      </c>
      <c r="N111" s="620">
        <v>0</v>
      </c>
      <c r="O111" s="620">
        <v>0</v>
      </c>
      <c r="P111" s="621">
        <v>0</v>
      </c>
      <c r="Q111" s="629">
        <v>0</v>
      </c>
      <c r="R111" s="621">
        <v>0</v>
      </c>
      <c r="S111" s="621">
        <v>0</v>
      </c>
      <c r="T111" s="621">
        <v>0</v>
      </c>
    </row>
    <row r="112" spans="1:20" ht="16.2" hidden="1" thickBot="1" x14ac:dyDescent="0.35">
      <c r="A112" s="502">
        <f t="shared" si="1"/>
        <v>61</v>
      </c>
      <c r="B112" s="623" t="s">
        <v>205</v>
      </c>
      <c r="C112" s="624">
        <v>2024</v>
      </c>
      <c r="D112" s="625" t="s">
        <v>242</v>
      </c>
      <c r="E112" s="624" t="s">
        <v>257</v>
      </c>
      <c r="F112" s="555" t="s">
        <v>50</v>
      </c>
      <c r="G112" s="626" t="s">
        <v>207</v>
      </c>
      <c r="H112" s="618" t="s">
        <v>724</v>
      </c>
      <c r="I112" s="627">
        <v>35000</v>
      </c>
      <c r="J112" s="620">
        <v>0</v>
      </c>
      <c r="K112" s="620">
        <v>0</v>
      </c>
      <c r="L112" s="620">
        <v>0</v>
      </c>
      <c r="M112" s="620">
        <v>0</v>
      </c>
      <c r="N112" s="620">
        <v>0</v>
      </c>
      <c r="O112" s="620">
        <v>0</v>
      </c>
      <c r="P112" s="621">
        <v>0</v>
      </c>
      <c r="Q112" s="629">
        <v>0</v>
      </c>
      <c r="R112" s="621">
        <v>0</v>
      </c>
      <c r="S112" s="621">
        <v>0</v>
      </c>
      <c r="T112" s="621">
        <v>0</v>
      </c>
    </row>
    <row r="113" spans="1:20" ht="16.2" thickBot="1" x14ac:dyDescent="0.35">
      <c r="A113" s="502">
        <v>60</v>
      </c>
      <c r="B113" s="623" t="s">
        <v>205</v>
      </c>
      <c r="C113" s="624">
        <v>1987</v>
      </c>
      <c r="D113" s="625" t="s">
        <v>219</v>
      </c>
      <c r="E113" s="624" t="s">
        <v>779</v>
      </c>
      <c r="F113" s="555" t="s">
        <v>50</v>
      </c>
      <c r="G113" s="886" t="s">
        <v>59</v>
      </c>
      <c r="H113" s="887" t="s">
        <v>181</v>
      </c>
      <c r="I113" s="888">
        <v>35000</v>
      </c>
      <c r="J113" s="633">
        <v>0</v>
      </c>
      <c r="K113" s="889">
        <v>35000</v>
      </c>
      <c r="L113" s="620">
        <v>0</v>
      </c>
      <c r="M113" s="620">
        <v>0</v>
      </c>
      <c r="N113" s="620">
        <v>0</v>
      </c>
      <c r="O113" s="620">
        <v>0</v>
      </c>
      <c r="P113" s="621">
        <v>0</v>
      </c>
      <c r="Q113" s="629">
        <v>0</v>
      </c>
      <c r="R113" s="621">
        <v>0</v>
      </c>
      <c r="S113" s="621">
        <v>0</v>
      </c>
      <c r="T113" s="621">
        <v>0</v>
      </c>
    </row>
    <row r="114" spans="1:20" ht="16.2" thickBot="1" x14ac:dyDescent="0.35">
      <c r="A114" s="502">
        <f t="shared" si="1"/>
        <v>61</v>
      </c>
      <c r="B114" s="623" t="s">
        <v>205</v>
      </c>
      <c r="C114" s="624">
        <v>2016</v>
      </c>
      <c r="D114" s="625" t="s">
        <v>258</v>
      </c>
      <c r="E114" s="624" t="s">
        <v>259</v>
      </c>
      <c r="F114" s="555" t="s">
        <v>50</v>
      </c>
      <c r="G114" s="630" t="s">
        <v>59</v>
      </c>
      <c r="H114" s="631" t="s">
        <v>180</v>
      </c>
      <c r="I114" s="632">
        <v>18000</v>
      </c>
      <c r="J114" s="633">
        <v>18000</v>
      </c>
      <c r="K114" s="633">
        <v>0</v>
      </c>
      <c r="L114" s="633">
        <v>0</v>
      </c>
      <c r="M114" s="633">
        <v>0</v>
      </c>
      <c r="N114" s="633">
        <v>0</v>
      </c>
      <c r="O114" s="633">
        <v>0</v>
      </c>
      <c r="P114" s="634">
        <v>0</v>
      </c>
      <c r="Q114" s="994">
        <v>0</v>
      </c>
      <c r="R114" s="621">
        <v>0</v>
      </c>
      <c r="S114" s="621">
        <v>0</v>
      </c>
      <c r="T114" s="621">
        <v>0</v>
      </c>
    </row>
    <row r="115" spans="1:20" ht="16.2" thickBot="1" x14ac:dyDescent="0.35">
      <c r="A115" s="502">
        <f t="shared" si="1"/>
        <v>62</v>
      </c>
      <c r="B115" s="623" t="s">
        <v>205</v>
      </c>
      <c r="C115" s="624">
        <v>2019</v>
      </c>
      <c r="D115" s="625" t="s">
        <v>258</v>
      </c>
      <c r="E115" s="624" t="s">
        <v>260</v>
      </c>
      <c r="F115" s="555" t="s">
        <v>50</v>
      </c>
      <c r="G115" s="630" t="s">
        <v>59</v>
      </c>
      <c r="H115" s="631" t="s">
        <v>183</v>
      </c>
      <c r="I115" s="632">
        <v>18000</v>
      </c>
      <c r="J115" s="633">
        <v>0</v>
      </c>
      <c r="K115" s="633">
        <v>0</v>
      </c>
      <c r="L115" s="633">
        <v>0</v>
      </c>
      <c r="M115" s="633">
        <v>18000</v>
      </c>
      <c r="N115" s="633">
        <v>0</v>
      </c>
      <c r="O115" s="633">
        <v>0</v>
      </c>
      <c r="P115" s="634">
        <v>0</v>
      </c>
      <c r="Q115" s="994">
        <v>0</v>
      </c>
      <c r="R115" s="634">
        <v>0</v>
      </c>
      <c r="S115" s="634">
        <v>0</v>
      </c>
      <c r="T115" s="634">
        <v>0</v>
      </c>
    </row>
    <row r="116" spans="1:20" ht="16.2" thickBot="1" x14ac:dyDescent="0.35">
      <c r="A116" s="502">
        <f t="shared" si="1"/>
        <v>63</v>
      </c>
      <c r="B116" s="623" t="s">
        <v>205</v>
      </c>
      <c r="C116" s="624">
        <v>2019</v>
      </c>
      <c r="D116" s="625" t="s">
        <v>258</v>
      </c>
      <c r="E116" s="624" t="s">
        <v>261</v>
      </c>
      <c r="F116" s="555" t="s">
        <v>50</v>
      </c>
      <c r="G116" s="630" t="s">
        <v>59</v>
      </c>
      <c r="H116" s="631" t="s">
        <v>183</v>
      </c>
      <c r="I116" s="632">
        <v>18000</v>
      </c>
      <c r="J116" s="633">
        <v>0</v>
      </c>
      <c r="K116" s="633">
        <v>0</v>
      </c>
      <c r="L116" s="633">
        <v>0</v>
      </c>
      <c r="M116" s="633">
        <v>18000</v>
      </c>
      <c r="N116" s="633">
        <v>0</v>
      </c>
      <c r="O116" s="633">
        <v>0</v>
      </c>
      <c r="P116" s="634">
        <v>0</v>
      </c>
      <c r="Q116" s="994">
        <v>0</v>
      </c>
      <c r="R116" s="634">
        <v>0</v>
      </c>
      <c r="S116" s="634">
        <v>0</v>
      </c>
      <c r="T116" s="634">
        <v>0</v>
      </c>
    </row>
    <row r="117" spans="1:20" ht="16.2" thickBot="1" x14ac:dyDescent="0.35">
      <c r="A117" s="502">
        <f t="shared" si="1"/>
        <v>64</v>
      </c>
      <c r="B117" s="623" t="s">
        <v>205</v>
      </c>
      <c r="C117" s="624">
        <v>2021</v>
      </c>
      <c r="D117" s="625" t="s">
        <v>258</v>
      </c>
      <c r="E117" s="624" t="s">
        <v>262</v>
      </c>
      <c r="F117" s="625" t="s">
        <v>50</v>
      </c>
      <c r="G117" s="630" t="s">
        <v>59</v>
      </c>
      <c r="H117" s="631" t="s">
        <v>185</v>
      </c>
      <c r="I117" s="632">
        <v>18000</v>
      </c>
      <c r="J117" s="633">
        <v>0</v>
      </c>
      <c r="K117" s="633">
        <v>0</v>
      </c>
      <c r="L117" s="633">
        <v>0</v>
      </c>
      <c r="M117" s="633">
        <v>0</v>
      </c>
      <c r="N117" s="633">
        <v>0</v>
      </c>
      <c r="O117" s="633">
        <v>18000</v>
      </c>
      <c r="P117" s="634">
        <v>0</v>
      </c>
      <c r="Q117" s="994"/>
      <c r="R117" s="634"/>
      <c r="S117" s="634"/>
      <c r="T117" s="634"/>
    </row>
    <row r="118" spans="1:20" ht="16.2" thickBot="1" x14ac:dyDescent="0.35">
      <c r="A118" s="502">
        <f t="shared" si="1"/>
        <v>65</v>
      </c>
      <c r="B118" s="623" t="s">
        <v>205</v>
      </c>
      <c r="C118" s="624">
        <v>2021</v>
      </c>
      <c r="D118" s="625" t="s">
        <v>258</v>
      </c>
      <c r="E118" s="624" t="s">
        <v>263</v>
      </c>
      <c r="F118" s="625" t="s">
        <v>50</v>
      </c>
      <c r="G118" s="630" t="s">
        <v>59</v>
      </c>
      <c r="H118" s="631" t="s">
        <v>185</v>
      </c>
      <c r="I118" s="632">
        <v>18000</v>
      </c>
      <c r="J118" s="633">
        <v>0</v>
      </c>
      <c r="K118" s="633">
        <v>0</v>
      </c>
      <c r="L118" s="633">
        <v>0</v>
      </c>
      <c r="M118" s="633">
        <v>0</v>
      </c>
      <c r="N118" s="633">
        <v>0</v>
      </c>
      <c r="O118" s="633">
        <v>18000</v>
      </c>
      <c r="P118" s="634">
        <v>0</v>
      </c>
      <c r="Q118" s="994"/>
      <c r="R118" s="634"/>
      <c r="S118" s="634"/>
      <c r="T118" s="634"/>
    </row>
    <row r="119" spans="1:20" ht="16.2" thickBot="1" x14ac:dyDescent="0.35">
      <c r="A119" s="502">
        <f t="shared" si="1"/>
        <v>66</v>
      </c>
      <c r="B119" s="623" t="s">
        <v>205</v>
      </c>
      <c r="C119" s="624">
        <v>1988</v>
      </c>
      <c r="D119" s="625" t="s">
        <v>219</v>
      </c>
      <c r="E119" s="624" t="s">
        <v>245</v>
      </c>
      <c r="F119" s="555" t="s">
        <v>50</v>
      </c>
      <c r="G119" s="630" t="s">
        <v>59</v>
      </c>
      <c r="H119" s="887" t="s">
        <v>246</v>
      </c>
      <c r="I119" s="888">
        <v>15000</v>
      </c>
      <c r="J119" s="620">
        <v>0</v>
      </c>
      <c r="K119" s="620">
        <v>0</v>
      </c>
      <c r="L119" s="620">
        <v>0</v>
      </c>
      <c r="M119" s="620">
        <v>0</v>
      </c>
      <c r="N119" s="620">
        <v>0</v>
      </c>
      <c r="O119" s="620">
        <v>0</v>
      </c>
      <c r="P119" s="621">
        <v>15000</v>
      </c>
      <c r="Q119" s="629"/>
      <c r="R119" s="621"/>
      <c r="S119" s="621"/>
      <c r="T119" s="621"/>
    </row>
    <row r="120" spans="1:20" ht="16.2" hidden="1" thickBot="1" x14ac:dyDescent="0.35">
      <c r="A120" s="502">
        <f t="shared" si="1"/>
        <v>67</v>
      </c>
      <c r="B120" s="623" t="s">
        <v>205</v>
      </c>
      <c r="C120" s="624">
        <v>2022</v>
      </c>
      <c r="D120" s="625" t="s">
        <v>219</v>
      </c>
      <c r="E120" s="624" t="s">
        <v>247</v>
      </c>
      <c r="F120" s="555" t="s">
        <v>50</v>
      </c>
      <c r="G120" s="630" t="s">
        <v>59</v>
      </c>
      <c r="H120" s="887" t="s">
        <v>615</v>
      </c>
      <c r="I120" s="888">
        <v>10000</v>
      </c>
      <c r="J120" s="620">
        <v>0</v>
      </c>
      <c r="K120" s="620">
        <v>0</v>
      </c>
      <c r="L120" s="620">
        <v>0</v>
      </c>
      <c r="M120" s="620">
        <v>0</v>
      </c>
      <c r="N120" s="620">
        <v>0</v>
      </c>
      <c r="O120" s="620">
        <v>0</v>
      </c>
      <c r="P120" s="621"/>
      <c r="Q120" s="629"/>
      <c r="R120" s="621"/>
      <c r="S120" s="621"/>
      <c r="T120" s="621"/>
    </row>
    <row r="121" spans="1:20" ht="16.2" thickBot="1" x14ac:dyDescent="0.35">
      <c r="A121" s="502">
        <v>67</v>
      </c>
      <c r="B121" s="623" t="s">
        <v>205</v>
      </c>
      <c r="C121" s="624">
        <v>1996</v>
      </c>
      <c r="D121" s="625" t="s">
        <v>219</v>
      </c>
      <c r="E121" s="624" t="s">
        <v>248</v>
      </c>
      <c r="F121" s="555" t="s">
        <v>50</v>
      </c>
      <c r="G121" s="630" t="s">
        <v>59</v>
      </c>
      <c r="H121" s="887" t="s">
        <v>176</v>
      </c>
      <c r="I121" s="888">
        <v>15000</v>
      </c>
      <c r="J121" s="620">
        <v>0</v>
      </c>
      <c r="K121" s="620">
        <v>0</v>
      </c>
      <c r="L121" s="620">
        <v>0</v>
      </c>
      <c r="M121" s="620">
        <v>0</v>
      </c>
      <c r="N121" s="620">
        <v>0</v>
      </c>
      <c r="O121" s="620">
        <v>0</v>
      </c>
      <c r="P121" s="621">
        <v>15000</v>
      </c>
      <c r="Q121" s="629"/>
      <c r="R121" s="621"/>
      <c r="S121" s="621"/>
      <c r="T121" s="621"/>
    </row>
    <row r="122" spans="1:20" ht="16.2" hidden="1" thickBot="1" x14ac:dyDescent="0.35">
      <c r="A122" s="502">
        <f t="shared" si="1"/>
        <v>68</v>
      </c>
      <c r="B122" s="623" t="s">
        <v>205</v>
      </c>
      <c r="C122" s="624">
        <v>1998</v>
      </c>
      <c r="D122" s="625" t="s">
        <v>219</v>
      </c>
      <c r="E122" s="624" t="s">
        <v>249</v>
      </c>
      <c r="F122" s="555" t="s">
        <v>50</v>
      </c>
      <c r="G122" s="630" t="s">
        <v>59</v>
      </c>
      <c r="H122" s="887" t="s">
        <v>178</v>
      </c>
      <c r="I122" s="888">
        <v>15000</v>
      </c>
      <c r="J122" s="620">
        <v>0</v>
      </c>
      <c r="K122" s="620">
        <v>0</v>
      </c>
      <c r="L122" s="620">
        <v>0</v>
      </c>
      <c r="M122" s="620">
        <v>0</v>
      </c>
      <c r="N122" s="620">
        <v>0</v>
      </c>
      <c r="O122" s="620">
        <v>0</v>
      </c>
      <c r="P122" s="621">
        <v>0</v>
      </c>
      <c r="Q122" s="629">
        <v>0</v>
      </c>
      <c r="R122" s="621">
        <v>0</v>
      </c>
      <c r="S122" s="621">
        <v>0</v>
      </c>
      <c r="T122" s="621">
        <v>0</v>
      </c>
    </row>
    <row r="123" spans="1:20" ht="16.2" thickBot="1" x14ac:dyDescent="0.35">
      <c r="A123" s="502">
        <v>68</v>
      </c>
      <c r="B123" s="623" t="s">
        <v>205</v>
      </c>
      <c r="C123" s="624">
        <v>2002</v>
      </c>
      <c r="D123" s="625" t="s">
        <v>219</v>
      </c>
      <c r="E123" s="624" t="s">
        <v>250</v>
      </c>
      <c r="F123" s="555" t="s">
        <v>50</v>
      </c>
      <c r="G123" s="630" t="s">
        <v>59</v>
      </c>
      <c r="H123" s="887" t="s">
        <v>182</v>
      </c>
      <c r="I123" s="888">
        <v>15000</v>
      </c>
      <c r="J123" s="620">
        <v>0</v>
      </c>
      <c r="K123" s="620">
        <v>0</v>
      </c>
      <c r="L123" s="620">
        <v>0</v>
      </c>
      <c r="M123" s="620">
        <v>0</v>
      </c>
      <c r="N123" s="620">
        <v>0</v>
      </c>
      <c r="O123" s="620">
        <v>0</v>
      </c>
      <c r="P123" s="621">
        <v>15000</v>
      </c>
      <c r="Q123" s="629"/>
      <c r="R123" s="621"/>
      <c r="S123" s="621"/>
      <c r="T123" s="621"/>
    </row>
    <row r="124" spans="1:20" ht="16.2" thickBot="1" x14ac:dyDescent="0.35">
      <c r="A124" s="502">
        <f t="shared" si="1"/>
        <v>69</v>
      </c>
      <c r="B124" s="623" t="s">
        <v>205</v>
      </c>
      <c r="C124" s="624">
        <v>2003</v>
      </c>
      <c r="D124" s="625" t="s">
        <v>219</v>
      </c>
      <c r="E124" s="624" t="s">
        <v>251</v>
      </c>
      <c r="F124" s="555" t="s">
        <v>50</v>
      </c>
      <c r="G124" s="630" t="s">
        <v>59</v>
      </c>
      <c r="H124" s="887" t="s">
        <v>183</v>
      </c>
      <c r="I124" s="888">
        <v>15000</v>
      </c>
      <c r="J124" s="620">
        <v>0</v>
      </c>
      <c r="K124" s="620">
        <v>0</v>
      </c>
      <c r="L124" s="620">
        <v>0</v>
      </c>
      <c r="M124" s="620">
        <v>0</v>
      </c>
      <c r="N124" s="620">
        <v>0</v>
      </c>
      <c r="O124" s="620">
        <v>0</v>
      </c>
      <c r="P124" s="621">
        <v>0</v>
      </c>
      <c r="Q124" s="629">
        <v>15000</v>
      </c>
      <c r="R124" s="621"/>
      <c r="S124" s="621"/>
      <c r="T124" s="621"/>
    </row>
    <row r="125" spans="1:20" ht="15.6" customHeight="1" thickBot="1" x14ac:dyDescent="0.35">
      <c r="A125" s="502">
        <f t="shared" si="1"/>
        <v>70</v>
      </c>
      <c r="B125" s="623" t="s">
        <v>205</v>
      </c>
      <c r="C125" s="624">
        <v>2005</v>
      </c>
      <c r="D125" s="625" t="s">
        <v>219</v>
      </c>
      <c r="E125" s="624" t="s">
        <v>253</v>
      </c>
      <c r="F125" s="555" t="s">
        <v>50</v>
      </c>
      <c r="G125" s="630" t="s">
        <v>59</v>
      </c>
      <c r="H125" s="887" t="s">
        <v>185</v>
      </c>
      <c r="I125" s="888">
        <v>15000</v>
      </c>
      <c r="J125" s="620">
        <v>0</v>
      </c>
      <c r="K125" s="620">
        <v>0</v>
      </c>
      <c r="L125" s="620">
        <v>0</v>
      </c>
      <c r="M125" s="620">
        <v>0</v>
      </c>
      <c r="N125" s="620">
        <v>0</v>
      </c>
      <c r="O125" s="620">
        <v>0</v>
      </c>
      <c r="P125" s="621">
        <v>15000</v>
      </c>
      <c r="Q125" s="629">
        <v>0</v>
      </c>
      <c r="R125" s="621">
        <v>0</v>
      </c>
      <c r="S125" s="621">
        <v>0</v>
      </c>
      <c r="T125" s="621">
        <v>0</v>
      </c>
    </row>
    <row r="126" spans="1:20" ht="16.2" hidden="1" thickBot="1" x14ac:dyDescent="0.35">
      <c r="A126" s="502">
        <f t="shared" si="1"/>
        <v>71</v>
      </c>
      <c r="B126" s="623" t="s">
        <v>205</v>
      </c>
      <c r="C126" s="624">
        <v>2021</v>
      </c>
      <c r="D126" s="625" t="s">
        <v>221</v>
      </c>
      <c r="E126" s="624" t="s">
        <v>264</v>
      </c>
      <c r="F126" s="625" t="s">
        <v>50</v>
      </c>
      <c r="G126" s="630" t="s">
        <v>59</v>
      </c>
      <c r="H126" s="631" t="s">
        <v>255</v>
      </c>
      <c r="I126" s="632">
        <v>4000</v>
      </c>
      <c r="J126" s="633">
        <v>0</v>
      </c>
      <c r="K126" s="633">
        <v>0</v>
      </c>
      <c r="L126" s="633">
        <v>0</v>
      </c>
      <c r="M126" s="633">
        <v>0</v>
      </c>
      <c r="N126" s="633">
        <v>0</v>
      </c>
      <c r="O126" s="633">
        <v>0</v>
      </c>
      <c r="P126" s="634">
        <v>0</v>
      </c>
      <c r="Q126" s="994"/>
      <c r="R126" s="634"/>
      <c r="S126" s="634"/>
      <c r="T126" s="634"/>
    </row>
    <row r="127" spans="1:20" ht="16.2" thickBot="1" x14ac:dyDescent="0.35">
      <c r="A127" s="502">
        <v>71</v>
      </c>
      <c r="B127" s="623" t="s">
        <v>205</v>
      </c>
      <c r="C127" s="636">
        <v>2023</v>
      </c>
      <c r="D127" s="637" t="s">
        <v>265</v>
      </c>
      <c r="E127" s="636" t="s">
        <v>266</v>
      </c>
      <c r="F127" s="637" t="s">
        <v>50</v>
      </c>
      <c r="G127" s="638" t="s">
        <v>59</v>
      </c>
      <c r="H127" s="639" t="s">
        <v>616</v>
      </c>
      <c r="I127" s="642">
        <v>25000</v>
      </c>
      <c r="J127" s="633">
        <v>0</v>
      </c>
      <c r="K127" s="640"/>
      <c r="L127" s="640"/>
      <c r="M127" s="640"/>
      <c r="N127" s="640"/>
      <c r="O127" s="655"/>
      <c r="P127" s="641"/>
      <c r="Q127" s="995">
        <v>0</v>
      </c>
      <c r="R127" s="641">
        <v>0</v>
      </c>
      <c r="S127" s="642">
        <v>0</v>
      </c>
      <c r="T127" s="642">
        <v>0</v>
      </c>
    </row>
    <row r="128" spans="1:20" ht="16.2" hidden="1" thickBot="1" x14ac:dyDescent="0.35">
      <c r="A128" s="1096"/>
      <c r="B128" s="1097" t="s">
        <v>62</v>
      </c>
      <c r="C128" s="1097">
        <v>2024</v>
      </c>
      <c r="D128" s="1098"/>
      <c r="E128" s="1099" t="s">
        <v>783</v>
      </c>
      <c r="F128" s="1098" t="s">
        <v>50</v>
      </c>
      <c r="G128" s="1092" t="s">
        <v>59</v>
      </c>
      <c r="H128" s="1092"/>
      <c r="I128" s="1087"/>
      <c r="J128" s="715"/>
      <c r="K128" s="715">
        <v>25000</v>
      </c>
      <c r="L128" s="715"/>
      <c r="M128" s="715"/>
      <c r="N128" s="715"/>
      <c r="O128" s="715"/>
      <c r="P128" s="650"/>
      <c r="Q128" s="994"/>
      <c r="R128" s="645"/>
      <c r="S128" s="646"/>
      <c r="T128" s="646"/>
    </row>
    <row r="129" spans="1:20" x14ac:dyDescent="0.3">
      <c r="A129" s="502">
        <f>1+A127</f>
        <v>72</v>
      </c>
      <c r="B129" s="481" t="s">
        <v>267</v>
      </c>
      <c r="C129" s="481">
        <v>2013</v>
      </c>
      <c r="D129" s="643"/>
      <c r="E129" s="481" t="s">
        <v>665</v>
      </c>
      <c r="F129" s="643" t="s">
        <v>50</v>
      </c>
      <c r="G129" s="644" t="s">
        <v>59</v>
      </c>
      <c r="H129" s="644" t="s">
        <v>268</v>
      </c>
      <c r="I129" s="1093">
        <v>40000</v>
      </c>
      <c r="J129" s="1091">
        <v>0</v>
      </c>
      <c r="K129" s="1091">
        <v>40000</v>
      </c>
      <c r="L129" s="1088">
        <v>0</v>
      </c>
      <c r="M129" s="1088">
        <v>0</v>
      </c>
      <c r="N129" s="1088">
        <v>0</v>
      </c>
      <c r="O129" s="1088">
        <v>0</v>
      </c>
      <c r="P129" s="1089">
        <v>0</v>
      </c>
      <c r="Q129" s="994"/>
      <c r="R129" s="645"/>
      <c r="S129" s="646"/>
      <c r="T129" s="646"/>
    </row>
    <row r="130" spans="1:20" x14ac:dyDescent="0.3">
      <c r="A130" s="1100">
        <f t="shared" si="1"/>
        <v>73</v>
      </c>
      <c r="B130" s="647" t="s">
        <v>267</v>
      </c>
      <c r="C130" s="647"/>
      <c r="D130" s="482"/>
      <c r="E130" s="647" t="s">
        <v>511</v>
      </c>
      <c r="F130" s="482" t="s">
        <v>54</v>
      </c>
      <c r="G130" s="483" t="s">
        <v>59</v>
      </c>
      <c r="H130" s="483"/>
      <c r="I130" s="485"/>
      <c r="J130" s="635">
        <v>0</v>
      </c>
      <c r="K130" s="635">
        <v>100000</v>
      </c>
      <c r="L130" s="633">
        <v>0</v>
      </c>
      <c r="M130" s="633">
        <v>0</v>
      </c>
      <c r="N130" s="633">
        <v>0</v>
      </c>
      <c r="O130" s="633">
        <v>0</v>
      </c>
      <c r="P130" s="634"/>
      <c r="Q130" s="994"/>
      <c r="R130" s="645"/>
      <c r="S130" s="645"/>
      <c r="T130" s="645"/>
    </row>
    <row r="131" spans="1:20" x14ac:dyDescent="0.3">
      <c r="A131" s="1100">
        <f t="shared" si="1"/>
        <v>74</v>
      </c>
      <c r="B131" s="647" t="s">
        <v>267</v>
      </c>
      <c r="C131" s="647"/>
      <c r="D131" s="482"/>
      <c r="E131" s="647" t="s">
        <v>513</v>
      </c>
      <c r="F131" s="482" t="s">
        <v>50</v>
      </c>
      <c r="G131" s="649" t="s">
        <v>558</v>
      </c>
      <c r="H131" s="483"/>
      <c r="I131" s="485"/>
      <c r="J131" s="635">
        <v>0</v>
      </c>
      <c r="K131" s="633">
        <v>0</v>
      </c>
      <c r="L131" s="633">
        <v>0</v>
      </c>
      <c r="M131" s="633">
        <v>0</v>
      </c>
      <c r="N131" s="633">
        <v>0</v>
      </c>
      <c r="O131" s="633">
        <v>0</v>
      </c>
      <c r="P131" s="621">
        <v>175000</v>
      </c>
      <c r="Q131" s="994"/>
      <c r="R131" s="645"/>
      <c r="S131" s="645"/>
      <c r="T131" s="645"/>
    </row>
    <row r="132" spans="1:20" x14ac:dyDescent="0.3">
      <c r="A132" s="1100">
        <f t="shared" ref="A132:A147" si="2">1+A131</f>
        <v>75</v>
      </c>
      <c r="B132" s="647" t="s">
        <v>267</v>
      </c>
      <c r="C132" s="647"/>
      <c r="D132" s="482"/>
      <c r="E132" s="647" t="s">
        <v>514</v>
      </c>
      <c r="F132" s="482" t="s">
        <v>50</v>
      </c>
      <c r="G132" s="483" t="s">
        <v>59</v>
      </c>
      <c r="H132" s="483"/>
      <c r="I132" s="485"/>
      <c r="J132" s="635">
        <v>0</v>
      </c>
      <c r="K132" s="633">
        <v>0</v>
      </c>
      <c r="L132" s="633">
        <v>80000</v>
      </c>
      <c r="M132" s="633">
        <v>80000</v>
      </c>
      <c r="N132" s="633">
        <v>70000</v>
      </c>
      <c r="O132" s="633">
        <v>0</v>
      </c>
      <c r="P132" s="634">
        <v>0</v>
      </c>
      <c r="Q132" s="994"/>
      <c r="R132" s="645"/>
      <c r="S132" s="645"/>
      <c r="T132" s="645"/>
    </row>
    <row r="133" spans="1:20" x14ac:dyDescent="0.3">
      <c r="A133" s="1100">
        <f t="shared" si="2"/>
        <v>76</v>
      </c>
      <c r="B133" s="647" t="s">
        <v>267</v>
      </c>
      <c r="C133" s="647"/>
      <c r="D133" s="482"/>
      <c r="E133" s="647" t="s">
        <v>557</v>
      </c>
      <c r="F133" s="482" t="s">
        <v>54</v>
      </c>
      <c r="G133" s="649" t="s">
        <v>269</v>
      </c>
      <c r="H133" s="649"/>
      <c r="I133" s="1094"/>
      <c r="J133" s="628">
        <v>0</v>
      </c>
      <c r="K133" s="620">
        <v>0</v>
      </c>
      <c r="L133" s="620">
        <v>0</v>
      </c>
      <c r="M133" s="620">
        <v>0</v>
      </c>
      <c r="N133" s="620">
        <v>0</v>
      </c>
      <c r="O133" s="620">
        <v>390000</v>
      </c>
      <c r="P133" s="621">
        <v>0</v>
      </c>
      <c r="Q133" s="994"/>
      <c r="R133" s="645"/>
      <c r="S133" s="645"/>
      <c r="T133" s="645"/>
    </row>
    <row r="134" spans="1:20" x14ac:dyDescent="0.3">
      <c r="A134" s="1100">
        <f t="shared" si="2"/>
        <v>77</v>
      </c>
      <c r="B134" s="647" t="s">
        <v>267</v>
      </c>
      <c r="C134" s="647"/>
      <c r="D134" s="482"/>
      <c r="E134" s="647" t="s">
        <v>585</v>
      </c>
      <c r="F134" s="482" t="s">
        <v>54</v>
      </c>
      <c r="G134" s="483" t="s">
        <v>59</v>
      </c>
      <c r="H134" s="483"/>
      <c r="I134" s="485"/>
      <c r="J134" s="635">
        <v>0</v>
      </c>
      <c r="K134" s="633">
        <v>0</v>
      </c>
      <c r="L134" s="633">
        <v>0</v>
      </c>
      <c r="M134" s="633">
        <v>25000</v>
      </c>
      <c r="N134" s="633">
        <v>0</v>
      </c>
      <c r="O134" s="633">
        <v>0</v>
      </c>
      <c r="P134" s="634">
        <v>0</v>
      </c>
      <c r="Q134" s="994"/>
      <c r="R134" s="645"/>
      <c r="S134" s="645"/>
      <c r="T134" s="645"/>
    </row>
    <row r="135" spans="1:20" hidden="1" x14ac:dyDescent="0.3">
      <c r="A135" s="1100">
        <f t="shared" si="2"/>
        <v>78</v>
      </c>
      <c r="B135" s="647" t="s">
        <v>267</v>
      </c>
      <c r="C135" s="647"/>
      <c r="D135" s="482"/>
      <c r="E135" s="647" t="s">
        <v>510</v>
      </c>
      <c r="F135" s="482" t="s">
        <v>54</v>
      </c>
      <c r="G135" s="483" t="s">
        <v>59</v>
      </c>
      <c r="H135" s="483"/>
      <c r="I135" s="485"/>
      <c r="J135" s="635">
        <v>0</v>
      </c>
      <c r="K135" s="633"/>
      <c r="L135" s="633"/>
      <c r="M135" s="633"/>
      <c r="N135" s="633"/>
      <c r="O135" s="633"/>
      <c r="P135" s="634"/>
      <c r="Q135" s="994"/>
      <c r="R135" s="645"/>
      <c r="S135" s="645"/>
      <c r="T135" s="645"/>
    </row>
    <row r="136" spans="1:20" x14ac:dyDescent="0.3">
      <c r="A136" s="1100">
        <v>78</v>
      </c>
      <c r="B136" s="647" t="s">
        <v>267</v>
      </c>
      <c r="C136" s="647"/>
      <c r="D136" s="482"/>
      <c r="E136" s="647" t="s">
        <v>270</v>
      </c>
      <c r="F136" s="482" t="s">
        <v>50</v>
      </c>
      <c r="G136" s="483" t="s">
        <v>59</v>
      </c>
      <c r="H136" s="483"/>
      <c r="I136" s="485"/>
      <c r="J136" s="635">
        <v>0</v>
      </c>
      <c r="K136" s="633">
        <v>0</v>
      </c>
      <c r="L136" s="633">
        <v>0</v>
      </c>
      <c r="M136" s="633">
        <v>0</v>
      </c>
      <c r="N136" s="633">
        <v>75000</v>
      </c>
      <c r="O136" s="633">
        <v>0</v>
      </c>
      <c r="P136" s="634">
        <v>0</v>
      </c>
      <c r="Q136" s="994"/>
      <c r="R136" s="645"/>
      <c r="S136" s="645"/>
      <c r="T136" s="645"/>
    </row>
    <row r="137" spans="1:20" x14ac:dyDescent="0.3">
      <c r="A137" s="1100">
        <f t="shared" si="2"/>
        <v>79</v>
      </c>
      <c r="B137" s="647" t="s">
        <v>267</v>
      </c>
      <c r="C137" s="647"/>
      <c r="D137" s="482"/>
      <c r="E137" s="647" t="s">
        <v>651</v>
      </c>
      <c r="F137" s="482" t="s">
        <v>50</v>
      </c>
      <c r="G137" s="483" t="s">
        <v>59</v>
      </c>
      <c r="H137" s="483"/>
      <c r="I137" s="485"/>
      <c r="J137" s="635">
        <v>0</v>
      </c>
      <c r="K137" s="633">
        <v>0</v>
      </c>
      <c r="L137" s="633">
        <v>0</v>
      </c>
      <c r="M137" s="633">
        <v>20000</v>
      </c>
      <c r="N137" s="633">
        <v>0</v>
      </c>
      <c r="O137" s="633">
        <v>0</v>
      </c>
      <c r="P137" s="634">
        <v>0</v>
      </c>
      <c r="Q137" s="994"/>
      <c r="R137" s="645"/>
      <c r="S137" s="645"/>
      <c r="T137" s="645"/>
    </row>
    <row r="138" spans="1:20" x14ac:dyDescent="0.3">
      <c r="A138" s="1100">
        <f t="shared" si="2"/>
        <v>80</v>
      </c>
      <c r="B138" s="647" t="s">
        <v>267</v>
      </c>
      <c r="C138" s="647"/>
      <c r="D138" s="482"/>
      <c r="E138" s="647" t="s">
        <v>385</v>
      </c>
      <c r="F138" s="482" t="s">
        <v>54</v>
      </c>
      <c r="G138" s="483" t="s">
        <v>59</v>
      </c>
      <c r="H138" s="483"/>
      <c r="I138" s="485"/>
      <c r="J138" s="635">
        <v>0</v>
      </c>
      <c r="K138" s="633">
        <v>0</v>
      </c>
      <c r="L138" s="633">
        <v>0</v>
      </c>
      <c r="M138" s="633">
        <v>0</v>
      </c>
      <c r="N138" s="633">
        <v>0</v>
      </c>
      <c r="O138" s="633">
        <v>62000</v>
      </c>
      <c r="P138" s="634"/>
      <c r="Q138" s="994"/>
      <c r="R138" s="645"/>
      <c r="S138" s="645"/>
      <c r="T138" s="645"/>
    </row>
    <row r="139" spans="1:20" x14ac:dyDescent="0.3">
      <c r="A139" s="1100">
        <f t="shared" si="2"/>
        <v>81</v>
      </c>
      <c r="B139" s="647" t="s">
        <v>267</v>
      </c>
      <c r="C139" s="647"/>
      <c r="D139" s="482"/>
      <c r="E139" s="647" t="s">
        <v>512</v>
      </c>
      <c r="F139" s="482" t="s">
        <v>54</v>
      </c>
      <c r="G139" s="483" t="s">
        <v>59</v>
      </c>
      <c r="H139" s="483"/>
      <c r="I139" s="485"/>
      <c r="J139" s="635">
        <v>0</v>
      </c>
      <c r="K139" s="633">
        <v>0</v>
      </c>
      <c r="L139" s="633">
        <v>0</v>
      </c>
      <c r="M139" s="633">
        <v>0</v>
      </c>
      <c r="N139" s="633">
        <v>0</v>
      </c>
      <c r="O139" s="633">
        <v>20000</v>
      </c>
      <c r="P139" s="634"/>
      <c r="Q139" s="996"/>
      <c r="R139" s="651"/>
      <c r="S139" s="651"/>
      <c r="T139" s="651"/>
    </row>
    <row r="140" spans="1:20" ht="16.2" thickBot="1" x14ac:dyDescent="0.35">
      <c r="A140" s="1100">
        <v>82</v>
      </c>
      <c r="B140" s="647" t="s">
        <v>267</v>
      </c>
      <c r="C140" s="647"/>
      <c r="D140" s="647"/>
      <c r="E140" s="647" t="s">
        <v>652</v>
      </c>
      <c r="F140" s="482" t="s">
        <v>50</v>
      </c>
      <c r="G140" s="649" t="s">
        <v>558</v>
      </c>
      <c r="H140" s="649"/>
      <c r="I140" s="1094"/>
      <c r="J140" s="628">
        <v>0</v>
      </c>
      <c r="K140" s="620">
        <v>0</v>
      </c>
      <c r="L140" s="620">
        <v>0</v>
      </c>
      <c r="M140" s="620">
        <v>0</v>
      </c>
      <c r="N140" s="620">
        <v>0</v>
      </c>
      <c r="O140" s="620">
        <v>0</v>
      </c>
      <c r="P140" s="621">
        <v>200000</v>
      </c>
      <c r="Q140" s="998"/>
      <c r="R140" s="1009"/>
      <c r="S140" s="1009"/>
      <c r="T140" s="1009"/>
    </row>
    <row r="141" spans="1:20" ht="16.2" thickBot="1" x14ac:dyDescent="0.35">
      <c r="A141" s="1100">
        <v>83</v>
      </c>
      <c r="B141" s="647" t="s">
        <v>267</v>
      </c>
      <c r="C141" s="647"/>
      <c r="D141" s="647"/>
      <c r="E141" s="624" t="s">
        <v>787</v>
      </c>
      <c r="F141" s="482" t="s">
        <v>54</v>
      </c>
      <c r="G141" s="483" t="s">
        <v>59</v>
      </c>
      <c r="H141" s="483"/>
      <c r="I141" s="485"/>
      <c r="J141" s="635">
        <v>0</v>
      </c>
      <c r="K141" s="633">
        <v>0</v>
      </c>
      <c r="L141" s="633">
        <v>0</v>
      </c>
      <c r="M141" s="633">
        <v>0</v>
      </c>
      <c r="N141" s="633">
        <v>0</v>
      </c>
      <c r="O141" s="633">
        <v>0</v>
      </c>
      <c r="P141" s="634">
        <v>60000</v>
      </c>
      <c r="Q141" s="995"/>
      <c r="R141" s="658"/>
      <c r="S141" s="658"/>
      <c r="T141" s="658"/>
    </row>
    <row r="142" spans="1:20" ht="16.2" thickBot="1" x14ac:dyDescent="0.35">
      <c r="A142" s="1100">
        <v>84</v>
      </c>
      <c r="B142" s="647" t="s">
        <v>267</v>
      </c>
      <c r="C142" s="647"/>
      <c r="D142" s="647"/>
      <c r="E142" s="624" t="s">
        <v>785</v>
      </c>
      <c r="F142" s="482" t="s">
        <v>50</v>
      </c>
      <c r="G142" s="483" t="s">
        <v>59</v>
      </c>
      <c r="H142" s="483"/>
      <c r="I142" s="485"/>
      <c r="J142" s="635">
        <v>0</v>
      </c>
      <c r="K142" s="633">
        <v>0</v>
      </c>
      <c r="L142" s="633">
        <v>15000</v>
      </c>
      <c r="M142" s="633">
        <v>0</v>
      </c>
      <c r="N142" s="633">
        <v>0</v>
      </c>
      <c r="O142" s="633">
        <v>0</v>
      </c>
      <c r="P142" s="634">
        <v>0</v>
      </c>
      <c r="Q142" s="995"/>
      <c r="R142" s="658"/>
      <c r="S142" s="658"/>
      <c r="T142" s="658"/>
    </row>
    <row r="143" spans="1:20" ht="16.2" thickBot="1" x14ac:dyDescent="0.35">
      <c r="A143" s="1101">
        <v>85</v>
      </c>
      <c r="B143" s="652" t="s">
        <v>267</v>
      </c>
      <c r="C143" s="652"/>
      <c r="D143" s="652"/>
      <c r="E143" s="636" t="s">
        <v>786</v>
      </c>
      <c r="F143" s="653" t="s">
        <v>54</v>
      </c>
      <c r="G143" s="654" t="s">
        <v>59</v>
      </c>
      <c r="H143" s="654"/>
      <c r="I143" s="1095"/>
      <c r="J143" s="640">
        <v>0</v>
      </c>
      <c r="K143" s="655">
        <v>0</v>
      </c>
      <c r="L143" s="655">
        <v>20000</v>
      </c>
      <c r="M143" s="655">
        <v>0</v>
      </c>
      <c r="N143" s="655">
        <v>0</v>
      </c>
      <c r="O143" s="655">
        <v>0</v>
      </c>
      <c r="P143" s="641">
        <v>0</v>
      </c>
      <c r="Q143" s="995"/>
      <c r="R143" s="658"/>
      <c r="S143" s="658"/>
      <c r="T143" s="658"/>
    </row>
    <row r="144" spans="1:20" ht="16.2" thickBot="1" x14ac:dyDescent="0.35">
      <c r="A144" s="696">
        <f t="shared" si="2"/>
        <v>86</v>
      </c>
      <c r="B144" s="659" t="s">
        <v>272</v>
      </c>
      <c r="C144" s="660" t="s">
        <v>273</v>
      </c>
      <c r="D144" s="661"/>
      <c r="E144" s="614" t="s">
        <v>274</v>
      </c>
      <c r="F144" s="661" t="s">
        <v>50</v>
      </c>
      <c r="G144" s="662" t="s">
        <v>59</v>
      </c>
      <c r="H144" s="663" t="s">
        <v>271</v>
      </c>
      <c r="I144" s="664">
        <v>30000</v>
      </c>
      <c r="J144" s="665">
        <v>135000</v>
      </c>
      <c r="K144" s="665">
        <v>139050</v>
      </c>
      <c r="L144" s="665">
        <v>143221.5</v>
      </c>
      <c r="M144" s="665">
        <f>+L144*1.03</f>
        <v>147518.14499999999</v>
      </c>
      <c r="N144" s="665">
        <f>+M144*1.03</f>
        <v>151943.68935</v>
      </c>
      <c r="O144" s="665">
        <f>+N144*1.03</f>
        <v>156502.0000305</v>
      </c>
      <c r="P144" s="666">
        <f>+O144*1.03</f>
        <v>161197.06003141499</v>
      </c>
      <c r="Q144" s="990"/>
      <c r="R144" s="646"/>
      <c r="S144" s="646"/>
      <c r="T144" s="646"/>
    </row>
    <row r="145" spans="1:20" ht="16.2" thickBot="1" x14ac:dyDescent="0.35">
      <c r="A145" s="502">
        <f t="shared" si="2"/>
        <v>87</v>
      </c>
      <c r="B145" s="667" t="s">
        <v>272</v>
      </c>
      <c r="C145" s="647"/>
      <c r="D145" s="482" t="s">
        <v>275</v>
      </c>
      <c r="E145" s="624" t="s">
        <v>276</v>
      </c>
      <c r="F145" s="482" t="s">
        <v>54</v>
      </c>
      <c r="G145" s="483" t="s">
        <v>59</v>
      </c>
      <c r="H145" s="484" t="s">
        <v>190</v>
      </c>
      <c r="I145" s="648">
        <v>27000</v>
      </c>
      <c r="J145" s="633"/>
      <c r="K145" s="633">
        <v>27000</v>
      </c>
      <c r="L145" s="633"/>
      <c r="M145" s="633"/>
      <c r="N145" s="633"/>
      <c r="O145" s="633"/>
      <c r="P145" s="634">
        <v>27000</v>
      </c>
      <c r="Q145" s="994"/>
      <c r="R145" s="645"/>
      <c r="S145" s="645"/>
      <c r="T145" s="645"/>
    </row>
    <row r="146" spans="1:20" ht="16.2" thickBot="1" x14ac:dyDescent="0.35">
      <c r="A146" s="502">
        <f t="shared" si="2"/>
        <v>88</v>
      </c>
      <c r="B146" s="667" t="s">
        <v>272</v>
      </c>
      <c r="C146" s="647" t="s">
        <v>273</v>
      </c>
      <c r="D146" s="482"/>
      <c r="E146" s="624" t="s">
        <v>277</v>
      </c>
      <c r="F146" s="482" t="s">
        <v>50</v>
      </c>
      <c r="G146" s="483" t="s">
        <v>59</v>
      </c>
      <c r="H146" s="484" t="s">
        <v>559</v>
      </c>
      <c r="I146" s="648">
        <v>35000</v>
      </c>
      <c r="J146" s="633">
        <v>35000</v>
      </c>
      <c r="K146" s="633">
        <v>0</v>
      </c>
      <c r="L146" s="633">
        <v>0</v>
      </c>
      <c r="M146" s="633"/>
      <c r="N146" s="633"/>
      <c r="O146" s="633">
        <v>35000</v>
      </c>
      <c r="P146" s="634"/>
      <c r="Q146" s="994"/>
      <c r="R146" s="645"/>
      <c r="S146" s="645"/>
      <c r="T146" s="645"/>
    </row>
    <row r="147" spans="1:20" ht="16.2" hidden="1" thickBot="1" x14ac:dyDescent="0.35">
      <c r="A147" s="502">
        <f t="shared" si="2"/>
        <v>89</v>
      </c>
      <c r="B147" s="667" t="s">
        <v>272</v>
      </c>
      <c r="C147" s="647"/>
      <c r="D147" s="482"/>
      <c r="E147" s="624" t="s">
        <v>278</v>
      </c>
      <c r="F147" s="482" t="s">
        <v>50</v>
      </c>
      <c r="G147" s="483" t="s">
        <v>59</v>
      </c>
      <c r="H147" s="484" t="s">
        <v>279</v>
      </c>
      <c r="I147" s="648">
        <v>100000</v>
      </c>
      <c r="J147" s="715">
        <v>0</v>
      </c>
      <c r="K147" s="715">
        <v>0</v>
      </c>
      <c r="L147" s="715">
        <v>0</v>
      </c>
      <c r="M147" s="715"/>
      <c r="N147" s="715"/>
      <c r="O147" s="715"/>
      <c r="P147" s="650"/>
      <c r="Q147" s="995"/>
      <c r="R147" s="641"/>
      <c r="S147" s="658"/>
      <c r="T147" s="658"/>
    </row>
    <row r="148" spans="1:20" ht="16.2" thickBot="1" x14ac:dyDescent="0.35">
      <c r="A148" s="502">
        <f>1+A146</f>
        <v>89</v>
      </c>
      <c r="B148" s="667" t="s">
        <v>272</v>
      </c>
      <c r="C148" s="647"/>
      <c r="D148" s="482"/>
      <c r="E148" s="624" t="s">
        <v>784</v>
      </c>
      <c r="F148" s="482" t="s">
        <v>50</v>
      </c>
      <c r="G148" s="483" t="s">
        <v>59</v>
      </c>
      <c r="H148" s="484" t="s">
        <v>190</v>
      </c>
      <c r="I148" s="648">
        <v>100000</v>
      </c>
      <c r="J148" s="633">
        <v>0</v>
      </c>
      <c r="K148" s="633">
        <v>0</v>
      </c>
      <c r="L148" s="633">
        <v>50000</v>
      </c>
      <c r="M148" s="633">
        <v>50000</v>
      </c>
      <c r="N148" s="633">
        <v>50000</v>
      </c>
      <c r="O148" s="633">
        <v>50000</v>
      </c>
      <c r="P148" s="634">
        <v>50000</v>
      </c>
      <c r="Q148" s="995"/>
      <c r="R148" s="641"/>
      <c r="S148" s="658"/>
      <c r="T148" s="658"/>
    </row>
    <row r="149" spans="1:20" ht="16.2" thickBot="1" x14ac:dyDescent="0.35">
      <c r="A149" s="502">
        <f>1+A147</f>
        <v>90</v>
      </c>
      <c r="B149" s="667" t="s">
        <v>272</v>
      </c>
      <c r="C149" s="647"/>
      <c r="D149" s="482"/>
      <c r="E149" s="624" t="s">
        <v>788</v>
      </c>
      <c r="F149" s="482" t="s">
        <v>50</v>
      </c>
      <c r="G149" s="483" t="s">
        <v>59</v>
      </c>
      <c r="H149" s="484" t="s">
        <v>190</v>
      </c>
      <c r="I149" s="648"/>
      <c r="J149" s="1105">
        <v>51000</v>
      </c>
      <c r="K149" s="1105">
        <v>0</v>
      </c>
      <c r="L149" s="1105"/>
      <c r="M149" s="1105"/>
      <c r="N149" s="1105"/>
      <c r="O149" s="1105"/>
      <c r="P149" s="1106"/>
      <c r="Q149" s="995"/>
      <c r="R149" s="641"/>
      <c r="S149" s="658"/>
      <c r="T149" s="658"/>
    </row>
    <row r="150" spans="1:20" ht="16.2" thickBot="1" x14ac:dyDescent="0.35">
      <c r="A150" s="502">
        <v>91</v>
      </c>
      <c r="B150" s="668" t="s">
        <v>280</v>
      </c>
      <c r="C150" s="607">
        <v>2021</v>
      </c>
      <c r="D150" s="608" t="s">
        <v>281</v>
      </c>
      <c r="E150" s="669" t="s">
        <v>282</v>
      </c>
      <c r="F150" s="670" t="s">
        <v>50</v>
      </c>
      <c r="G150" s="671" t="s">
        <v>283</v>
      </c>
      <c r="H150" s="609" t="s">
        <v>186</v>
      </c>
      <c r="I150" s="610">
        <v>100000</v>
      </c>
      <c r="J150" s="1107">
        <v>0</v>
      </c>
      <c r="K150" s="1102">
        <v>0</v>
      </c>
      <c r="L150" s="1102">
        <v>0</v>
      </c>
      <c r="M150" s="1102">
        <v>0</v>
      </c>
      <c r="N150" s="1102">
        <v>0</v>
      </c>
      <c r="O150" s="1102">
        <v>0</v>
      </c>
      <c r="P150" s="612">
        <v>100000</v>
      </c>
      <c r="Q150" s="997">
        <v>0</v>
      </c>
      <c r="R150" s="612">
        <v>0</v>
      </c>
      <c r="S150" s="612">
        <v>0</v>
      </c>
      <c r="T150" s="612">
        <v>0</v>
      </c>
    </row>
    <row r="151" spans="1:20" ht="16.2" thickBot="1" x14ac:dyDescent="0.35">
      <c r="A151" s="502">
        <f t="shared" ref="A151:A162" si="3">1+A150</f>
        <v>92</v>
      </c>
      <c r="B151" s="672" t="s">
        <v>280</v>
      </c>
      <c r="C151" s="623">
        <v>2018</v>
      </c>
      <c r="D151" s="625" t="s">
        <v>214</v>
      </c>
      <c r="E151" s="673" t="s">
        <v>284</v>
      </c>
      <c r="F151" s="674" t="s">
        <v>50</v>
      </c>
      <c r="G151" s="675" t="s">
        <v>283</v>
      </c>
      <c r="H151" s="618" t="s">
        <v>183</v>
      </c>
      <c r="I151" s="627">
        <v>100000</v>
      </c>
      <c r="J151" s="1090">
        <v>0</v>
      </c>
      <c r="K151" s="620">
        <v>0</v>
      </c>
      <c r="L151" s="620">
        <v>0</v>
      </c>
      <c r="M151" s="620">
        <v>100000</v>
      </c>
      <c r="N151" s="620">
        <v>0</v>
      </c>
      <c r="O151" s="620">
        <v>0</v>
      </c>
      <c r="P151" s="621">
        <v>0</v>
      </c>
      <c r="Q151" s="629"/>
      <c r="R151" s="621"/>
      <c r="S151" s="621"/>
      <c r="T151" s="621"/>
    </row>
    <row r="152" spans="1:20" ht="16.2" thickBot="1" x14ac:dyDescent="0.35">
      <c r="A152" s="502">
        <f t="shared" si="3"/>
        <v>93</v>
      </c>
      <c r="B152" s="672" t="s">
        <v>280</v>
      </c>
      <c r="C152" s="623">
        <v>2018</v>
      </c>
      <c r="D152" s="625" t="s">
        <v>214</v>
      </c>
      <c r="E152" s="673" t="s">
        <v>285</v>
      </c>
      <c r="F152" s="674" t="s">
        <v>50</v>
      </c>
      <c r="G152" s="675" t="s">
        <v>283</v>
      </c>
      <c r="H152" s="618" t="s">
        <v>183</v>
      </c>
      <c r="I152" s="627">
        <v>100000</v>
      </c>
      <c r="J152" s="1090">
        <v>0</v>
      </c>
      <c r="K152" s="620">
        <v>0</v>
      </c>
      <c r="L152" s="620">
        <v>0</v>
      </c>
      <c r="M152" s="620">
        <v>100000</v>
      </c>
      <c r="N152" s="620">
        <v>0</v>
      </c>
      <c r="O152" s="620">
        <v>0</v>
      </c>
      <c r="P152" s="621">
        <v>0</v>
      </c>
      <c r="Q152" s="629">
        <v>0</v>
      </c>
      <c r="R152" s="621">
        <v>0</v>
      </c>
      <c r="S152" s="621">
        <v>0</v>
      </c>
      <c r="T152" s="621">
        <v>0</v>
      </c>
    </row>
    <row r="153" spans="1:20" ht="16.2" thickBot="1" x14ac:dyDescent="0.35">
      <c r="A153" s="502">
        <f t="shared" si="3"/>
        <v>94</v>
      </c>
      <c r="B153" s="672" t="s">
        <v>280</v>
      </c>
      <c r="C153" s="623">
        <v>2021</v>
      </c>
      <c r="D153" s="625" t="s">
        <v>214</v>
      </c>
      <c r="E153" s="673" t="s">
        <v>286</v>
      </c>
      <c r="F153" s="674" t="s">
        <v>50</v>
      </c>
      <c r="G153" s="675" t="s">
        <v>283</v>
      </c>
      <c r="H153" s="618" t="s">
        <v>186</v>
      </c>
      <c r="I153" s="627">
        <v>100000</v>
      </c>
      <c r="J153" s="1090">
        <v>0</v>
      </c>
      <c r="K153" s="620">
        <v>0</v>
      </c>
      <c r="L153" s="620">
        <v>0</v>
      </c>
      <c r="M153" s="620">
        <v>0</v>
      </c>
      <c r="N153" s="620">
        <v>0</v>
      </c>
      <c r="O153" s="620">
        <v>0</v>
      </c>
      <c r="P153" s="621">
        <v>100000</v>
      </c>
      <c r="Q153" s="629"/>
      <c r="R153" s="621"/>
      <c r="S153" s="621"/>
      <c r="T153" s="621"/>
    </row>
    <row r="154" spans="1:20" ht="16.2" thickBot="1" x14ac:dyDescent="0.35">
      <c r="A154" s="502">
        <f t="shared" si="3"/>
        <v>95</v>
      </c>
      <c r="B154" s="672" t="s">
        <v>280</v>
      </c>
      <c r="C154" s="623">
        <v>2005</v>
      </c>
      <c r="D154" s="625" t="s">
        <v>242</v>
      </c>
      <c r="E154" s="673" t="s">
        <v>287</v>
      </c>
      <c r="F154" s="674" t="s">
        <v>50</v>
      </c>
      <c r="G154" s="675" t="s">
        <v>283</v>
      </c>
      <c r="H154" s="618" t="s">
        <v>180</v>
      </c>
      <c r="I154" s="627">
        <v>200000</v>
      </c>
      <c r="J154" s="1090">
        <v>0</v>
      </c>
      <c r="K154" s="620">
        <v>200000</v>
      </c>
      <c r="L154" s="620">
        <v>0</v>
      </c>
      <c r="M154" s="633">
        <v>0</v>
      </c>
      <c r="N154" s="620">
        <v>0</v>
      </c>
      <c r="O154" s="620">
        <v>0</v>
      </c>
      <c r="P154" s="621">
        <v>0</v>
      </c>
      <c r="Q154" s="629">
        <v>0</v>
      </c>
      <c r="R154" s="621">
        <v>0</v>
      </c>
      <c r="S154" s="621">
        <v>0</v>
      </c>
      <c r="T154" s="621">
        <v>0</v>
      </c>
    </row>
    <row r="155" spans="1:20" ht="15.6" hidden="1" customHeight="1" thickBot="1" x14ac:dyDescent="0.35">
      <c r="A155" s="502">
        <f t="shared" si="3"/>
        <v>96</v>
      </c>
      <c r="B155" s="672" t="s">
        <v>280</v>
      </c>
      <c r="C155" s="623">
        <v>2020</v>
      </c>
      <c r="D155" s="625" t="s">
        <v>242</v>
      </c>
      <c r="E155" s="673" t="s">
        <v>288</v>
      </c>
      <c r="F155" s="674" t="s">
        <v>50</v>
      </c>
      <c r="G155" s="675" t="s">
        <v>283</v>
      </c>
      <c r="H155" s="618" t="s">
        <v>531</v>
      </c>
      <c r="I155" s="627">
        <v>225000</v>
      </c>
      <c r="J155" s="1090"/>
      <c r="K155" s="620"/>
      <c r="L155" s="620"/>
      <c r="M155" s="633">
        <v>0</v>
      </c>
      <c r="N155" s="620">
        <v>0</v>
      </c>
      <c r="O155" s="620">
        <v>0</v>
      </c>
      <c r="P155" s="621">
        <v>0</v>
      </c>
      <c r="Q155" s="629">
        <v>0</v>
      </c>
      <c r="R155" s="621">
        <v>0</v>
      </c>
      <c r="S155" s="621">
        <v>0</v>
      </c>
      <c r="T155" s="621">
        <v>0</v>
      </c>
    </row>
    <row r="156" spans="1:20" ht="15" hidden="1" customHeight="1" thickBot="1" x14ac:dyDescent="0.35">
      <c r="A156" s="502">
        <f t="shared" si="3"/>
        <v>97</v>
      </c>
      <c r="B156" s="672" t="s">
        <v>280</v>
      </c>
      <c r="C156" s="623">
        <v>2020</v>
      </c>
      <c r="D156" s="625" t="s">
        <v>221</v>
      </c>
      <c r="E156" s="673" t="s">
        <v>289</v>
      </c>
      <c r="F156" s="674" t="s">
        <v>50</v>
      </c>
      <c r="G156" s="675" t="s">
        <v>283</v>
      </c>
      <c r="H156" s="618" t="s">
        <v>532</v>
      </c>
      <c r="I156" s="627">
        <v>25000</v>
      </c>
      <c r="J156" s="1090">
        <v>0</v>
      </c>
      <c r="K156" s="620">
        <v>0</v>
      </c>
      <c r="L156" s="620">
        <v>0</v>
      </c>
      <c r="M156" s="633"/>
      <c r="N156" s="620"/>
      <c r="O156" s="620"/>
      <c r="P156" s="621">
        <v>0</v>
      </c>
      <c r="Q156" s="629"/>
      <c r="R156" s="621"/>
      <c r="S156" s="621"/>
      <c r="T156" s="621"/>
    </row>
    <row r="157" spans="1:20" ht="16.2" hidden="1" thickBot="1" x14ac:dyDescent="0.35">
      <c r="A157" s="502">
        <f t="shared" si="3"/>
        <v>98</v>
      </c>
      <c r="B157" s="672" t="s">
        <v>280</v>
      </c>
      <c r="C157" s="623">
        <v>2021</v>
      </c>
      <c r="D157" s="625" t="s">
        <v>211</v>
      </c>
      <c r="E157" s="673" t="s">
        <v>291</v>
      </c>
      <c r="F157" s="674" t="s">
        <v>50</v>
      </c>
      <c r="G157" s="675" t="s">
        <v>283</v>
      </c>
      <c r="H157" s="618" t="s">
        <v>529</v>
      </c>
      <c r="I157" s="627">
        <v>300000</v>
      </c>
      <c r="J157" s="1090">
        <v>0</v>
      </c>
      <c r="K157" s="620">
        <v>0</v>
      </c>
      <c r="L157" s="620">
        <v>0</v>
      </c>
      <c r="M157" s="633"/>
      <c r="N157" s="620"/>
      <c r="O157" s="620"/>
      <c r="P157" s="621">
        <v>0</v>
      </c>
      <c r="Q157" s="629"/>
      <c r="R157" s="621">
        <v>300000</v>
      </c>
      <c r="S157" s="621">
        <v>0</v>
      </c>
      <c r="T157" s="621">
        <v>0</v>
      </c>
    </row>
    <row r="158" spans="1:20" ht="16.2" thickBot="1" x14ac:dyDescent="0.35">
      <c r="A158" s="502">
        <v>96</v>
      </c>
      <c r="B158" s="672" t="s">
        <v>280</v>
      </c>
      <c r="C158" s="623">
        <v>2013</v>
      </c>
      <c r="D158" s="625" t="s">
        <v>211</v>
      </c>
      <c r="E158" s="673" t="s">
        <v>290</v>
      </c>
      <c r="F158" s="674" t="s">
        <v>50</v>
      </c>
      <c r="G158" s="675" t="s">
        <v>283</v>
      </c>
      <c r="H158" s="618" t="s">
        <v>180</v>
      </c>
      <c r="I158" s="627">
        <v>300000</v>
      </c>
      <c r="J158" s="1090">
        <v>300000</v>
      </c>
      <c r="K158" s="620">
        <v>0</v>
      </c>
      <c r="L158" s="620">
        <v>0</v>
      </c>
      <c r="M158" s="620">
        <v>0</v>
      </c>
      <c r="N158" s="620">
        <v>0</v>
      </c>
      <c r="O158" s="620">
        <v>0</v>
      </c>
      <c r="P158" s="621">
        <v>0</v>
      </c>
      <c r="Q158" s="629"/>
      <c r="R158" s="621"/>
      <c r="S158" s="621"/>
      <c r="T158" s="621"/>
    </row>
    <row r="159" spans="1:20" ht="16.2" hidden="1" thickBot="1" x14ac:dyDescent="0.35">
      <c r="A159" s="502">
        <f t="shared" si="3"/>
        <v>97</v>
      </c>
      <c r="B159" s="672" t="s">
        <v>280</v>
      </c>
      <c r="C159" s="623">
        <v>2019</v>
      </c>
      <c r="D159" s="625" t="s">
        <v>221</v>
      </c>
      <c r="E159" s="673" t="s">
        <v>292</v>
      </c>
      <c r="F159" s="674" t="s">
        <v>50</v>
      </c>
      <c r="G159" s="675" t="s">
        <v>283</v>
      </c>
      <c r="H159" s="618" t="s">
        <v>533</v>
      </c>
      <c r="I159" s="627">
        <v>50000</v>
      </c>
      <c r="J159" s="1090">
        <v>0</v>
      </c>
      <c r="K159" s="620">
        <v>0</v>
      </c>
      <c r="L159" s="620"/>
      <c r="M159" s="633"/>
      <c r="N159" s="620"/>
      <c r="O159" s="620"/>
      <c r="P159" s="621">
        <v>0</v>
      </c>
      <c r="Q159" s="629"/>
      <c r="R159" s="621"/>
      <c r="S159" s="621">
        <v>50000</v>
      </c>
      <c r="T159" s="621"/>
    </row>
    <row r="160" spans="1:20" ht="16.2" thickBot="1" x14ac:dyDescent="0.35">
      <c r="A160" s="502">
        <v>97</v>
      </c>
      <c r="B160" s="672" t="s">
        <v>280</v>
      </c>
      <c r="C160" s="623">
        <v>2012</v>
      </c>
      <c r="D160" s="625" t="s">
        <v>221</v>
      </c>
      <c r="E160" s="673" t="s">
        <v>293</v>
      </c>
      <c r="F160" s="674" t="s">
        <v>50</v>
      </c>
      <c r="G160" s="675" t="s">
        <v>283</v>
      </c>
      <c r="H160" s="618" t="s">
        <v>182</v>
      </c>
      <c r="I160" s="627">
        <v>50000</v>
      </c>
      <c r="J160" s="1090">
        <v>0</v>
      </c>
      <c r="K160" s="620">
        <v>0</v>
      </c>
      <c r="L160" s="620">
        <v>70000</v>
      </c>
      <c r="M160" s="620">
        <v>0</v>
      </c>
      <c r="N160" s="620">
        <v>0</v>
      </c>
      <c r="O160" s="620">
        <v>0</v>
      </c>
      <c r="P160" s="621">
        <v>0</v>
      </c>
      <c r="Q160" s="629"/>
      <c r="R160" s="621"/>
      <c r="S160" s="621"/>
      <c r="T160" s="621"/>
    </row>
    <row r="161" spans="1:20" ht="16.2" thickBot="1" x14ac:dyDescent="0.35">
      <c r="A161" s="502">
        <f t="shared" si="3"/>
        <v>98</v>
      </c>
      <c r="B161" s="672" t="s">
        <v>280</v>
      </c>
      <c r="C161" s="623">
        <v>2016</v>
      </c>
      <c r="D161" s="625" t="s">
        <v>211</v>
      </c>
      <c r="E161" s="673" t="s">
        <v>294</v>
      </c>
      <c r="F161" s="674" t="s">
        <v>50</v>
      </c>
      <c r="G161" s="675" t="s">
        <v>283</v>
      </c>
      <c r="H161" s="618" t="s">
        <v>183</v>
      </c>
      <c r="I161" s="627">
        <v>70000</v>
      </c>
      <c r="J161" s="1090">
        <v>0</v>
      </c>
      <c r="K161" s="620">
        <v>0</v>
      </c>
      <c r="L161" s="620">
        <v>0</v>
      </c>
      <c r="M161" s="620">
        <v>0</v>
      </c>
      <c r="N161" s="620">
        <v>70000</v>
      </c>
      <c r="O161" s="620">
        <v>0</v>
      </c>
      <c r="P161" s="621">
        <v>0</v>
      </c>
      <c r="Q161" s="629"/>
      <c r="R161" s="621"/>
      <c r="S161" s="621"/>
      <c r="T161" s="621"/>
    </row>
    <row r="162" spans="1:20" ht="16.2" hidden="1" customHeight="1" thickBot="1" x14ac:dyDescent="0.35">
      <c r="A162" s="502">
        <f t="shared" si="3"/>
        <v>99</v>
      </c>
      <c r="B162" s="676" t="s">
        <v>280</v>
      </c>
      <c r="C162" s="677">
        <v>2023</v>
      </c>
      <c r="D162" s="637" t="s">
        <v>211</v>
      </c>
      <c r="E162" s="678" t="s">
        <v>534</v>
      </c>
      <c r="F162" s="679" t="s">
        <v>50</v>
      </c>
      <c r="G162" s="680" t="s">
        <v>283</v>
      </c>
      <c r="H162" s="681" t="s">
        <v>255</v>
      </c>
      <c r="I162" s="682">
        <v>75000</v>
      </c>
      <c r="J162" s="1090"/>
      <c r="K162" s="620"/>
      <c r="L162" s="620"/>
      <c r="M162" s="633"/>
      <c r="N162" s="620"/>
      <c r="O162" s="620"/>
      <c r="P162" s="621"/>
      <c r="Q162" s="998"/>
      <c r="R162" s="657"/>
      <c r="S162" s="657"/>
      <c r="T162" s="657"/>
    </row>
    <row r="163" spans="1:20" ht="16.2" hidden="1" thickBot="1" x14ac:dyDescent="0.35">
      <c r="A163" s="770" t="s">
        <v>781</v>
      </c>
      <c r="B163" s="771" t="s">
        <v>280</v>
      </c>
      <c r="C163" s="772">
        <v>1995</v>
      </c>
      <c r="D163" s="773" t="s">
        <v>725</v>
      </c>
      <c r="E163" s="774" t="s">
        <v>723</v>
      </c>
      <c r="F163" s="775" t="s">
        <v>50</v>
      </c>
      <c r="G163" s="776" t="s">
        <v>283</v>
      </c>
      <c r="H163" s="777" t="s">
        <v>255</v>
      </c>
      <c r="I163" s="778">
        <v>160000</v>
      </c>
      <c r="J163" s="1109"/>
      <c r="K163" s="889"/>
      <c r="L163" s="620"/>
      <c r="M163" s="620"/>
      <c r="N163" s="620"/>
      <c r="O163" s="620"/>
      <c r="P163" s="621"/>
      <c r="Q163" s="998"/>
      <c r="R163" s="657"/>
      <c r="S163" s="657"/>
      <c r="T163" s="657"/>
    </row>
    <row r="164" spans="1:20" s="415" customFormat="1" ht="16.2" thickBot="1" x14ac:dyDescent="0.35">
      <c r="A164" s="1104">
        <v>99</v>
      </c>
      <c r="B164" s="676" t="s">
        <v>280</v>
      </c>
      <c r="C164" s="677">
        <v>1995</v>
      </c>
      <c r="D164" s="637" t="s">
        <v>725</v>
      </c>
      <c r="E164" s="678" t="s">
        <v>726</v>
      </c>
      <c r="F164" s="679" t="s">
        <v>50</v>
      </c>
      <c r="G164" s="680" t="s">
        <v>283</v>
      </c>
      <c r="H164" s="681" t="s">
        <v>181</v>
      </c>
      <c r="I164" s="682">
        <v>50000</v>
      </c>
      <c r="J164" s="1108">
        <v>0</v>
      </c>
      <c r="K164" s="656">
        <v>50000</v>
      </c>
      <c r="L164" s="656">
        <v>0</v>
      </c>
      <c r="M164" s="656">
        <v>0</v>
      </c>
      <c r="N164" s="656">
        <v>0</v>
      </c>
      <c r="O164" s="656">
        <v>0</v>
      </c>
      <c r="P164" s="657">
        <v>0</v>
      </c>
      <c r="Q164" s="998"/>
      <c r="R164" s="657"/>
      <c r="S164" s="657"/>
      <c r="T164" s="657"/>
    </row>
    <row r="165" spans="1:20" ht="16.2" hidden="1" thickBot="1" x14ac:dyDescent="0.35">
      <c r="A165" s="1110" t="s">
        <v>782</v>
      </c>
      <c r="B165" s="1111" t="s">
        <v>280</v>
      </c>
      <c r="C165" s="1112">
        <v>2024</v>
      </c>
      <c r="D165" s="1113" t="s">
        <v>219</v>
      </c>
      <c r="E165" s="1114" t="s">
        <v>509</v>
      </c>
      <c r="F165" s="1115" t="s">
        <v>50</v>
      </c>
      <c r="G165" s="1116" t="s">
        <v>283</v>
      </c>
      <c r="H165" s="1117" t="s">
        <v>780</v>
      </c>
      <c r="I165" s="1118">
        <v>120000</v>
      </c>
      <c r="J165" s="1119"/>
      <c r="K165" s="1119"/>
      <c r="L165" s="1120"/>
      <c r="M165" s="1120"/>
      <c r="N165" s="1120"/>
      <c r="O165" s="1120"/>
      <c r="P165" s="1121"/>
      <c r="Q165" s="998"/>
      <c r="R165" s="657"/>
      <c r="S165" s="657"/>
      <c r="T165" s="657"/>
    </row>
    <row r="166" spans="1:20" s="415" customFormat="1" x14ac:dyDescent="0.3">
      <c r="A166" s="502">
        <v>100</v>
      </c>
      <c r="B166" s="607" t="s">
        <v>295</v>
      </c>
      <c r="C166" s="1125"/>
      <c r="D166" s="608"/>
      <c r="E166" s="1125" t="s">
        <v>573</v>
      </c>
      <c r="F166" s="608" t="s">
        <v>50</v>
      </c>
      <c r="G166" s="1124" t="s">
        <v>59</v>
      </c>
      <c r="H166" s="1122"/>
      <c r="I166" s="997"/>
      <c r="J166" s="1091">
        <v>0</v>
      </c>
      <c r="K166" s="1088">
        <v>75000</v>
      </c>
      <c r="L166" s="1088">
        <v>0</v>
      </c>
      <c r="M166" s="1088">
        <v>0</v>
      </c>
      <c r="N166" s="1088">
        <v>0</v>
      </c>
      <c r="O166" s="1088">
        <v>0</v>
      </c>
      <c r="P166" s="1089">
        <v>0</v>
      </c>
      <c r="Q166" s="994"/>
      <c r="R166" s="634"/>
      <c r="S166" s="634"/>
      <c r="T166" s="634"/>
    </row>
    <row r="167" spans="1:20" s="415" customFormat="1" x14ac:dyDescent="0.3">
      <c r="A167" s="1100">
        <f t="shared" ref="A167:A172" si="4">1+A166</f>
        <v>101</v>
      </c>
      <c r="B167" s="623" t="s">
        <v>295</v>
      </c>
      <c r="C167" s="624"/>
      <c r="D167" s="625"/>
      <c r="E167" s="624" t="s">
        <v>574</v>
      </c>
      <c r="F167" s="625" t="s">
        <v>50</v>
      </c>
      <c r="G167" s="626" t="s">
        <v>296</v>
      </c>
      <c r="H167" s="626"/>
      <c r="I167" s="629"/>
      <c r="J167" s="628">
        <v>65000</v>
      </c>
      <c r="K167" s="620">
        <v>0</v>
      </c>
      <c r="L167" s="620">
        <v>0</v>
      </c>
      <c r="M167" s="620">
        <v>0</v>
      </c>
      <c r="N167" s="620">
        <v>0</v>
      </c>
      <c r="O167" s="620">
        <v>0</v>
      </c>
      <c r="P167" s="621">
        <v>0</v>
      </c>
      <c r="Q167" s="994"/>
      <c r="R167" s="634"/>
      <c r="S167" s="634"/>
      <c r="T167" s="634"/>
    </row>
    <row r="168" spans="1:20" s="415" customFormat="1" x14ac:dyDescent="0.3">
      <c r="A168" s="1100">
        <f t="shared" si="4"/>
        <v>102</v>
      </c>
      <c r="B168" s="623" t="s">
        <v>295</v>
      </c>
      <c r="C168" s="624"/>
      <c r="D168" s="625"/>
      <c r="E168" s="624" t="s">
        <v>575</v>
      </c>
      <c r="F168" s="625" t="s">
        <v>50</v>
      </c>
      <c r="G168" s="626" t="s">
        <v>296</v>
      </c>
      <c r="H168" s="626"/>
      <c r="I168" s="629"/>
      <c r="J168" s="628">
        <v>0</v>
      </c>
      <c r="K168" s="620">
        <v>75000</v>
      </c>
      <c r="L168" s="620">
        <v>75000</v>
      </c>
      <c r="M168" s="620">
        <v>35000</v>
      </c>
      <c r="N168" s="620">
        <v>0</v>
      </c>
      <c r="O168" s="620">
        <v>0</v>
      </c>
      <c r="P168" s="621">
        <v>0</v>
      </c>
      <c r="Q168" s="994"/>
      <c r="R168" s="634"/>
      <c r="S168" s="634"/>
      <c r="T168" s="634"/>
    </row>
    <row r="169" spans="1:20" s="415" customFormat="1" ht="16.2" thickBot="1" x14ac:dyDescent="0.35">
      <c r="A169" s="1101">
        <f t="shared" si="4"/>
        <v>103</v>
      </c>
      <c r="B169" s="623" t="s">
        <v>295</v>
      </c>
      <c r="C169" s="624"/>
      <c r="D169" s="625"/>
      <c r="E169" s="624" t="s">
        <v>394</v>
      </c>
      <c r="F169" s="625" t="s">
        <v>50</v>
      </c>
      <c r="G169" s="626" t="s">
        <v>296</v>
      </c>
      <c r="H169" s="626"/>
      <c r="I169" s="629"/>
      <c r="J169" s="628">
        <v>0</v>
      </c>
      <c r="K169" s="620">
        <v>10000</v>
      </c>
      <c r="L169" s="620"/>
      <c r="M169" s="633">
        <v>0</v>
      </c>
      <c r="N169" s="620"/>
      <c r="O169" s="620"/>
      <c r="P169" s="634"/>
      <c r="Q169" s="994"/>
      <c r="R169" s="634"/>
      <c r="S169" s="634"/>
      <c r="T169" s="634"/>
    </row>
    <row r="170" spans="1:20" s="415" customFormat="1" ht="16.2" thickBot="1" x14ac:dyDescent="0.35">
      <c r="A170" s="491">
        <f t="shared" si="4"/>
        <v>104</v>
      </c>
      <c r="B170" s="677" t="s">
        <v>295</v>
      </c>
      <c r="C170" s="636"/>
      <c r="D170" s="637"/>
      <c r="E170" s="636" t="s">
        <v>683</v>
      </c>
      <c r="F170" s="637" t="s">
        <v>50</v>
      </c>
      <c r="G170" s="1123" t="s">
        <v>296</v>
      </c>
      <c r="H170" s="1123"/>
      <c r="I170" s="998"/>
      <c r="J170" s="1103">
        <v>44000</v>
      </c>
      <c r="K170" s="656">
        <v>0</v>
      </c>
      <c r="L170" s="656">
        <v>0</v>
      </c>
      <c r="M170" s="656">
        <v>0</v>
      </c>
      <c r="N170" s="656">
        <v>0</v>
      </c>
      <c r="O170" s="656">
        <v>0</v>
      </c>
      <c r="P170" s="657">
        <v>75000</v>
      </c>
      <c r="Q170" s="994"/>
      <c r="R170" s="634"/>
      <c r="S170" s="634"/>
      <c r="T170" s="634"/>
    </row>
    <row r="171" spans="1:20" s="415" customFormat="1" ht="18" thickBot="1" x14ac:dyDescent="0.5">
      <c r="A171" s="696">
        <f t="shared" si="4"/>
        <v>105</v>
      </c>
      <c r="B171" s="1129" t="s">
        <v>297</v>
      </c>
      <c r="C171" s="683"/>
      <c r="D171" s="684"/>
      <c r="E171" s="683" t="s">
        <v>298</v>
      </c>
      <c r="F171" s="1130" t="s">
        <v>50</v>
      </c>
      <c r="G171" s="1128" t="s">
        <v>296</v>
      </c>
      <c r="H171" s="1126"/>
      <c r="I171" s="1131">
        <v>10000</v>
      </c>
      <c r="J171" s="1132">
        <v>10000</v>
      </c>
      <c r="K171" s="1132">
        <v>0</v>
      </c>
      <c r="L171" s="1132">
        <v>0</v>
      </c>
      <c r="M171" s="1132">
        <v>10000</v>
      </c>
      <c r="N171" s="1132">
        <v>0</v>
      </c>
      <c r="O171" s="1132">
        <v>0</v>
      </c>
      <c r="P171" s="1133">
        <v>0</v>
      </c>
      <c r="Q171" s="549"/>
      <c r="R171" s="490"/>
      <c r="S171" s="490"/>
      <c r="T171" s="490"/>
    </row>
    <row r="172" spans="1:20" s="415" customFormat="1" ht="16.2" hidden="1" thickBot="1" x14ac:dyDescent="0.35">
      <c r="A172" s="502">
        <f t="shared" si="4"/>
        <v>106</v>
      </c>
      <c r="B172" s="683" t="s">
        <v>297</v>
      </c>
      <c r="C172" s="683"/>
      <c r="D172" s="684"/>
      <c r="E172" s="683" t="s">
        <v>648</v>
      </c>
      <c r="F172" s="684" t="s">
        <v>50</v>
      </c>
      <c r="G172" s="685" t="s">
        <v>59</v>
      </c>
      <c r="H172" s="686" t="s">
        <v>181</v>
      </c>
      <c r="I172" s="1127">
        <v>80000</v>
      </c>
      <c r="J172" s="1105">
        <v>0</v>
      </c>
      <c r="K172" s="1105">
        <v>0</v>
      </c>
      <c r="L172" s="1105">
        <v>0</v>
      </c>
      <c r="M172" s="1105">
        <v>0</v>
      </c>
      <c r="N172" s="1105">
        <v>0</v>
      </c>
      <c r="O172" s="1105">
        <v>0</v>
      </c>
      <c r="P172" s="1105">
        <v>0</v>
      </c>
      <c r="Q172" s="999"/>
      <c r="R172" s="687"/>
      <c r="S172" s="687"/>
      <c r="T172" s="687"/>
    </row>
    <row r="173" spans="1:20" s="412" customFormat="1" ht="15.75" customHeight="1" thickBot="1" x14ac:dyDescent="0.35">
      <c r="A173" s="416" t="s">
        <v>63</v>
      </c>
      <c r="B173" s="417"/>
      <c r="C173" s="413"/>
      <c r="D173" s="418"/>
      <c r="E173" s="419"/>
      <c r="F173" s="413"/>
      <c r="G173" s="420"/>
      <c r="H173" s="421"/>
      <c r="I173" s="422"/>
      <c r="J173" s="716">
        <f t="shared" ref="J173:T173" si="5">SUM(J7:J172)</f>
        <v>1743500</v>
      </c>
      <c r="K173" s="717">
        <f t="shared" si="5"/>
        <v>2107150</v>
      </c>
      <c r="L173" s="717">
        <f t="shared" si="5"/>
        <v>2155221.5</v>
      </c>
      <c r="M173" s="717">
        <f t="shared" si="5"/>
        <v>3084927.145</v>
      </c>
      <c r="N173" s="717">
        <f t="shared" si="5"/>
        <v>1498643.6893500001</v>
      </c>
      <c r="O173" s="717">
        <f t="shared" si="5"/>
        <v>2113456.0000304999</v>
      </c>
      <c r="P173" s="718">
        <f t="shared" si="5"/>
        <v>1793197.060031415</v>
      </c>
      <c r="Q173" s="719">
        <f t="shared" si="5"/>
        <v>2510000</v>
      </c>
      <c r="R173" s="717">
        <f t="shared" si="5"/>
        <v>1840000</v>
      </c>
      <c r="S173" s="717">
        <f t="shared" si="5"/>
        <v>600000</v>
      </c>
      <c r="T173" s="717">
        <f t="shared" si="5"/>
        <v>490000</v>
      </c>
    </row>
    <row r="174" spans="1:20" ht="16.2" thickBot="1" x14ac:dyDescent="0.35">
      <c r="A174" s="423"/>
      <c r="B174" s="424"/>
      <c r="C174" s="424"/>
      <c r="D174" s="425"/>
      <c r="E174" s="424"/>
      <c r="F174" s="425"/>
      <c r="G174" s="424"/>
      <c r="H174" s="424"/>
      <c r="I174" s="424"/>
      <c r="J174" s="424"/>
      <c r="K174" s="424"/>
      <c r="L174" s="424"/>
      <c r="M174" s="424"/>
      <c r="N174" s="424"/>
      <c r="O174" s="424"/>
      <c r="P174" s="424"/>
    </row>
    <row r="175" spans="1:20" x14ac:dyDescent="0.3">
      <c r="A175" s="803">
        <v>1</v>
      </c>
      <c r="B175" s="804" t="s">
        <v>299</v>
      </c>
      <c r="C175" s="805">
        <v>2017</v>
      </c>
      <c r="D175" s="806" t="s">
        <v>300</v>
      </c>
      <c r="E175" s="807" t="s">
        <v>301</v>
      </c>
      <c r="F175" s="802" t="s">
        <v>50</v>
      </c>
      <c r="G175" s="808" t="s">
        <v>314</v>
      </c>
      <c r="H175" s="859"/>
      <c r="I175" s="809">
        <v>25000</v>
      </c>
      <c r="J175" s="810">
        <v>35000</v>
      </c>
      <c r="K175" s="810">
        <v>25000</v>
      </c>
      <c r="L175" s="811">
        <v>25000</v>
      </c>
      <c r="M175" s="811">
        <v>25000</v>
      </c>
      <c r="N175" s="811">
        <v>25000</v>
      </c>
      <c r="O175" s="811">
        <v>25000</v>
      </c>
      <c r="P175" s="813">
        <v>25000</v>
      </c>
      <c r="Q175" s="812">
        <v>25000</v>
      </c>
      <c r="R175" s="812">
        <v>25000</v>
      </c>
      <c r="S175" s="812">
        <v>0</v>
      </c>
      <c r="T175" s="812">
        <v>0</v>
      </c>
    </row>
    <row r="176" spans="1:20" x14ac:dyDescent="0.3">
      <c r="A176" s="814">
        <v>2</v>
      </c>
      <c r="B176" s="815" t="s">
        <v>299</v>
      </c>
      <c r="C176" s="816">
        <v>2017</v>
      </c>
      <c r="D176" s="817">
        <v>11</v>
      </c>
      <c r="E176" s="818" t="s">
        <v>303</v>
      </c>
      <c r="F176" s="800" t="s">
        <v>50</v>
      </c>
      <c r="G176" s="819" t="s">
        <v>109</v>
      </c>
      <c r="H176" s="860" t="s">
        <v>184</v>
      </c>
      <c r="I176" s="820">
        <v>100000</v>
      </c>
      <c r="J176" s="797"/>
      <c r="K176" s="797"/>
      <c r="L176" s="822"/>
      <c r="M176" s="822">
        <v>100000</v>
      </c>
      <c r="N176" s="822"/>
      <c r="O176" s="825" t="s">
        <v>135</v>
      </c>
      <c r="P176" s="823"/>
      <c r="Q176" s="824"/>
      <c r="R176" s="824"/>
      <c r="S176" s="824"/>
      <c r="T176" s="824"/>
    </row>
    <row r="177" spans="1:20" x14ac:dyDescent="0.3">
      <c r="A177" s="814">
        <v>3</v>
      </c>
      <c r="B177" s="815" t="s">
        <v>299</v>
      </c>
      <c r="C177" s="816">
        <v>2017</v>
      </c>
      <c r="D177" s="817" t="s">
        <v>318</v>
      </c>
      <c r="E177" s="818" t="s">
        <v>617</v>
      </c>
      <c r="F177" s="800" t="s">
        <v>50</v>
      </c>
      <c r="G177" s="819" t="s">
        <v>309</v>
      </c>
      <c r="H177" s="860" t="s">
        <v>312</v>
      </c>
      <c r="I177" s="820">
        <v>65000</v>
      </c>
      <c r="J177" s="797"/>
      <c r="K177" s="797"/>
      <c r="L177" s="822"/>
      <c r="M177" s="822"/>
      <c r="N177" s="822"/>
      <c r="O177" s="822"/>
      <c r="P177" s="823"/>
      <c r="Q177" s="824">
        <v>65000</v>
      </c>
      <c r="R177" s="824"/>
      <c r="S177" s="824"/>
      <c r="T177" s="824"/>
    </row>
    <row r="178" spans="1:20" x14ac:dyDescent="0.3">
      <c r="A178" s="814">
        <v>3</v>
      </c>
      <c r="B178" s="815" t="s">
        <v>299</v>
      </c>
      <c r="C178" s="816">
        <v>2017</v>
      </c>
      <c r="D178" s="817" t="s">
        <v>304</v>
      </c>
      <c r="E178" s="818" t="s">
        <v>305</v>
      </c>
      <c r="F178" s="800" t="s">
        <v>50</v>
      </c>
      <c r="G178" s="819" t="s">
        <v>109</v>
      </c>
      <c r="H178" s="860" t="s">
        <v>180</v>
      </c>
      <c r="I178" s="820">
        <v>70000</v>
      </c>
      <c r="J178" s="821">
        <v>70000</v>
      </c>
      <c r="K178" s="797"/>
      <c r="L178" s="825" t="s">
        <v>135</v>
      </c>
      <c r="M178" s="825" t="s">
        <v>135</v>
      </c>
      <c r="N178" s="825" t="s">
        <v>135</v>
      </c>
      <c r="O178" s="825" t="s">
        <v>135</v>
      </c>
      <c r="P178" s="823"/>
      <c r="Q178" s="824"/>
      <c r="R178" s="824"/>
      <c r="S178" s="824"/>
      <c r="T178" s="824"/>
    </row>
    <row r="179" spans="1:20" x14ac:dyDescent="0.3">
      <c r="A179" s="814">
        <v>4</v>
      </c>
      <c r="B179" s="815" t="s">
        <v>299</v>
      </c>
      <c r="C179" s="816">
        <v>2017</v>
      </c>
      <c r="D179" s="817" t="s">
        <v>304</v>
      </c>
      <c r="E179" s="818" t="s">
        <v>305</v>
      </c>
      <c r="F179" s="800" t="s">
        <v>50</v>
      </c>
      <c r="G179" s="819" t="s">
        <v>109</v>
      </c>
      <c r="H179" s="860" t="s">
        <v>180</v>
      </c>
      <c r="I179" s="820">
        <v>70000</v>
      </c>
      <c r="J179" s="821">
        <v>70000</v>
      </c>
      <c r="K179" s="797"/>
      <c r="L179" s="797"/>
      <c r="M179" s="797"/>
      <c r="N179" s="797"/>
      <c r="O179" s="797"/>
      <c r="P179" s="799"/>
      <c r="Q179" s="798"/>
      <c r="R179" s="798"/>
      <c r="S179" s="798"/>
      <c r="T179" s="798"/>
    </row>
    <row r="180" spans="1:20" hidden="1" x14ac:dyDescent="0.3">
      <c r="A180" s="814">
        <v>5</v>
      </c>
      <c r="B180" s="815" t="s">
        <v>299</v>
      </c>
      <c r="C180" s="816">
        <v>2012</v>
      </c>
      <c r="D180" s="817">
        <v>20</v>
      </c>
      <c r="E180" s="818" t="s">
        <v>306</v>
      </c>
      <c r="F180" s="801" t="s">
        <v>50</v>
      </c>
      <c r="G180" s="819" t="s">
        <v>302</v>
      </c>
      <c r="H180" s="860" t="s">
        <v>312</v>
      </c>
      <c r="I180" s="820">
        <v>90000</v>
      </c>
      <c r="J180" s="797"/>
      <c r="K180" s="797"/>
      <c r="L180" s="797"/>
      <c r="M180" s="797"/>
      <c r="N180" s="797"/>
      <c r="O180" s="797"/>
      <c r="P180" s="799"/>
      <c r="Q180" s="824">
        <v>90000</v>
      </c>
      <c r="R180" s="798"/>
      <c r="S180" s="798"/>
      <c r="T180" s="798"/>
    </row>
    <row r="181" spans="1:20" hidden="1" x14ac:dyDescent="0.3">
      <c r="A181" s="814">
        <v>6</v>
      </c>
      <c r="B181" s="815" t="s">
        <v>299</v>
      </c>
      <c r="C181" s="816">
        <v>2019</v>
      </c>
      <c r="D181" s="817" t="s">
        <v>307</v>
      </c>
      <c r="E181" s="818" t="s">
        <v>501</v>
      </c>
      <c r="F181" s="801" t="s">
        <v>50</v>
      </c>
      <c r="G181" s="819" t="s">
        <v>302</v>
      </c>
      <c r="H181" s="860" t="s">
        <v>618</v>
      </c>
      <c r="I181" s="820">
        <v>305000</v>
      </c>
      <c r="J181" s="797"/>
      <c r="K181" s="797"/>
      <c r="L181" s="797"/>
      <c r="M181" s="797"/>
      <c r="N181" s="797"/>
      <c r="O181" s="797"/>
      <c r="P181" s="799"/>
      <c r="Q181" s="798"/>
      <c r="R181" s="798"/>
      <c r="S181" s="798"/>
      <c r="T181" s="798"/>
    </row>
    <row r="182" spans="1:20" hidden="1" x14ac:dyDescent="0.3">
      <c r="A182" s="814">
        <v>7</v>
      </c>
      <c r="B182" s="815" t="s">
        <v>299</v>
      </c>
      <c r="C182" s="816">
        <v>2021</v>
      </c>
      <c r="D182" s="817" t="s">
        <v>318</v>
      </c>
      <c r="E182" s="826" t="s">
        <v>499</v>
      </c>
      <c r="F182" s="801" t="s">
        <v>50</v>
      </c>
      <c r="G182" s="819" t="s">
        <v>302</v>
      </c>
      <c r="H182" s="860" t="s">
        <v>255</v>
      </c>
      <c r="I182" s="827">
        <v>500000</v>
      </c>
      <c r="J182" s="821"/>
      <c r="K182" s="797"/>
      <c r="L182" s="797"/>
      <c r="M182" s="797"/>
      <c r="N182" s="797"/>
      <c r="O182" s="797"/>
      <c r="P182" s="799"/>
      <c r="Q182" s="798"/>
      <c r="R182" s="798"/>
      <c r="S182" s="798"/>
      <c r="T182" s="798"/>
    </row>
    <row r="183" spans="1:20" hidden="1" x14ac:dyDescent="0.3">
      <c r="A183" s="814">
        <v>8</v>
      </c>
      <c r="B183" s="815" t="s">
        <v>299</v>
      </c>
      <c r="C183" s="828">
        <v>2008</v>
      </c>
      <c r="D183" s="817">
        <v>15</v>
      </c>
      <c r="E183" s="826" t="s">
        <v>310</v>
      </c>
      <c r="F183" s="801" t="s">
        <v>50</v>
      </c>
      <c r="G183" s="819" t="s">
        <v>302</v>
      </c>
      <c r="H183" s="860" t="s">
        <v>529</v>
      </c>
      <c r="I183" s="827">
        <v>30000</v>
      </c>
      <c r="J183" s="797"/>
      <c r="K183" s="797"/>
      <c r="L183" s="797"/>
      <c r="M183" s="797"/>
      <c r="N183" s="797"/>
      <c r="O183" s="797"/>
      <c r="P183" s="799"/>
      <c r="Q183" s="798">
        <v>0</v>
      </c>
      <c r="R183" s="798">
        <v>0</v>
      </c>
      <c r="S183" s="798">
        <v>0</v>
      </c>
      <c r="T183" s="798">
        <v>0</v>
      </c>
    </row>
    <row r="184" spans="1:20" ht="31.2" x14ac:dyDescent="0.3">
      <c r="A184" s="814">
        <v>9</v>
      </c>
      <c r="B184" s="815" t="s">
        <v>299</v>
      </c>
      <c r="C184" s="828">
        <v>2014</v>
      </c>
      <c r="D184" s="817" t="s">
        <v>308</v>
      </c>
      <c r="E184" s="826" t="s">
        <v>502</v>
      </c>
      <c r="F184" s="801" t="s">
        <v>50</v>
      </c>
      <c r="G184" s="819" t="s">
        <v>109</v>
      </c>
      <c r="H184" s="860" t="s">
        <v>179</v>
      </c>
      <c r="I184" s="827">
        <v>280000</v>
      </c>
      <c r="J184" s="797"/>
      <c r="K184" s="821"/>
      <c r="L184" s="825"/>
      <c r="M184" s="825">
        <v>280000</v>
      </c>
      <c r="N184" s="797"/>
      <c r="O184" s="797"/>
      <c r="P184" s="799"/>
      <c r="Q184" s="798"/>
      <c r="R184" s="798"/>
      <c r="S184" s="798"/>
      <c r="T184" s="798"/>
    </row>
    <row r="185" spans="1:20" ht="31.2" x14ac:dyDescent="0.3">
      <c r="A185" s="814">
        <v>10</v>
      </c>
      <c r="B185" s="829" t="s">
        <v>299</v>
      </c>
      <c r="C185" s="828">
        <v>2015</v>
      </c>
      <c r="D185" s="817" t="s">
        <v>308</v>
      </c>
      <c r="E185" s="826" t="s">
        <v>503</v>
      </c>
      <c r="F185" s="801" t="s">
        <v>50</v>
      </c>
      <c r="G185" s="819" t="s">
        <v>109</v>
      </c>
      <c r="H185" s="860" t="s">
        <v>180</v>
      </c>
      <c r="I185" s="827">
        <v>280000</v>
      </c>
      <c r="J185" s="797"/>
      <c r="K185" s="821"/>
      <c r="L185" s="822"/>
      <c r="M185" s="825"/>
      <c r="N185" s="825">
        <v>280000</v>
      </c>
      <c r="O185" s="797"/>
      <c r="P185" s="799"/>
      <c r="Q185" s="798"/>
      <c r="R185" s="798"/>
      <c r="S185" s="798"/>
      <c r="T185" s="798"/>
    </row>
    <row r="186" spans="1:20" hidden="1" x14ac:dyDescent="0.3">
      <c r="A186" s="814">
        <v>11</v>
      </c>
      <c r="B186" s="829" t="s">
        <v>299</v>
      </c>
      <c r="C186" s="828">
        <v>2006</v>
      </c>
      <c r="D186" s="817">
        <v>10</v>
      </c>
      <c r="E186" s="826" t="s">
        <v>311</v>
      </c>
      <c r="F186" s="801" t="s">
        <v>50</v>
      </c>
      <c r="G186" s="819" t="s">
        <v>109</v>
      </c>
      <c r="H186" s="860" t="s">
        <v>268</v>
      </c>
      <c r="I186" s="827">
        <v>250000</v>
      </c>
      <c r="J186" s="797"/>
      <c r="K186" s="822"/>
      <c r="L186" s="822"/>
      <c r="M186" s="797"/>
      <c r="N186" s="797"/>
      <c r="O186" s="797"/>
      <c r="P186" s="799"/>
      <c r="Q186" s="798"/>
      <c r="R186" s="798"/>
      <c r="S186" s="798"/>
      <c r="T186" s="798"/>
    </row>
    <row r="187" spans="1:20" ht="31.2" x14ac:dyDescent="0.3">
      <c r="A187" s="814">
        <v>12</v>
      </c>
      <c r="B187" s="829" t="s">
        <v>299</v>
      </c>
      <c r="C187" s="828" t="s">
        <v>530</v>
      </c>
      <c r="D187" s="817" t="s">
        <v>318</v>
      </c>
      <c r="E187" s="867" t="s">
        <v>727</v>
      </c>
      <c r="F187" s="801" t="s">
        <v>193</v>
      </c>
      <c r="G187" s="819" t="s">
        <v>109</v>
      </c>
      <c r="H187" s="860" t="s">
        <v>181</v>
      </c>
      <c r="I187" s="827">
        <v>120000</v>
      </c>
      <c r="J187" s="797"/>
      <c r="K187" s="822">
        <v>120000</v>
      </c>
      <c r="L187" s="822"/>
      <c r="M187" s="797"/>
      <c r="N187" s="797"/>
      <c r="O187" s="797"/>
      <c r="P187" s="799"/>
      <c r="Q187" s="798"/>
      <c r="R187" s="798"/>
      <c r="S187" s="798"/>
      <c r="T187" s="798"/>
    </row>
    <row r="188" spans="1:20" hidden="1" x14ac:dyDescent="0.3">
      <c r="A188" s="814">
        <v>13</v>
      </c>
      <c r="B188" s="829" t="s">
        <v>299</v>
      </c>
      <c r="C188" s="830">
        <v>2020</v>
      </c>
      <c r="D188" s="817" t="s">
        <v>318</v>
      </c>
      <c r="E188" s="818" t="s">
        <v>536</v>
      </c>
      <c r="F188" s="800" t="s">
        <v>50</v>
      </c>
      <c r="G188" s="819" t="s">
        <v>109</v>
      </c>
      <c r="H188" s="861" t="s">
        <v>532</v>
      </c>
      <c r="I188" s="832">
        <v>150000</v>
      </c>
      <c r="J188" s="822"/>
      <c r="K188" s="822"/>
      <c r="L188" s="822"/>
      <c r="M188" s="797"/>
      <c r="N188" s="797"/>
      <c r="O188" s="797"/>
      <c r="P188" s="799"/>
      <c r="Q188" s="798"/>
      <c r="R188" s="798"/>
      <c r="S188" s="798"/>
      <c r="T188" s="798"/>
    </row>
    <row r="189" spans="1:20" hidden="1" x14ac:dyDescent="0.3">
      <c r="A189" s="814">
        <v>14</v>
      </c>
      <c r="B189" s="829" t="s">
        <v>299</v>
      </c>
      <c r="C189" s="828">
        <v>2023</v>
      </c>
      <c r="D189" s="817">
        <v>15</v>
      </c>
      <c r="E189" s="833" t="s">
        <v>728</v>
      </c>
      <c r="F189" s="801" t="s">
        <v>50</v>
      </c>
      <c r="G189" s="819" t="s">
        <v>109</v>
      </c>
      <c r="H189" s="862" t="s">
        <v>618</v>
      </c>
      <c r="I189" s="827">
        <v>50000</v>
      </c>
      <c r="J189" s="797"/>
      <c r="K189" s="822"/>
      <c r="L189" s="822"/>
      <c r="M189" s="834"/>
      <c r="N189" s="834"/>
      <c r="O189" s="834"/>
      <c r="P189" s="836"/>
      <c r="Q189" s="798"/>
      <c r="R189" s="798"/>
      <c r="S189" s="798"/>
      <c r="T189" s="798"/>
    </row>
    <row r="190" spans="1:20" ht="62.4" x14ac:dyDescent="0.3">
      <c r="A190" s="814">
        <v>15</v>
      </c>
      <c r="B190" s="829" t="s">
        <v>299</v>
      </c>
      <c r="C190" s="828">
        <v>2012</v>
      </c>
      <c r="D190" s="817">
        <v>20</v>
      </c>
      <c r="E190" s="826" t="s">
        <v>504</v>
      </c>
      <c r="F190" s="801" t="s">
        <v>50</v>
      </c>
      <c r="G190" s="819" t="s">
        <v>109</v>
      </c>
      <c r="H190" s="862" t="s">
        <v>312</v>
      </c>
      <c r="I190" s="827">
        <v>275000</v>
      </c>
      <c r="J190" s="797"/>
      <c r="K190" s="822"/>
      <c r="L190" s="822"/>
      <c r="M190" s="837"/>
      <c r="N190" s="837"/>
      <c r="O190" s="837"/>
      <c r="P190" s="823"/>
      <c r="Q190" s="824">
        <v>275000</v>
      </c>
      <c r="R190" s="798"/>
      <c r="S190" s="798"/>
      <c r="T190" s="798"/>
    </row>
    <row r="191" spans="1:20" hidden="1" x14ac:dyDescent="0.3">
      <c r="A191" s="814">
        <v>16</v>
      </c>
      <c r="B191" s="829" t="s">
        <v>299</v>
      </c>
      <c r="C191" s="828">
        <v>2024</v>
      </c>
      <c r="D191" s="817" t="s">
        <v>318</v>
      </c>
      <c r="E191" s="826" t="s">
        <v>729</v>
      </c>
      <c r="F191" s="801" t="s">
        <v>50</v>
      </c>
      <c r="G191" s="819" t="s">
        <v>109</v>
      </c>
      <c r="H191" s="862" t="s">
        <v>531</v>
      </c>
      <c r="I191" s="827">
        <v>50000</v>
      </c>
      <c r="J191" s="797"/>
      <c r="K191" s="822"/>
      <c r="L191" s="822"/>
      <c r="M191" s="837"/>
      <c r="N191" s="837"/>
      <c r="O191" s="837"/>
      <c r="P191" s="823"/>
      <c r="Q191" s="824"/>
      <c r="R191" s="798"/>
      <c r="S191" s="798"/>
      <c r="T191" s="798"/>
    </row>
    <row r="192" spans="1:20" ht="31.2" x14ac:dyDescent="0.3">
      <c r="A192" s="814">
        <v>17</v>
      </c>
      <c r="B192" s="829" t="s">
        <v>299</v>
      </c>
      <c r="C192" s="828">
        <v>2024</v>
      </c>
      <c r="D192" s="817">
        <v>11</v>
      </c>
      <c r="E192" s="826" t="s">
        <v>730</v>
      </c>
      <c r="F192" s="801" t="s">
        <v>50</v>
      </c>
      <c r="G192" s="819" t="s">
        <v>109</v>
      </c>
      <c r="H192" s="862" t="s">
        <v>255</v>
      </c>
      <c r="I192" s="827">
        <v>150000</v>
      </c>
      <c r="J192" s="825">
        <v>100000</v>
      </c>
      <c r="K192" s="822"/>
      <c r="L192" s="825"/>
      <c r="M192" s="837"/>
      <c r="N192" s="837"/>
      <c r="O192" s="837"/>
      <c r="P192" s="838"/>
      <c r="Q192" s="835"/>
      <c r="R192" s="835"/>
      <c r="S192" s="835"/>
      <c r="T192" s="835"/>
    </row>
    <row r="193" spans="1:20" x14ac:dyDescent="0.3">
      <c r="A193" s="814">
        <v>18</v>
      </c>
      <c r="B193" s="829" t="s">
        <v>299</v>
      </c>
      <c r="C193" s="828">
        <v>2010</v>
      </c>
      <c r="D193" s="817">
        <v>10</v>
      </c>
      <c r="E193" s="826" t="s">
        <v>313</v>
      </c>
      <c r="F193" s="801" t="s">
        <v>50</v>
      </c>
      <c r="G193" s="819" t="s">
        <v>314</v>
      </c>
      <c r="H193" s="862" t="s">
        <v>213</v>
      </c>
      <c r="I193" s="827">
        <v>15000</v>
      </c>
      <c r="J193" s="839"/>
      <c r="K193" s="822">
        <v>15000</v>
      </c>
      <c r="L193" s="837"/>
      <c r="M193" s="837"/>
      <c r="N193" s="837"/>
      <c r="O193" s="837"/>
      <c r="P193" s="838"/>
      <c r="Q193" s="835"/>
      <c r="R193" s="835"/>
      <c r="S193" s="835"/>
      <c r="T193" s="835"/>
    </row>
    <row r="194" spans="1:20" x14ac:dyDescent="0.3">
      <c r="A194" s="814">
        <v>19</v>
      </c>
      <c r="B194" s="829" t="s">
        <v>299</v>
      </c>
      <c r="C194" s="828">
        <v>2013</v>
      </c>
      <c r="D194" s="817" t="s">
        <v>315</v>
      </c>
      <c r="E194" s="818" t="s">
        <v>316</v>
      </c>
      <c r="F194" s="800" t="s">
        <v>50</v>
      </c>
      <c r="G194" s="808" t="s">
        <v>314</v>
      </c>
      <c r="H194" s="860" t="s">
        <v>181</v>
      </c>
      <c r="I194" s="820">
        <v>7500</v>
      </c>
      <c r="J194" s="839"/>
      <c r="K194" s="825">
        <v>7500</v>
      </c>
      <c r="L194" s="822"/>
      <c r="M194" s="822"/>
      <c r="N194" s="822"/>
      <c r="O194" s="822"/>
      <c r="P194" s="823"/>
      <c r="Q194" s="835"/>
      <c r="R194" s="835"/>
      <c r="S194" s="835"/>
      <c r="T194" s="835"/>
    </row>
    <row r="195" spans="1:20" x14ac:dyDescent="0.3">
      <c r="A195" s="814">
        <v>20</v>
      </c>
      <c r="B195" s="829" t="s">
        <v>299</v>
      </c>
      <c r="C195" s="828" t="s">
        <v>535</v>
      </c>
      <c r="D195" s="817" t="s">
        <v>686</v>
      </c>
      <c r="E195" s="818" t="s">
        <v>731</v>
      </c>
      <c r="F195" s="800" t="s">
        <v>193</v>
      </c>
      <c r="G195" s="808" t="s">
        <v>314</v>
      </c>
      <c r="H195" s="860" t="s">
        <v>181</v>
      </c>
      <c r="I195" s="820">
        <v>3500</v>
      </c>
      <c r="J195" s="839"/>
      <c r="K195" s="825">
        <v>1700</v>
      </c>
      <c r="L195" s="822"/>
      <c r="M195" s="822"/>
      <c r="N195" s="822"/>
      <c r="O195" s="822"/>
      <c r="P195" s="823"/>
      <c r="Q195" s="835"/>
      <c r="R195" s="835"/>
      <c r="S195" s="835"/>
      <c r="T195" s="835"/>
    </row>
    <row r="196" spans="1:20" x14ac:dyDescent="0.3">
      <c r="A196" s="814">
        <v>21</v>
      </c>
      <c r="B196" s="829" t="s">
        <v>299</v>
      </c>
      <c r="C196" s="830">
        <v>2017</v>
      </c>
      <c r="D196" s="817" t="s">
        <v>308</v>
      </c>
      <c r="E196" s="818" t="s">
        <v>619</v>
      </c>
      <c r="F196" s="800" t="s">
        <v>50</v>
      </c>
      <c r="G196" s="831" t="s">
        <v>317</v>
      </c>
      <c r="H196" s="861" t="s">
        <v>182</v>
      </c>
      <c r="I196" s="832">
        <v>8000</v>
      </c>
      <c r="J196" s="822"/>
      <c r="K196" s="822"/>
      <c r="L196" s="822">
        <v>8000</v>
      </c>
      <c r="M196" s="822"/>
      <c r="N196" s="822"/>
      <c r="O196" s="822"/>
      <c r="P196" s="823"/>
      <c r="Q196" s="835"/>
      <c r="R196" s="835"/>
      <c r="S196" s="835"/>
      <c r="T196" s="835"/>
    </row>
    <row r="197" spans="1:20" x14ac:dyDescent="0.3">
      <c r="A197" s="814">
        <v>22</v>
      </c>
      <c r="B197" s="829" t="s">
        <v>299</v>
      </c>
      <c r="C197" s="830">
        <v>2017</v>
      </c>
      <c r="D197" s="817" t="s">
        <v>308</v>
      </c>
      <c r="E197" s="818" t="s">
        <v>620</v>
      </c>
      <c r="F197" s="800" t="s">
        <v>50</v>
      </c>
      <c r="G197" s="831" t="s">
        <v>314</v>
      </c>
      <c r="H197" s="861" t="s">
        <v>182</v>
      </c>
      <c r="I197" s="832">
        <v>8000</v>
      </c>
      <c r="J197" s="822"/>
      <c r="K197" s="822"/>
      <c r="L197" s="822">
        <v>8000</v>
      </c>
      <c r="M197" s="822"/>
      <c r="N197" s="822"/>
      <c r="O197" s="822"/>
      <c r="P197" s="823"/>
      <c r="Q197" s="835"/>
      <c r="R197" s="835"/>
      <c r="S197" s="835"/>
      <c r="T197" s="835"/>
    </row>
    <row r="198" spans="1:20" x14ac:dyDescent="0.3">
      <c r="A198" s="814">
        <v>23</v>
      </c>
      <c r="B198" s="829" t="s">
        <v>299</v>
      </c>
      <c r="C198" s="830">
        <v>2005</v>
      </c>
      <c r="D198" s="817" t="s">
        <v>307</v>
      </c>
      <c r="E198" s="818" t="s">
        <v>319</v>
      </c>
      <c r="F198" s="800" t="s">
        <v>50</v>
      </c>
      <c r="G198" s="819" t="s">
        <v>109</v>
      </c>
      <c r="H198" s="861" t="s">
        <v>180</v>
      </c>
      <c r="I198" s="832">
        <v>100000</v>
      </c>
      <c r="J198" s="822"/>
      <c r="K198" s="822">
        <v>100000</v>
      </c>
      <c r="L198" s="822"/>
      <c r="M198" s="822"/>
      <c r="N198" s="822"/>
      <c r="O198" s="822"/>
      <c r="P198" s="823"/>
      <c r="Q198" s="798"/>
      <c r="R198" s="798"/>
      <c r="S198" s="835"/>
      <c r="T198" s="835"/>
    </row>
    <row r="199" spans="1:20" x14ac:dyDescent="0.3">
      <c r="A199" s="814">
        <v>24</v>
      </c>
      <c r="B199" s="829" t="s">
        <v>299</v>
      </c>
      <c r="C199" s="830" t="s">
        <v>530</v>
      </c>
      <c r="D199" s="817" t="s">
        <v>307</v>
      </c>
      <c r="E199" s="818" t="s">
        <v>621</v>
      </c>
      <c r="F199" s="800" t="s">
        <v>193</v>
      </c>
      <c r="G199" s="819" t="s">
        <v>109</v>
      </c>
      <c r="H199" s="861" t="s">
        <v>180</v>
      </c>
      <c r="I199" s="832">
        <v>45000</v>
      </c>
      <c r="J199" s="822"/>
      <c r="K199" s="822">
        <v>45000</v>
      </c>
      <c r="L199" s="822"/>
      <c r="M199" s="822"/>
      <c r="N199" s="822"/>
      <c r="O199" s="822"/>
      <c r="P199" s="823"/>
      <c r="Q199" s="799"/>
      <c r="R199" s="799"/>
      <c r="S199" s="835"/>
      <c r="T199" s="835"/>
    </row>
    <row r="200" spans="1:20" ht="31.2" x14ac:dyDescent="0.3">
      <c r="A200" s="814">
        <v>25</v>
      </c>
      <c r="B200" s="829" t="s">
        <v>299</v>
      </c>
      <c r="C200" s="830">
        <v>2020</v>
      </c>
      <c r="D200" s="817" t="s">
        <v>622</v>
      </c>
      <c r="E200" s="840" t="s">
        <v>505</v>
      </c>
      <c r="F200" s="800" t="s">
        <v>50</v>
      </c>
      <c r="G200" s="831" t="s">
        <v>302</v>
      </c>
      <c r="H200" s="861" t="s">
        <v>186</v>
      </c>
      <c r="I200" s="832">
        <v>50000</v>
      </c>
      <c r="J200" s="822"/>
      <c r="K200" s="822"/>
      <c r="L200" s="822"/>
      <c r="M200" s="822"/>
      <c r="N200" s="822"/>
      <c r="O200" s="822"/>
      <c r="P200" s="823">
        <v>50000</v>
      </c>
      <c r="Q200" s="799"/>
      <c r="R200" s="799"/>
      <c r="S200" s="835"/>
      <c r="T200" s="835"/>
    </row>
    <row r="201" spans="1:20" x14ac:dyDescent="0.3">
      <c r="A201" s="814">
        <v>26</v>
      </c>
      <c r="B201" s="829" t="s">
        <v>299</v>
      </c>
      <c r="C201" s="830">
        <v>2016</v>
      </c>
      <c r="D201" s="817" t="s">
        <v>622</v>
      </c>
      <c r="E201" s="818" t="s">
        <v>320</v>
      </c>
      <c r="F201" s="800" t="s">
        <v>50</v>
      </c>
      <c r="G201" s="819" t="s">
        <v>109</v>
      </c>
      <c r="H201" s="861" t="s">
        <v>182</v>
      </c>
      <c r="I201" s="832">
        <v>100000</v>
      </c>
      <c r="J201" s="825" t="s">
        <v>135</v>
      </c>
      <c r="K201" s="822"/>
      <c r="L201" s="822"/>
      <c r="M201" s="822">
        <v>75000</v>
      </c>
      <c r="N201" s="822"/>
      <c r="O201" s="822"/>
      <c r="P201" s="823"/>
      <c r="Q201" s="798"/>
      <c r="R201" s="798"/>
      <c r="S201" s="835"/>
      <c r="T201" s="835"/>
    </row>
    <row r="202" spans="1:20" x14ac:dyDescent="0.3">
      <c r="A202" s="814">
        <v>27</v>
      </c>
      <c r="B202" s="829" t="s">
        <v>299</v>
      </c>
      <c r="C202" s="841">
        <v>2011</v>
      </c>
      <c r="D202" s="817">
        <v>10</v>
      </c>
      <c r="E202" s="818" t="s">
        <v>321</v>
      </c>
      <c r="F202" s="800" t="s">
        <v>50</v>
      </c>
      <c r="G202" s="819" t="s">
        <v>109</v>
      </c>
      <c r="H202" s="863" t="s">
        <v>176</v>
      </c>
      <c r="I202" s="820">
        <v>40000</v>
      </c>
      <c r="J202" s="797"/>
      <c r="K202" s="822"/>
      <c r="L202" s="822"/>
      <c r="M202" s="797"/>
      <c r="N202" s="797"/>
      <c r="O202" s="797"/>
      <c r="P202" s="799"/>
      <c r="Q202" s="798"/>
      <c r="R202" s="824">
        <v>40000</v>
      </c>
      <c r="S202" s="835"/>
      <c r="T202" s="835"/>
    </row>
    <row r="203" spans="1:20" x14ac:dyDescent="0.3">
      <c r="A203" s="814">
        <v>28</v>
      </c>
      <c r="B203" s="829" t="s">
        <v>299</v>
      </c>
      <c r="C203" s="842" t="s">
        <v>535</v>
      </c>
      <c r="D203" s="884"/>
      <c r="E203" s="885" t="s">
        <v>732</v>
      </c>
      <c r="F203" s="800" t="s">
        <v>733</v>
      </c>
      <c r="G203" s="819" t="s">
        <v>109</v>
      </c>
      <c r="H203" s="863" t="s">
        <v>182</v>
      </c>
      <c r="I203" s="820">
        <v>200000</v>
      </c>
      <c r="J203" s="797"/>
      <c r="K203" s="822"/>
      <c r="M203" s="822">
        <v>200000</v>
      </c>
      <c r="N203" s="797"/>
      <c r="O203" s="797"/>
      <c r="P203" s="799"/>
      <c r="Q203" s="798"/>
      <c r="R203" s="824"/>
      <c r="S203" s="835"/>
      <c r="T203" s="835"/>
    </row>
    <row r="204" spans="1:20" hidden="1" x14ac:dyDescent="0.3">
      <c r="A204" s="814">
        <v>29</v>
      </c>
      <c r="B204" s="829" t="s">
        <v>299</v>
      </c>
      <c r="C204" s="842">
        <v>1988</v>
      </c>
      <c r="D204" s="843">
        <v>15</v>
      </c>
      <c r="E204" s="844" t="s">
        <v>687</v>
      </c>
      <c r="F204" s="845" t="s">
        <v>50</v>
      </c>
      <c r="G204" s="819" t="s">
        <v>109</v>
      </c>
      <c r="H204" s="861" t="s">
        <v>623</v>
      </c>
      <c r="I204" s="820">
        <v>125000</v>
      </c>
      <c r="J204" s="822"/>
      <c r="K204" s="846"/>
      <c r="L204" s="822"/>
      <c r="M204" s="797"/>
      <c r="N204" s="797"/>
      <c r="O204" s="797"/>
      <c r="P204" s="799"/>
      <c r="Q204" s="798"/>
      <c r="R204" s="798"/>
      <c r="S204" s="835"/>
      <c r="T204" s="835"/>
    </row>
    <row r="205" spans="1:20" hidden="1" x14ac:dyDescent="0.3">
      <c r="A205" s="814">
        <v>30</v>
      </c>
      <c r="B205" s="829" t="s">
        <v>299</v>
      </c>
      <c r="C205" s="842">
        <v>2023</v>
      </c>
      <c r="D205" s="843">
        <v>15</v>
      </c>
      <c r="E205" s="844" t="s">
        <v>624</v>
      </c>
      <c r="F205" s="845" t="s">
        <v>50</v>
      </c>
      <c r="G205" s="819" t="s">
        <v>109</v>
      </c>
      <c r="H205" s="861" t="s">
        <v>734</v>
      </c>
      <c r="I205" s="820">
        <v>7500</v>
      </c>
      <c r="J205" s="822"/>
      <c r="K205" s="846"/>
      <c r="L205" s="822"/>
      <c r="M205" s="797"/>
      <c r="N205" s="797"/>
      <c r="O205" s="797"/>
      <c r="P205" s="799"/>
      <c r="Q205" s="798"/>
      <c r="R205" s="798"/>
      <c r="S205" s="835"/>
      <c r="T205" s="835"/>
    </row>
    <row r="206" spans="1:20" ht="31.2" x14ac:dyDescent="0.3">
      <c r="A206" s="814">
        <v>31</v>
      </c>
      <c r="B206" s="829" t="s">
        <v>299</v>
      </c>
      <c r="C206" s="842" t="s">
        <v>535</v>
      </c>
      <c r="D206" s="843" t="s">
        <v>535</v>
      </c>
      <c r="E206" s="844" t="s">
        <v>688</v>
      </c>
      <c r="F206" s="845" t="s">
        <v>50</v>
      </c>
      <c r="G206" s="808" t="s">
        <v>689</v>
      </c>
      <c r="H206" s="861" t="s">
        <v>179</v>
      </c>
      <c r="I206" s="820">
        <v>10000</v>
      </c>
      <c r="J206" s="822">
        <v>10000</v>
      </c>
      <c r="K206" s="846"/>
      <c r="L206" s="822"/>
      <c r="M206" s="797"/>
      <c r="N206" s="797"/>
      <c r="O206" s="797"/>
      <c r="P206" s="799"/>
      <c r="Q206" s="798"/>
      <c r="R206" s="798"/>
      <c r="S206" s="835"/>
      <c r="T206" s="835"/>
    </row>
    <row r="207" spans="1:20" x14ac:dyDescent="0.3">
      <c r="A207" s="814">
        <v>32</v>
      </c>
      <c r="B207" s="829" t="s">
        <v>299</v>
      </c>
      <c r="C207" s="842">
        <v>2021</v>
      </c>
      <c r="D207" s="843">
        <v>5</v>
      </c>
      <c r="E207" s="844" t="s">
        <v>690</v>
      </c>
      <c r="F207" s="845" t="s">
        <v>50</v>
      </c>
      <c r="G207" s="819" t="s">
        <v>109</v>
      </c>
      <c r="H207" s="861" t="s">
        <v>181</v>
      </c>
      <c r="I207" s="820">
        <v>80000</v>
      </c>
      <c r="J207" s="822"/>
      <c r="K207" s="846"/>
      <c r="L207" s="822">
        <v>80000</v>
      </c>
      <c r="M207" s="797"/>
      <c r="N207" s="797"/>
      <c r="O207" s="797"/>
      <c r="P207" s="799"/>
      <c r="Q207" s="798"/>
      <c r="R207" s="798"/>
      <c r="S207" s="835"/>
      <c r="T207" s="835"/>
    </row>
    <row r="208" spans="1:20" x14ac:dyDescent="0.3">
      <c r="A208" s="814">
        <v>33</v>
      </c>
      <c r="B208" s="829" t="s">
        <v>299</v>
      </c>
      <c r="C208" s="842">
        <v>1978</v>
      </c>
      <c r="D208" s="843" t="s">
        <v>535</v>
      </c>
      <c r="E208" s="844" t="s">
        <v>691</v>
      </c>
      <c r="F208" s="845" t="s">
        <v>50</v>
      </c>
      <c r="G208" s="819" t="s">
        <v>109</v>
      </c>
      <c r="H208" s="861" t="s">
        <v>181</v>
      </c>
      <c r="I208" s="820">
        <v>50000</v>
      </c>
      <c r="J208" s="822"/>
      <c r="K208" s="822">
        <v>50000</v>
      </c>
      <c r="L208" s="822"/>
      <c r="M208" s="797"/>
      <c r="N208" s="822"/>
      <c r="O208" s="797"/>
      <c r="P208" s="799"/>
      <c r="Q208" s="798"/>
      <c r="R208" s="798"/>
      <c r="S208" s="835"/>
      <c r="T208" s="835"/>
    </row>
    <row r="209" spans="1:20" x14ac:dyDescent="0.3">
      <c r="A209" s="814">
        <v>34</v>
      </c>
      <c r="B209" s="829" t="s">
        <v>299</v>
      </c>
      <c r="C209" s="842">
        <v>2000</v>
      </c>
      <c r="D209" s="843">
        <v>25</v>
      </c>
      <c r="E209" s="844" t="s">
        <v>692</v>
      </c>
      <c r="F209" s="845" t="s">
        <v>50</v>
      </c>
      <c r="G209" s="819" t="s">
        <v>109</v>
      </c>
      <c r="H209" s="861" t="s">
        <v>184</v>
      </c>
      <c r="I209" s="820">
        <v>150000</v>
      </c>
      <c r="J209" s="822"/>
      <c r="K209" s="846"/>
      <c r="L209" s="822"/>
      <c r="M209" s="797"/>
      <c r="N209" s="822">
        <v>150000</v>
      </c>
      <c r="O209" s="797"/>
      <c r="P209" s="799"/>
      <c r="Q209" s="798"/>
      <c r="R209" s="798"/>
      <c r="S209" s="835"/>
      <c r="T209" s="835"/>
    </row>
    <row r="210" spans="1:20" x14ac:dyDescent="0.3">
      <c r="A210" s="814">
        <v>35</v>
      </c>
      <c r="B210" s="829" t="s">
        <v>299</v>
      </c>
      <c r="C210" s="842">
        <v>2006</v>
      </c>
      <c r="D210" s="843">
        <v>25</v>
      </c>
      <c r="E210" s="844" t="s">
        <v>693</v>
      </c>
      <c r="F210" s="845" t="s">
        <v>50</v>
      </c>
      <c r="G210" s="808" t="s">
        <v>689</v>
      </c>
      <c r="H210" s="861" t="s">
        <v>184</v>
      </c>
      <c r="I210" s="820">
        <v>40000</v>
      </c>
      <c r="J210" s="822"/>
      <c r="K210" s="846"/>
      <c r="L210" s="822"/>
      <c r="M210" s="797"/>
      <c r="N210" s="822">
        <v>40000</v>
      </c>
      <c r="O210" s="797"/>
      <c r="P210" s="799"/>
      <c r="Q210" s="798"/>
      <c r="R210" s="798"/>
      <c r="S210" s="798"/>
      <c r="T210" s="798"/>
    </row>
    <row r="211" spans="1:20" x14ac:dyDescent="0.3">
      <c r="A211" s="814">
        <v>36</v>
      </c>
      <c r="B211" s="829" t="s">
        <v>299</v>
      </c>
      <c r="C211" s="842">
        <v>2000</v>
      </c>
      <c r="D211" s="843">
        <v>25</v>
      </c>
      <c r="E211" s="844" t="s">
        <v>694</v>
      </c>
      <c r="F211" s="845" t="s">
        <v>50</v>
      </c>
      <c r="G211" s="819" t="s">
        <v>109</v>
      </c>
      <c r="H211" s="861" t="s">
        <v>186</v>
      </c>
      <c r="I211" s="820">
        <v>250000</v>
      </c>
      <c r="J211" s="822"/>
      <c r="K211" s="846"/>
      <c r="L211" s="822"/>
      <c r="M211" s="797"/>
      <c r="N211" s="822"/>
      <c r="O211" s="822">
        <v>250000</v>
      </c>
      <c r="P211" s="799"/>
      <c r="Q211" s="798"/>
      <c r="R211" s="798"/>
      <c r="S211" s="799"/>
      <c r="T211" s="799"/>
    </row>
    <row r="212" spans="1:20" x14ac:dyDescent="0.3">
      <c r="A212" s="814">
        <v>37</v>
      </c>
      <c r="B212" s="829" t="s">
        <v>299</v>
      </c>
      <c r="C212" s="842">
        <v>2006</v>
      </c>
      <c r="D212" s="843">
        <v>25</v>
      </c>
      <c r="E212" s="844" t="s">
        <v>695</v>
      </c>
      <c r="F212" s="845" t="s">
        <v>50</v>
      </c>
      <c r="G212" s="819" t="s">
        <v>109</v>
      </c>
      <c r="H212" s="861" t="s">
        <v>184</v>
      </c>
      <c r="I212" s="820">
        <v>80000</v>
      </c>
      <c r="J212" s="822"/>
      <c r="K212" s="846"/>
      <c r="L212" s="822"/>
      <c r="M212" s="797"/>
      <c r="N212" s="822">
        <v>80000</v>
      </c>
      <c r="O212" s="822"/>
      <c r="P212" s="799"/>
      <c r="Q212" s="798"/>
      <c r="R212" s="798"/>
      <c r="S212" s="799"/>
      <c r="T212" s="799"/>
    </row>
    <row r="213" spans="1:20" ht="31.2" x14ac:dyDescent="0.3">
      <c r="A213" s="814">
        <v>38</v>
      </c>
      <c r="B213" s="829" t="s">
        <v>299</v>
      </c>
      <c r="C213" s="842">
        <v>1995</v>
      </c>
      <c r="D213" s="843">
        <v>25</v>
      </c>
      <c r="E213" s="844" t="s">
        <v>735</v>
      </c>
      <c r="F213" s="845" t="s">
        <v>50</v>
      </c>
      <c r="G213" s="819" t="s">
        <v>109</v>
      </c>
      <c r="H213" s="861" t="s">
        <v>186</v>
      </c>
      <c r="I213" s="820">
        <v>100000</v>
      </c>
      <c r="J213" s="822"/>
      <c r="K213" s="846"/>
      <c r="L213" s="822"/>
      <c r="M213" s="797"/>
      <c r="N213" s="797"/>
      <c r="O213" s="822">
        <v>100000</v>
      </c>
      <c r="P213" s="799"/>
      <c r="Q213" s="798"/>
      <c r="R213" s="798"/>
      <c r="S213" s="799"/>
      <c r="T213" s="799"/>
    </row>
    <row r="214" spans="1:20" ht="31.2" x14ac:dyDescent="0.3">
      <c r="A214" s="814">
        <v>39</v>
      </c>
      <c r="B214" s="829" t="s">
        <v>299</v>
      </c>
      <c r="C214" s="842">
        <v>2009</v>
      </c>
      <c r="D214" s="843">
        <v>15</v>
      </c>
      <c r="E214" s="866" t="s">
        <v>736</v>
      </c>
      <c r="F214" s="845" t="s">
        <v>50</v>
      </c>
      <c r="G214" s="819" t="s">
        <v>109</v>
      </c>
      <c r="H214" s="861" t="s">
        <v>737</v>
      </c>
      <c r="I214" s="820">
        <v>100000</v>
      </c>
      <c r="J214" s="822"/>
      <c r="K214" s="865">
        <v>100000</v>
      </c>
      <c r="L214" s="822"/>
      <c r="M214" s="797"/>
      <c r="N214" s="797"/>
      <c r="O214" s="822"/>
      <c r="P214" s="799"/>
      <c r="Q214" s="798"/>
      <c r="R214" s="798"/>
      <c r="S214" s="799"/>
      <c r="T214" s="799"/>
    </row>
    <row r="215" spans="1:20" ht="31.2" x14ac:dyDescent="0.3">
      <c r="A215" s="814">
        <v>40</v>
      </c>
      <c r="B215" s="829" t="s">
        <v>299</v>
      </c>
      <c r="C215" s="842">
        <v>1980</v>
      </c>
      <c r="D215" s="843" t="s">
        <v>535</v>
      </c>
      <c r="E215" s="866" t="s">
        <v>738</v>
      </c>
      <c r="F215" s="845" t="s">
        <v>50</v>
      </c>
      <c r="G215" s="819" t="s">
        <v>109</v>
      </c>
      <c r="H215" s="861" t="s">
        <v>181</v>
      </c>
      <c r="I215" s="820">
        <v>25000</v>
      </c>
      <c r="J215" s="822"/>
      <c r="K215" s="865">
        <v>25000</v>
      </c>
      <c r="L215" s="822"/>
      <c r="M215" s="797"/>
      <c r="N215" s="797"/>
      <c r="O215" s="822"/>
      <c r="P215" s="799"/>
      <c r="Q215" s="798"/>
      <c r="R215" s="798"/>
      <c r="S215" s="799"/>
      <c r="T215" s="799"/>
    </row>
    <row r="216" spans="1:20" x14ac:dyDescent="0.3">
      <c r="A216" s="814">
        <v>41</v>
      </c>
      <c r="B216" s="829" t="s">
        <v>299</v>
      </c>
      <c r="C216" s="842" t="s">
        <v>530</v>
      </c>
      <c r="D216" s="843" t="s">
        <v>535</v>
      </c>
      <c r="E216" s="866" t="s">
        <v>739</v>
      </c>
      <c r="F216" s="845" t="s">
        <v>193</v>
      </c>
      <c r="G216" s="819" t="s">
        <v>109</v>
      </c>
      <c r="H216" s="861" t="s">
        <v>181</v>
      </c>
      <c r="I216" s="820">
        <v>12000</v>
      </c>
      <c r="J216" s="822"/>
      <c r="K216" s="865">
        <v>12000</v>
      </c>
      <c r="L216" s="822"/>
      <c r="M216" s="797"/>
      <c r="N216" s="797"/>
      <c r="O216" s="822"/>
      <c r="P216" s="799"/>
      <c r="Q216" s="798"/>
      <c r="R216" s="798"/>
      <c r="S216" s="799"/>
      <c r="T216" s="799"/>
    </row>
    <row r="217" spans="1:20" x14ac:dyDescent="0.3">
      <c r="A217" s="814">
        <v>42</v>
      </c>
      <c r="B217" s="829" t="s">
        <v>299</v>
      </c>
      <c r="C217" s="842">
        <v>2017</v>
      </c>
      <c r="D217" s="843">
        <v>5</v>
      </c>
      <c r="E217" s="866" t="s">
        <v>740</v>
      </c>
      <c r="F217" s="845" t="s">
        <v>50</v>
      </c>
      <c r="G217" s="819" t="s">
        <v>109</v>
      </c>
      <c r="H217" s="861" t="s">
        <v>181</v>
      </c>
      <c r="I217" s="820">
        <v>50000</v>
      </c>
      <c r="J217" s="822"/>
      <c r="K217" s="865">
        <v>50000</v>
      </c>
      <c r="L217" s="822"/>
      <c r="M217" s="797"/>
      <c r="N217" s="797"/>
      <c r="O217" s="822"/>
      <c r="P217" s="799"/>
      <c r="Q217" s="798"/>
      <c r="R217" s="798"/>
      <c r="S217" s="799"/>
      <c r="T217" s="799"/>
    </row>
    <row r="218" spans="1:20" x14ac:dyDescent="0.3">
      <c r="A218" s="814">
        <v>43</v>
      </c>
      <c r="B218" s="829" t="s">
        <v>299</v>
      </c>
      <c r="C218" s="842">
        <v>2023</v>
      </c>
      <c r="D218" s="843">
        <v>7</v>
      </c>
      <c r="E218" s="866" t="s">
        <v>741</v>
      </c>
      <c r="F218" s="845" t="s">
        <v>50</v>
      </c>
      <c r="G218" s="819" t="s">
        <v>109</v>
      </c>
      <c r="H218" s="861" t="s">
        <v>186</v>
      </c>
      <c r="I218" s="820">
        <v>300000</v>
      </c>
      <c r="J218" s="822"/>
      <c r="K218" s="865"/>
      <c r="L218" s="822"/>
      <c r="M218" s="797"/>
      <c r="N218" s="797"/>
      <c r="O218" s="822"/>
      <c r="P218" s="823">
        <v>300000</v>
      </c>
      <c r="Q218" s="798"/>
      <c r="R218" s="798"/>
      <c r="S218" s="799"/>
      <c r="T218" s="799"/>
    </row>
    <row r="219" spans="1:20" ht="31.2" x14ac:dyDescent="0.3">
      <c r="A219" s="814">
        <v>44</v>
      </c>
      <c r="B219" s="829" t="s">
        <v>299</v>
      </c>
      <c r="C219" s="842">
        <v>1995</v>
      </c>
      <c r="D219" s="843">
        <v>25</v>
      </c>
      <c r="E219" s="844" t="s">
        <v>742</v>
      </c>
      <c r="F219" s="845" t="s">
        <v>50</v>
      </c>
      <c r="G219" s="819" t="s">
        <v>109</v>
      </c>
      <c r="H219" s="861" t="s">
        <v>186</v>
      </c>
      <c r="I219" s="820">
        <v>100000</v>
      </c>
      <c r="J219" s="822"/>
      <c r="K219" s="846"/>
      <c r="L219" s="822"/>
      <c r="M219" s="797"/>
      <c r="N219" s="797"/>
      <c r="O219" s="822">
        <v>100000</v>
      </c>
      <c r="P219" s="799"/>
      <c r="Q219" s="798"/>
      <c r="R219" s="798"/>
      <c r="S219" s="798"/>
      <c r="T219" s="798"/>
    </row>
    <row r="220" spans="1:20" x14ac:dyDescent="0.3">
      <c r="A220" s="814">
        <v>45</v>
      </c>
      <c r="B220" s="829" t="s">
        <v>299</v>
      </c>
      <c r="C220" s="842">
        <v>2023</v>
      </c>
      <c r="D220" s="843">
        <v>5</v>
      </c>
      <c r="E220" s="866" t="s">
        <v>743</v>
      </c>
      <c r="F220" s="845" t="s">
        <v>50</v>
      </c>
      <c r="G220" s="819" t="s">
        <v>109</v>
      </c>
      <c r="H220" s="861" t="s">
        <v>186</v>
      </c>
      <c r="I220" s="820">
        <v>75000</v>
      </c>
      <c r="J220" s="822"/>
      <c r="K220" s="846"/>
      <c r="L220" s="822"/>
      <c r="M220" s="797"/>
      <c r="N220" s="822">
        <v>75000</v>
      </c>
      <c r="O220" s="822">
        <v>75000</v>
      </c>
      <c r="P220" s="823"/>
      <c r="Q220" s="798"/>
      <c r="R220" s="798"/>
      <c r="S220" s="798"/>
      <c r="T220" s="798"/>
    </row>
    <row r="221" spans="1:20" x14ac:dyDescent="0.3">
      <c r="A221" s="814">
        <v>46</v>
      </c>
      <c r="B221" s="829" t="s">
        <v>299</v>
      </c>
      <c r="C221" s="842">
        <v>1985</v>
      </c>
      <c r="D221" s="843" t="s">
        <v>535</v>
      </c>
      <c r="E221" s="866" t="s">
        <v>691</v>
      </c>
      <c r="F221" s="845" t="s">
        <v>50</v>
      </c>
      <c r="G221" s="819" t="s">
        <v>109</v>
      </c>
      <c r="H221" s="861" t="s">
        <v>181</v>
      </c>
      <c r="I221" s="820">
        <v>50000</v>
      </c>
      <c r="J221" s="822"/>
      <c r="K221" s="865">
        <v>50000</v>
      </c>
      <c r="L221" s="822"/>
      <c r="M221" s="797"/>
      <c r="N221" s="797"/>
      <c r="O221" s="822"/>
      <c r="P221" s="823"/>
      <c r="Q221" s="798"/>
      <c r="R221" s="798"/>
      <c r="S221" s="798"/>
      <c r="T221" s="798"/>
    </row>
    <row r="222" spans="1:20" ht="31.2" x14ac:dyDescent="0.3">
      <c r="A222" s="814">
        <v>47</v>
      </c>
      <c r="B222" s="829" t="s">
        <v>299</v>
      </c>
      <c r="C222" s="842">
        <v>2006</v>
      </c>
      <c r="D222" s="843" t="s">
        <v>535</v>
      </c>
      <c r="E222" s="866" t="s">
        <v>744</v>
      </c>
      <c r="F222" s="845" t="s">
        <v>50</v>
      </c>
      <c r="G222" s="819" t="s">
        <v>109</v>
      </c>
      <c r="H222" s="861" t="s">
        <v>182</v>
      </c>
      <c r="I222" s="820">
        <v>60000</v>
      </c>
      <c r="J222" s="822"/>
      <c r="K222" s="865"/>
      <c r="L222" s="822">
        <v>60000</v>
      </c>
      <c r="M222" s="797"/>
      <c r="N222" s="797"/>
      <c r="O222" s="822"/>
      <c r="P222" s="823"/>
      <c r="Q222" s="798"/>
      <c r="R222" s="798"/>
      <c r="S222" s="798"/>
      <c r="T222" s="798"/>
    </row>
    <row r="223" spans="1:20" x14ac:dyDescent="0.3">
      <c r="A223" s="814">
        <v>48</v>
      </c>
      <c r="B223" s="829" t="s">
        <v>299</v>
      </c>
      <c r="C223" s="842" t="s">
        <v>530</v>
      </c>
      <c r="D223" s="843">
        <v>5</v>
      </c>
      <c r="E223" s="866" t="s">
        <v>745</v>
      </c>
      <c r="F223" s="845" t="s">
        <v>193</v>
      </c>
      <c r="G223" s="819" t="s">
        <v>109</v>
      </c>
      <c r="H223" s="861" t="s">
        <v>181</v>
      </c>
      <c r="I223" s="820">
        <v>14000</v>
      </c>
      <c r="J223" s="822"/>
      <c r="K223" s="865">
        <v>14000</v>
      </c>
      <c r="L223" s="822"/>
      <c r="M223" s="797"/>
      <c r="N223" s="797"/>
      <c r="O223" s="822"/>
      <c r="P223" s="823"/>
      <c r="Q223" s="798"/>
      <c r="R223" s="798"/>
      <c r="S223" s="798"/>
      <c r="T223" s="798"/>
    </row>
    <row r="224" spans="1:20" x14ac:dyDescent="0.3">
      <c r="A224" s="814">
        <v>49</v>
      </c>
      <c r="B224" s="829" t="s">
        <v>299</v>
      </c>
      <c r="C224" s="842">
        <v>2015</v>
      </c>
      <c r="D224" s="843">
        <v>10</v>
      </c>
      <c r="E224" s="866" t="s">
        <v>746</v>
      </c>
      <c r="F224" s="845" t="s">
        <v>50</v>
      </c>
      <c r="G224" s="819" t="s">
        <v>109</v>
      </c>
      <c r="H224" s="861" t="s">
        <v>181</v>
      </c>
      <c r="I224" s="820">
        <v>20000</v>
      </c>
      <c r="J224" s="822"/>
      <c r="K224" s="865">
        <v>30000</v>
      </c>
      <c r="L224" s="822"/>
      <c r="M224" s="797"/>
      <c r="N224" s="797"/>
      <c r="O224" s="822"/>
      <c r="P224" s="823"/>
      <c r="Q224" s="798"/>
      <c r="R224" s="798"/>
      <c r="S224" s="798"/>
      <c r="T224" s="798"/>
    </row>
    <row r="225" spans="1:20" x14ac:dyDescent="0.3">
      <c r="A225" s="814">
        <v>50</v>
      </c>
      <c r="B225" s="829" t="s">
        <v>299</v>
      </c>
      <c r="C225" s="842">
        <v>1970</v>
      </c>
      <c r="D225" s="843">
        <v>25</v>
      </c>
      <c r="E225" s="866" t="s">
        <v>747</v>
      </c>
      <c r="F225" s="845" t="s">
        <v>50</v>
      </c>
      <c r="G225" s="819" t="s">
        <v>109</v>
      </c>
      <c r="H225" s="861"/>
      <c r="I225" s="820">
        <v>75000</v>
      </c>
      <c r="J225" s="822"/>
      <c r="K225" s="865">
        <v>75000</v>
      </c>
      <c r="L225" s="822"/>
      <c r="M225" s="797"/>
      <c r="N225" s="797"/>
      <c r="O225" s="822"/>
      <c r="P225" s="823"/>
      <c r="Q225" s="798"/>
      <c r="R225" s="798"/>
      <c r="S225" s="798"/>
      <c r="T225" s="798"/>
    </row>
    <row r="226" spans="1:20" ht="33" x14ac:dyDescent="0.45">
      <c r="A226" s="814">
        <v>51</v>
      </c>
      <c r="B226" s="829" t="s">
        <v>299</v>
      </c>
      <c r="C226" s="841">
        <v>2019</v>
      </c>
      <c r="D226" s="800"/>
      <c r="E226" s="847" t="s">
        <v>323</v>
      </c>
      <c r="F226" s="848" t="s">
        <v>193</v>
      </c>
      <c r="G226" s="808" t="s">
        <v>314</v>
      </c>
      <c r="H226" s="864" t="s">
        <v>697</v>
      </c>
      <c r="I226" s="820">
        <v>25000</v>
      </c>
      <c r="J226" s="821">
        <v>12500</v>
      </c>
      <c r="K226" s="849"/>
      <c r="L226" s="797"/>
      <c r="M226" s="797"/>
      <c r="N226" s="797"/>
      <c r="O226" s="822"/>
      <c r="P226" s="799"/>
      <c r="Q226" s="798"/>
      <c r="R226" s="798"/>
      <c r="S226" s="798"/>
      <c r="T226" s="798"/>
    </row>
    <row r="227" spans="1:20" ht="31.8" thickBot="1" x14ac:dyDescent="0.35">
      <c r="A227" s="814">
        <v>52</v>
      </c>
      <c r="B227" s="829" t="s">
        <v>299</v>
      </c>
      <c r="C227" s="850">
        <v>2022</v>
      </c>
      <c r="D227" s="851" t="s">
        <v>322</v>
      </c>
      <c r="E227" s="852" t="s">
        <v>506</v>
      </c>
      <c r="F227" s="853" t="s">
        <v>193</v>
      </c>
      <c r="G227" s="808" t="s">
        <v>314</v>
      </c>
      <c r="H227" s="864" t="s">
        <v>698</v>
      </c>
      <c r="I227" s="854">
        <v>153000</v>
      </c>
      <c r="J227" s="855"/>
      <c r="K227" s="855">
        <v>40000</v>
      </c>
      <c r="L227" s="855">
        <v>42000</v>
      </c>
      <c r="M227" s="856"/>
      <c r="N227" s="856"/>
      <c r="O227" s="1007"/>
      <c r="P227" s="857"/>
      <c r="Q227" s="798"/>
      <c r="R227" s="798"/>
      <c r="S227" s="798"/>
      <c r="T227" s="798"/>
    </row>
    <row r="228" spans="1:20" ht="16.8" thickTop="1" thickBot="1" x14ac:dyDescent="0.35">
      <c r="A228" s="688" t="s">
        <v>65</v>
      </c>
      <c r="B228" s="426"/>
      <c r="C228" s="689"/>
      <c r="D228" s="526"/>
      <c r="E228" s="524"/>
      <c r="F228" s="599"/>
      <c r="G228" s="690"/>
      <c r="H228" s="691"/>
      <c r="I228" s="692"/>
      <c r="J228" s="427">
        <f>SUM(J175:J227)</f>
        <v>297500</v>
      </c>
      <c r="K228" s="796">
        <f t="shared" ref="K228:T228" si="6">SUM(K175:K227)</f>
        <v>760200</v>
      </c>
      <c r="L228" s="796">
        <f t="shared" si="6"/>
        <v>223000</v>
      </c>
      <c r="M228" s="796">
        <f t="shared" si="6"/>
        <v>680000</v>
      </c>
      <c r="N228" s="796">
        <f t="shared" si="6"/>
        <v>650000</v>
      </c>
      <c r="O228" s="796">
        <f t="shared" si="6"/>
        <v>550000</v>
      </c>
      <c r="P228" s="796">
        <f t="shared" si="6"/>
        <v>375000</v>
      </c>
      <c r="Q228" s="796">
        <f t="shared" si="6"/>
        <v>455000</v>
      </c>
      <c r="R228" s="796">
        <f t="shared" si="6"/>
        <v>65000</v>
      </c>
      <c r="S228" s="796">
        <f t="shared" si="6"/>
        <v>0</v>
      </c>
      <c r="T228" s="796">
        <f t="shared" si="6"/>
        <v>0</v>
      </c>
    </row>
    <row r="229" spans="1:20" ht="16.2" thickBot="1" x14ac:dyDescent="0.35">
      <c r="A229" s="423"/>
      <c r="B229" s="424"/>
      <c r="C229" s="424"/>
      <c r="D229" s="425"/>
      <c r="E229" s="424"/>
      <c r="F229" s="425"/>
      <c r="G229" s="424"/>
      <c r="H229" s="424"/>
      <c r="I229" s="424"/>
      <c r="J229" s="424"/>
      <c r="K229" s="424"/>
      <c r="L229" s="424"/>
      <c r="M229" s="424"/>
      <c r="N229" s="424"/>
      <c r="O229" s="424"/>
      <c r="P229" s="428"/>
    </row>
    <row r="230" spans="1:20" s="462" customFormat="1" x14ac:dyDescent="0.3">
      <c r="A230" s="502">
        <v>1</v>
      </c>
      <c r="B230" s="429" t="s">
        <v>324</v>
      </c>
      <c r="C230" s="429"/>
      <c r="D230" s="430"/>
      <c r="E230" s="429" t="s">
        <v>325</v>
      </c>
      <c r="F230" s="430" t="s">
        <v>50</v>
      </c>
      <c r="G230" s="429" t="s">
        <v>326</v>
      </c>
      <c r="H230" s="431"/>
      <c r="I230" s="432"/>
      <c r="J230" s="433">
        <v>0</v>
      </c>
      <c r="K230" s="433">
        <v>80000</v>
      </c>
      <c r="L230" s="433">
        <v>0</v>
      </c>
      <c r="M230" s="433">
        <v>0</v>
      </c>
      <c r="N230" s="693">
        <v>0</v>
      </c>
      <c r="O230" s="693">
        <v>0</v>
      </c>
      <c r="P230" s="695">
        <v>0</v>
      </c>
      <c r="Q230" s="694">
        <v>0</v>
      </c>
      <c r="R230" s="694">
        <v>0</v>
      </c>
      <c r="S230" s="694">
        <v>0</v>
      </c>
      <c r="T230" s="694">
        <v>0</v>
      </c>
    </row>
    <row r="231" spans="1:20" s="462" customFormat="1" x14ac:dyDescent="0.3">
      <c r="A231" s="696">
        <f>A230+1</f>
        <v>2</v>
      </c>
      <c r="B231" s="434" t="s">
        <v>324</v>
      </c>
      <c r="C231" s="434"/>
      <c r="D231" s="435"/>
      <c r="E231" s="434" t="s">
        <v>327</v>
      </c>
      <c r="F231" s="435" t="s">
        <v>50</v>
      </c>
      <c r="G231" s="434" t="s">
        <v>326</v>
      </c>
      <c r="H231" s="436"/>
      <c r="I231" s="437"/>
      <c r="J231" s="438">
        <v>0</v>
      </c>
      <c r="K231" s="438">
        <v>0</v>
      </c>
      <c r="L231" s="438">
        <v>0</v>
      </c>
      <c r="M231" s="438">
        <v>0</v>
      </c>
      <c r="N231" s="439">
        <v>40000</v>
      </c>
      <c r="O231" s="797">
        <v>0</v>
      </c>
      <c r="P231" s="441">
        <v>0</v>
      </c>
      <c r="Q231" s="440">
        <v>0</v>
      </c>
      <c r="R231" s="440">
        <v>0</v>
      </c>
      <c r="S231" s="440">
        <v>0</v>
      </c>
      <c r="T231" s="440">
        <v>0</v>
      </c>
    </row>
    <row r="232" spans="1:20" s="462" customFormat="1" x14ac:dyDescent="0.3">
      <c r="A232" s="696">
        <f t="shared" ref="A232:A241" si="7">A231+1</f>
        <v>3</v>
      </c>
      <c r="B232" s="434" t="s">
        <v>324</v>
      </c>
      <c r="C232" s="434"/>
      <c r="D232" s="435"/>
      <c r="E232" s="434" t="s">
        <v>328</v>
      </c>
      <c r="F232" s="435" t="s">
        <v>50</v>
      </c>
      <c r="G232" s="434" t="s">
        <v>326</v>
      </c>
      <c r="H232" s="436"/>
      <c r="I232" s="437"/>
      <c r="J232" s="438">
        <v>5000</v>
      </c>
      <c r="K232" s="438">
        <v>5000</v>
      </c>
      <c r="L232" s="438">
        <v>5000</v>
      </c>
      <c r="M232" s="438">
        <v>5000</v>
      </c>
      <c r="N232" s="439">
        <v>5000</v>
      </c>
      <c r="O232" s="797">
        <v>5000</v>
      </c>
      <c r="P232" s="441">
        <v>5000</v>
      </c>
      <c r="Q232" s="440">
        <v>5000</v>
      </c>
      <c r="R232" s="440">
        <v>5000</v>
      </c>
      <c r="S232" s="440">
        <v>5000</v>
      </c>
      <c r="T232" s="440">
        <v>0</v>
      </c>
    </row>
    <row r="233" spans="1:20" s="462" customFormat="1" x14ac:dyDescent="0.3">
      <c r="A233" s="696">
        <f t="shared" si="7"/>
        <v>4</v>
      </c>
      <c r="B233" s="434" t="s">
        <v>324</v>
      </c>
      <c r="C233" s="434"/>
      <c r="D233" s="435"/>
      <c r="E233" s="434" t="s">
        <v>329</v>
      </c>
      <c r="F233" s="435" t="s">
        <v>54</v>
      </c>
      <c r="G233" s="434" t="s">
        <v>326</v>
      </c>
      <c r="H233" s="436"/>
      <c r="I233" s="437"/>
      <c r="J233" s="438">
        <v>0</v>
      </c>
      <c r="K233" s="438">
        <v>0</v>
      </c>
      <c r="L233" s="438">
        <v>0</v>
      </c>
      <c r="M233" s="438">
        <v>0</v>
      </c>
      <c r="N233" s="439">
        <v>0</v>
      </c>
      <c r="O233" s="438">
        <v>0</v>
      </c>
      <c r="P233" s="441">
        <v>0</v>
      </c>
      <c r="Q233" s="440">
        <v>0</v>
      </c>
      <c r="R233" s="440">
        <v>0</v>
      </c>
      <c r="S233" s="440">
        <v>0</v>
      </c>
      <c r="T233" s="440">
        <v>0</v>
      </c>
    </row>
    <row r="234" spans="1:20" s="462" customFormat="1" x14ac:dyDescent="0.3">
      <c r="A234" s="696">
        <f t="shared" si="7"/>
        <v>5</v>
      </c>
      <c r="B234" s="434" t="s">
        <v>324</v>
      </c>
      <c r="C234" s="434"/>
      <c r="D234" s="435"/>
      <c r="E234" s="434" t="s">
        <v>330</v>
      </c>
      <c r="F234" s="435" t="s">
        <v>50</v>
      </c>
      <c r="G234" s="434" t="s">
        <v>326</v>
      </c>
      <c r="H234" s="436"/>
      <c r="I234" s="437"/>
      <c r="J234" s="438">
        <v>0</v>
      </c>
      <c r="K234" s="438">
        <v>0</v>
      </c>
      <c r="L234" s="438">
        <v>0</v>
      </c>
      <c r="M234" s="438">
        <v>0</v>
      </c>
      <c r="N234" s="439">
        <v>20000</v>
      </c>
      <c r="O234" s="797">
        <v>0</v>
      </c>
      <c r="P234" s="441">
        <v>0</v>
      </c>
      <c r="Q234" s="440">
        <v>0</v>
      </c>
      <c r="R234" s="440">
        <v>0</v>
      </c>
      <c r="S234" s="440">
        <v>0</v>
      </c>
      <c r="T234" s="440">
        <v>0</v>
      </c>
    </row>
    <row r="235" spans="1:20" s="462" customFormat="1" x14ac:dyDescent="0.3">
      <c r="A235" s="696">
        <f>A234+1</f>
        <v>6</v>
      </c>
      <c r="B235" s="434" t="s">
        <v>324</v>
      </c>
      <c r="C235" s="434"/>
      <c r="D235" s="435"/>
      <c r="E235" s="434" t="s">
        <v>331</v>
      </c>
      <c r="F235" s="435" t="s">
        <v>50</v>
      </c>
      <c r="G235" s="434" t="s">
        <v>326</v>
      </c>
      <c r="H235" s="436"/>
      <c r="I235" s="437"/>
      <c r="J235" s="438">
        <v>0</v>
      </c>
      <c r="K235" s="438">
        <v>0</v>
      </c>
      <c r="L235" s="438">
        <v>0</v>
      </c>
      <c r="M235" s="438">
        <v>0</v>
      </c>
      <c r="N235" s="439">
        <v>10000</v>
      </c>
      <c r="O235" s="797">
        <v>0</v>
      </c>
      <c r="P235" s="441"/>
      <c r="Q235" s="440"/>
      <c r="R235" s="440"/>
      <c r="S235" s="440"/>
      <c r="T235" s="440"/>
    </row>
    <row r="236" spans="1:20" s="462" customFormat="1" x14ac:dyDescent="0.3">
      <c r="A236" s="696">
        <f>A234+1</f>
        <v>6</v>
      </c>
      <c r="B236" s="434" t="s">
        <v>324</v>
      </c>
      <c r="C236" s="434"/>
      <c r="D236" s="435"/>
      <c r="E236" s="434" t="s">
        <v>332</v>
      </c>
      <c r="F236" s="435" t="s">
        <v>50</v>
      </c>
      <c r="G236" s="434" t="s">
        <v>326</v>
      </c>
      <c r="H236" s="436"/>
      <c r="I236" s="437"/>
      <c r="J236" s="438">
        <v>0</v>
      </c>
      <c r="K236" s="438">
        <v>0</v>
      </c>
      <c r="L236" s="438">
        <v>10000</v>
      </c>
      <c r="M236" s="438"/>
      <c r="N236" s="439">
        <v>0</v>
      </c>
      <c r="O236" s="797">
        <v>0</v>
      </c>
      <c r="P236" s="441">
        <v>0</v>
      </c>
      <c r="Q236" s="440">
        <v>0</v>
      </c>
      <c r="R236" s="440">
        <v>0</v>
      </c>
      <c r="S236" s="440">
        <v>0</v>
      </c>
      <c r="T236" s="440">
        <v>0</v>
      </c>
    </row>
    <row r="237" spans="1:20" s="462" customFormat="1" x14ac:dyDescent="0.3">
      <c r="A237" s="696">
        <f t="shared" si="7"/>
        <v>7</v>
      </c>
      <c r="B237" s="434" t="s">
        <v>324</v>
      </c>
      <c r="C237" s="434"/>
      <c r="D237" s="435"/>
      <c r="E237" s="434" t="s">
        <v>333</v>
      </c>
      <c r="F237" s="435" t="s">
        <v>50</v>
      </c>
      <c r="G237" s="434" t="s">
        <v>326</v>
      </c>
      <c r="H237" s="436"/>
      <c r="I237" s="437"/>
      <c r="J237" s="438">
        <v>0</v>
      </c>
      <c r="K237" s="438">
        <v>0</v>
      </c>
      <c r="L237" s="438">
        <v>0</v>
      </c>
      <c r="M237" s="438">
        <v>0</v>
      </c>
      <c r="N237" s="439">
        <v>10000</v>
      </c>
      <c r="O237" s="797">
        <v>0</v>
      </c>
      <c r="P237" s="441">
        <v>0</v>
      </c>
      <c r="Q237" s="440">
        <v>0</v>
      </c>
      <c r="R237" s="440">
        <v>0</v>
      </c>
      <c r="S237" s="440">
        <v>0</v>
      </c>
      <c r="T237" s="440">
        <v>0</v>
      </c>
    </row>
    <row r="238" spans="1:20" s="462" customFormat="1" x14ac:dyDescent="0.3">
      <c r="A238" s="696">
        <f t="shared" si="7"/>
        <v>8</v>
      </c>
      <c r="B238" s="434" t="s">
        <v>324</v>
      </c>
      <c r="C238" s="434"/>
      <c r="D238" s="435"/>
      <c r="E238" s="434" t="s">
        <v>524</v>
      </c>
      <c r="F238" s="435" t="s">
        <v>54</v>
      </c>
      <c r="G238" s="434" t="s">
        <v>326</v>
      </c>
      <c r="H238" s="436"/>
      <c r="I238" s="437"/>
      <c r="J238" s="438">
        <v>20000</v>
      </c>
      <c r="K238" s="438">
        <v>0</v>
      </c>
      <c r="L238" s="438">
        <v>0</v>
      </c>
      <c r="M238" s="438">
        <v>0</v>
      </c>
      <c r="N238" s="439">
        <v>0</v>
      </c>
      <c r="O238" s="797">
        <v>0</v>
      </c>
      <c r="P238" s="441">
        <v>0</v>
      </c>
      <c r="Q238" s="440">
        <v>0</v>
      </c>
      <c r="R238" s="440">
        <v>0</v>
      </c>
      <c r="S238" s="440">
        <v>0</v>
      </c>
      <c r="T238" s="440">
        <v>0</v>
      </c>
    </row>
    <row r="239" spans="1:20" s="462" customFormat="1" x14ac:dyDescent="0.3">
      <c r="A239" s="696">
        <f>A237+1</f>
        <v>8</v>
      </c>
      <c r="B239" s="434" t="s">
        <v>324</v>
      </c>
      <c r="C239" s="434"/>
      <c r="D239" s="435"/>
      <c r="E239" s="434" t="s">
        <v>789</v>
      </c>
      <c r="F239" s="435" t="s">
        <v>50</v>
      </c>
      <c r="G239" s="434" t="s">
        <v>326</v>
      </c>
      <c r="H239" s="436"/>
      <c r="I239" s="437"/>
      <c r="J239" s="594">
        <v>0</v>
      </c>
      <c r="K239" s="438">
        <v>0</v>
      </c>
      <c r="L239" s="438">
        <v>40000</v>
      </c>
      <c r="M239" s="438">
        <v>0</v>
      </c>
      <c r="N239" s="797">
        <v>0</v>
      </c>
      <c r="O239" s="797">
        <v>0</v>
      </c>
      <c r="P239" s="799">
        <v>0</v>
      </c>
      <c r="Q239" s="798">
        <v>0</v>
      </c>
      <c r="R239" s="798">
        <v>0</v>
      </c>
      <c r="S239" s="798">
        <v>0</v>
      </c>
      <c r="T239" s="798">
        <v>0</v>
      </c>
    </row>
    <row r="240" spans="1:20" s="462" customFormat="1" x14ac:dyDescent="0.3">
      <c r="A240" s="696">
        <f>A238+1</f>
        <v>9</v>
      </c>
      <c r="B240" s="434" t="s">
        <v>324</v>
      </c>
      <c r="C240" s="434"/>
      <c r="D240" s="435"/>
      <c r="E240" s="434" t="s">
        <v>525</v>
      </c>
      <c r="F240" s="435" t="s">
        <v>50</v>
      </c>
      <c r="G240" s="434" t="s">
        <v>326</v>
      </c>
      <c r="H240" s="436"/>
      <c r="I240" s="437"/>
      <c r="J240" s="594">
        <v>0</v>
      </c>
      <c r="K240" s="438">
        <v>0</v>
      </c>
      <c r="L240" s="438">
        <v>0</v>
      </c>
      <c r="M240" s="438">
        <v>50000</v>
      </c>
      <c r="N240" s="439">
        <v>0</v>
      </c>
      <c r="O240" s="797">
        <v>0</v>
      </c>
      <c r="P240" s="441">
        <v>0</v>
      </c>
      <c r="Q240" s="440">
        <v>0</v>
      </c>
      <c r="R240" s="440">
        <v>0</v>
      </c>
      <c r="S240" s="440">
        <v>0</v>
      </c>
      <c r="T240" s="440">
        <v>0</v>
      </c>
    </row>
    <row r="241" spans="1:20" s="462" customFormat="1" ht="16.2" thickBot="1" x14ac:dyDescent="0.35">
      <c r="A241" s="696">
        <f t="shared" si="7"/>
        <v>10</v>
      </c>
      <c r="B241" s="442" t="s">
        <v>324</v>
      </c>
      <c r="C241" s="442"/>
      <c r="D241" s="443"/>
      <c r="E241" s="442" t="s">
        <v>526</v>
      </c>
      <c r="F241" s="443" t="s">
        <v>50</v>
      </c>
      <c r="G241" s="442" t="s">
        <v>326</v>
      </c>
      <c r="H241" s="697"/>
      <c r="I241" s="698"/>
      <c r="J241" s="444">
        <v>10000</v>
      </c>
      <c r="K241" s="444">
        <v>10000</v>
      </c>
      <c r="L241" s="444">
        <v>10000</v>
      </c>
      <c r="M241" s="444">
        <v>10000</v>
      </c>
      <c r="N241" s="444">
        <v>10000</v>
      </c>
      <c r="O241" s="444">
        <v>10000</v>
      </c>
      <c r="P241" s="699">
        <v>10000</v>
      </c>
      <c r="Q241" s="700">
        <v>10000</v>
      </c>
      <c r="R241" s="700">
        <v>10000</v>
      </c>
      <c r="S241" s="700">
        <v>10000</v>
      </c>
      <c r="T241" s="700">
        <v>0</v>
      </c>
    </row>
    <row r="242" spans="1:20" s="412" customFormat="1" ht="16.2" thickBot="1" x14ac:dyDescent="0.35">
      <c r="A242" s="1249" t="s">
        <v>334</v>
      </c>
      <c r="B242" s="1250"/>
      <c r="C242" s="706"/>
      <c r="D242" s="707"/>
      <c r="E242" s="708"/>
      <c r="F242" s="709"/>
      <c r="G242" s="709"/>
      <c r="H242" s="710"/>
      <c r="I242" s="711"/>
      <c r="J242" s="712">
        <f t="shared" ref="J242:Q242" si="8">SUM(J230:J241)</f>
        <v>35000</v>
      </c>
      <c r="K242" s="712">
        <f t="shared" si="8"/>
        <v>95000</v>
      </c>
      <c r="L242" s="712">
        <f t="shared" si="8"/>
        <v>65000</v>
      </c>
      <c r="M242" s="712">
        <f t="shared" si="8"/>
        <v>65000</v>
      </c>
      <c r="N242" s="712">
        <f t="shared" si="8"/>
        <v>95000</v>
      </c>
      <c r="O242" s="712">
        <f t="shared" si="8"/>
        <v>15000</v>
      </c>
      <c r="P242" s="713">
        <f t="shared" si="8"/>
        <v>15000</v>
      </c>
      <c r="Q242" s="714">
        <f t="shared" si="8"/>
        <v>15000</v>
      </c>
      <c r="R242" s="714">
        <f>SUM(R230:R241)</f>
        <v>15000</v>
      </c>
      <c r="S242" s="714">
        <f>SUM(S230:S241)</f>
        <v>15000</v>
      </c>
      <c r="T242" s="714">
        <f>SUM(T230:T241)</f>
        <v>0</v>
      </c>
    </row>
    <row r="243" spans="1:20" s="462" customFormat="1" x14ac:dyDescent="0.3">
      <c r="A243" s="464"/>
      <c r="B243" s="464"/>
      <c r="C243" s="465"/>
      <c r="D243" s="465"/>
      <c r="E243" s="466"/>
      <c r="F243" s="465"/>
      <c r="G243" s="467"/>
      <c r="H243" s="467"/>
      <c r="I243" s="468"/>
      <c r="J243" s="468"/>
      <c r="K243" s="468"/>
      <c r="L243" s="468"/>
      <c r="M243" s="468"/>
      <c r="N243" s="468"/>
      <c r="O243" s="468"/>
      <c r="P243" s="468"/>
      <c r="Q243" s="461"/>
      <c r="R243" s="461"/>
      <c r="S243" s="461"/>
      <c r="T243" s="461"/>
    </row>
    <row r="244" spans="1:20" s="462" customFormat="1" x14ac:dyDescent="0.3">
      <c r="A244" s="464"/>
      <c r="B244" s="464"/>
      <c r="C244" s="465"/>
      <c r="D244" s="465"/>
      <c r="E244" s="466"/>
      <c r="F244" s="465"/>
      <c r="G244" s="467"/>
      <c r="H244" s="467"/>
      <c r="I244" s="468"/>
      <c r="J244" s="468">
        <f t="shared" ref="J244:T244" si="9">+J242+J228+J173</f>
        <v>2076000</v>
      </c>
      <c r="K244" s="468">
        <f t="shared" si="9"/>
        <v>2962350</v>
      </c>
      <c r="L244" s="468">
        <f t="shared" si="9"/>
        <v>2443221.5</v>
      </c>
      <c r="M244" s="468">
        <f t="shared" si="9"/>
        <v>3829927.145</v>
      </c>
      <c r="N244" s="468">
        <f t="shared" si="9"/>
        <v>2243643.6893500001</v>
      </c>
      <c r="O244" s="468">
        <f t="shared" si="9"/>
        <v>2678456.0000304999</v>
      </c>
      <c r="P244" s="468">
        <f t="shared" si="9"/>
        <v>2183197.060031415</v>
      </c>
      <c r="Q244" s="468">
        <f t="shared" si="9"/>
        <v>2980000</v>
      </c>
      <c r="R244" s="468">
        <f t="shared" si="9"/>
        <v>1920000</v>
      </c>
      <c r="S244" s="468">
        <f t="shared" si="9"/>
        <v>615000</v>
      </c>
      <c r="T244" s="468">
        <f t="shared" si="9"/>
        <v>490000</v>
      </c>
    </row>
    <row r="245" spans="1:20" s="462" customFormat="1" x14ac:dyDescent="0.3">
      <c r="C245" s="701"/>
      <c r="D245" s="701"/>
      <c r="E245" s="702"/>
      <c r="F245" s="465"/>
      <c r="G245" s="703"/>
      <c r="H245" s="703"/>
      <c r="I245" s="461"/>
      <c r="J245" s="461"/>
      <c r="K245" s="461"/>
      <c r="L245" s="461"/>
      <c r="M245" s="461"/>
      <c r="N245" s="461"/>
      <c r="O245" s="461"/>
      <c r="P245" s="461"/>
      <c r="Q245" s="461"/>
      <c r="R245" s="461"/>
      <c r="S245" s="461"/>
      <c r="T245" s="461"/>
    </row>
    <row r="246" spans="1:20" s="462" customFormat="1" x14ac:dyDescent="0.3">
      <c r="C246" s="701"/>
      <c r="D246" s="701"/>
      <c r="E246" s="702"/>
      <c r="F246" s="465"/>
      <c r="G246" s="446" t="s">
        <v>66</v>
      </c>
      <c r="H246" s="1256" t="s">
        <v>335</v>
      </c>
      <c r="I246" s="1256"/>
      <c r="J246" s="447">
        <f>+SUM(J8,J14:J20,J22:J59,J61,J63:J106,J108:J112,J131,J133,J140,J150:J165,J167:J171)</f>
        <v>1461500</v>
      </c>
      <c r="K246" s="447">
        <f t="shared" ref="K246:T246" si="10">+SUM(K8,K14:K20,K22:K59,K61,K63:K106,K108:K112,K131,K133,K140,K150:K165,K167:K171)</f>
        <v>1586100</v>
      </c>
      <c r="L246" s="447">
        <f t="shared" si="10"/>
        <v>1617000</v>
      </c>
      <c r="M246" s="447">
        <f t="shared" si="10"/>
        <v>2561409</v>
      </c>
      <c r="N246" s="447">
        <f t="shared" si="10"/>
        <v>1101700</v>
      </c>
      <c r="O246" s="447">
        <f t="shared" si="10"/>
        <v>1738954</v>
      </c>
      <c r="P246" s="447">
        <f t="shared" si="10"/>
        <v>1390000</v>
      </c>
      <c r="Q246" s="447">
        <f t="shared" si="10"/>
        <v>2480000</v>
      </c>
      <c r="R246" s="447">
        <f t="shared" si="10"/>
        <v>1825000</v>
      </c>
      <c r="S246" s="447">
        <f t="shared" si="10"/>
        <v>600000</v>
      </c>
      <c r="T246" s="447">
        <f t="shared" si="10"/>
        <v>490000</v>
      </c>
    </row>
    <row r="247" spans="1:20" s="462" customFormat="1" x14ac:dyDescent="0.3">
      <c r="C247" s="701"/>
      <c r="D247" s="701"/>
      <c r="E247" s="702"/>
      <c r="F247" s="465"/>
      <c r="G247" s="448" t="s">
        <v>67</v>
      </c>
      <c r="H247" s="1257" t="s">
        <v>67</v>
      </c>
      <c r="I247" s="1257"/>
      <c r="J247" s="449">
        <f>+SUM(J7,J9:J13,J60,J62,J107,J113:J130,J132,J134:J139,J141:J149,J166,J172)</f>
        <v>282000</v>
      </c>
      <c r="K247" s="449">
        <f t="shared" ref="K247:T247" si="11">+SUM(K7,K9:K13,K60,K62,K107,K113:K130,K132,K134:K139,K141:K149,K166,K172)</f>
        <v>521050</v>
      </c>
      <c r="L247" s="449">
        <f t="shared" si="11"/>
        <v>443221.5</v>
      </c>
      <c r="M247" s="449">
        <f t="shared" si="11"/>
        <v>523518.14500000002</v>
      </c>
      <c r="N247" s="449">
        <f t="shared" si="11"/>
        <v>396943.68935</v>
      </c>
      <c r="O247" s="449">
        <f t="shared" si="11"/>
        <v>374502.0000305</v>
      </c>
      <c r="P247" s="449">
        <f t="shared" si="11"/>
        <v>403197.06003141496</v>
      </c>
      <c r="Q247" s="449">
        <f t="shared" si="11"/>
        <v>30000</v>
      </c>
      <c r="R247" s="449">
        <f t="shared" si="11"/>
        <v>15000</v>
      </c>
      <c r="S247" s="449">
        <f t="shared" si="11"/>
        <v>0</v>
      </c>
      <c r="T247" s="449">
        <f t="shared" si="11"/>
        <v>0</v>
      </c>
    </row>
    <row r="248" spans="1:20" s="462" customFormat="1" x14ac:dyDescent="0.3">
      <c r="C248" s="701"/>
      <c r="D248" s="701"/>
      <c r="E248" s="702"/>
      <c r="F248" s="465"/>
      <c r="G248" s="450" t="s">
        <v>68</v>
      </c>
      <c r="H248" s="450" t="s">
        <v>68</v>
      </c>
      <c r="I248" s="451"/>
      <c r="J248" s="452">
        <v>0</v>
      </c>
      <c r="K248" s="452">
        <v>0</v>
      </c>
      <c r="L248" s="452">
        <v>0</v>
      </c>
      <c r="M248" s="452">
        <v>0</v>
      </c>
      <c r="N248" s="452">
        <v>0</v>
      </c>
      <c r="O248" s="452">
        <v>0</v>
      </c>
      <c r="P248" s="452">
        <v>0</v>
      </c>
      <c r="Q248" s="452">
        <v>0</v>
      </c>
      <c r="R248" s="452">
        <v>0</v>
      </c>
      <c r="S248" s="452">
        <v>0</v>
      </c>
      <c r="T248" s="452">
        <v>0</v>
      </c>
    </row>
    <row r="249" spans="1:20" s="462" customFormat="1" x14ac:dyDescent="0.3">
      <c r="C249" s="701"/>
      <c r="D249" s="701"/>
      <c r="E249" s="702"/>
      <c r="F249" s="465"/>
      <c r="G249" s="453" t="s">
        <v>643</v>
      </c>
      <c r="H249" s="1258" t="s">
        <v>336</v>
      </c>
      <c r="I249" s="1258"/>
      <c r="J249" s="454">
        <f>+J228</f>
        <v>297500</v>
      </c>
      <c r="K249" s="454">
        <f t="shared" ref="K249:T249" si="12">+K228</f>
        <v>760200</v>
      </c>
      <c r="L249" s="454">
        <f t="shared" si="12"/>
        <v>223000</v>
      </c>
      <c r="M249" s="454">
        <f t="shared" si="12"/>
        <v>680000</v>
      </c>
      <c r="N249" s="454">
        <f t="shared" si="12"/>
        <v>650000</v>
      </c>
      <c r="O249" s="454">
        <f t="shared" si="12"/>
        <v>550000</v>
      </c>
      <c r="P249" s="454">
        <f t="shared" si="12"/>
        <v>375000</v>
      </c>
      <c r="Q249" s="454">
        <f t="shared" si="12"/>
        <v>455000</v>
      </c>
      <c r="R249" s="454">
        <f t="shared" si="12"/>
        <v>65000</v>
      </c>
      <c r="S249" s="454">
        <f t="shared" si="12"/>
        <v>0</v>
      </c>
      <c r="T249" s="454">
        <f t="shared" si="12"/>
        <v>0</v>
      </c>
    </row>
    <row r="250" spans="1:20" s="462" customFormat="1" x14ac:dyDescent="0.3">
      <c r="C250" s="701"/>
      <c r="D250" s="701"/>
      <c r="E250" s="702"/>
      <c r="F250" s="465"/>
      <c r="G250" s="455" t="s">
        <v>53</v>
      </c>
      <c r="H250" s="456"/>
      <c r="I250" s="456"/>
      <c r="J250" s="457">
        <f>+J21</f>
        <v>0</v>
      </c>
      <c r="K250" s="457">
        <f>+K21</f>
        <v>0</v>
      </c>
      <c r="L250" s="457">
        <f>+L21</f>
        <v>95000</v>
      </c>
      <c r="M250" s="457">
        <v>0</v>
      </c>
      <c r="N250" s="457">
        <f t="shared" ref="N250:T250" si="13">+N21</f>
        <v>0</v>
      </c>
      <c r="O250" s="457">
        <f t="shared" si="13"/>
        <v>0</v>
      </c>
      <c r="P250" s="457">
        <f t="shared" si="13"/>
        <v>0</v>
      </c>
      <c r="Q250" s="457">
        <f t="shared" si="13"/>
        <v>0</v>
      </c>
      <c r="R250" s="457">
        <f t="shared" si="13"/>
        <v>0</v>
      </c>
      <c r="S250" s="457">
        <f t="shared" si="13"/>
        <v>0</v>
      </c>
      <c r="T250" s="457">
        <f t="shared" si="13"/>
        <v>0</v>
      </c>
    </row>
    <row r="251" spans="1:20" s="462" customFormat="1" x14ac:dyDescent="0.3">
      <c r="C251" s="701"/>
      <c r="D251" s="701"/>
      <c r="E251" s="702"/>
      <c r="F251" s="465"/>
      <c r="G251" s="458" t="s">
        <v>337</v>
      </c>
      <c r="H251" s="1251" t="s">
        <v>326</v>
      </c>
      <c r="I251" s="1251"/>
      <c r="J251" s="459">
        <f>+J242</f>
        <v>35000</v>
      </c>
      <c r="K251" s="459">
        <f>+K242</f>
        <v>95000</v>
      </c>
      <c r="L251" s="459">
        <f>+L242</f>
        <v>65000</v>
      </c>
      <c r="M251" s="459">
        <f t="shared" ref="M251:T251" si="14">+M242</f>
        <v>65000</v>
      </c>
      <c r="N251" s="459">
        <f t="shared" si="14"/>
        <v>95000</v>
      </c>
      <c r="O251" s="459">
        <f t="shared" si="14"/>
        <v>15000</v>
      </c>
      <c r="P251" s="459">
        <f t="shared" si="14"/>
        <v>15000</v>
      </c>
      <c r="Q251" s="459">
        <f t="shared" si="14"/>
        <v>15000</v>
      </c>
      <c r="R251" s="459">
        <f t="shared" si="14"/>
        <v>15000</v>
      </c>
      <c r="S251" s="459">
        <f t="shared" si="14"/>
        <v>15000</v>
      </c>
      <c r="T251" s="459">
        <f t="shared" si="14"/>
        <v>0</v>
      </c>
    </row>
    <row r="252" spans="1:20" s="462" customFormat="1" x14ac:dyDescent="0.3">
      <c r="C252" s="701"/>
      <c r="D252" s="701"/>
      <c r="E252" s="702"/>
      <c r="F252" s="465"/>
      <c r="G252" s="445"/>
      <c r="H252" s="445"/>
      <c r="I252" s="411"/>
      <c r="J252" s="411">
        <f t="shared" ref="J252:P252" si="15">SUM(J246:J251)</f>
        <v>2076000</v>
      </c>
      <c r="K252" s="411">
        <f t="shared" si="15"/>
        <v>2962350</v>
      </c>
      <c r="L252" s="411">
        <f t="shared" si="15"/>
        <v>2443221.5</v>
      </c>
      <c r="M252" s="411">
        <f t="shared" si="15"/>
        <v>3829927.145</v>
      </c>
      <c r="N252" s="411">
        <f t="shared" si="15"/>
        <v>2243643.6893500001</v>
      </c>
      <c r="O252" s="411">
        <f>SUM(O246:O251)</f>
        <v>2678456.0000304999</v>
      </c>
      <c r="P252" s="411">
        <f t="shared" si="15"/>
        <v>2183197.060031415</v>
      </c>
      <c r="Q252" s="411">
        <f>SUM(Q246:Q251)</f>
        <v>2980000</v>
      </c>
      <c r="R252" s="411">
        <f>SUM(R246:R251)</f>
        <v>1920000</v>
      </c>
      <c r="S252" s="411">
        <f>SUM(S246:S251)</f>
        <v>615000</v>
      </c>
      <c r="T252" s="411">
        <f>SUM(T246:T251)</f>
        <v>490000</v>
      </c>
    </row>
    <row r="253" spans="1:20" s="462" customFormat="1" x14ac:dyDescent="0.3">
      <c r="C253" s="701"/>
      <c r="D253" s="701"/>
      <c r="E253" s="702"/>
      <c r="F253" s="465"/>
      <c r="G253" s="703"/>
      <c r="H253" s="703"/>
      <c r="I253" s="461"/>
      <c r="J253" s="461"/>
      <c r="K253" s="461"/>
      <c r="L253" s="461"/>
      <c r="M253" s="461"/>
      <c r="N253" s="461"/>
      <c r="O253" s="461"/>
      <c r="P253" s="461"/>
      <c r="Q253" s="461"/>
      <c r="R253" s="461"/>
      <c r="S253" s="461"/>
      <c r="T253" s="461"/>
    </row>
    <row r="254" spans="1:20" s="462" customFormat="1" x14ac:dyDescent="0.3">
      <c r="C254" s="701"/>
      <c r="D254" s="701"/>
      <c r="E254" s="702"/>
      <c r="F254" s="465"/>
      <c r="G254" s="703"/>
      <c r="H254" s="703"/>
      <c r="I254" s="461"/>
      <c r="J254" s="461">
        <f t="shared" ref="J254:T254" si="16">+J252-J244</f>
        <v>0</v>
      </c>
      <c r="K254" s="461">
        <f t="shared" si="16"/>
        <v>0</v>
      </c>
      <c r="L254" s="461">
        <f t="shared" si="16"/>
        <v>0</v>
      </c>
      <c r="M254" s="461">
        <f t="shared" si="16"/>
        <v>0</v>
      </c>
      <c r="N254" s="461">
        <f t="shared" si="16"/>
        <v>0</v>
      </c>
      <c r="O254" s="461">
        <f>+O252-O244</f>
        <v>0</v>
      </c>
      <c r="P254" s="461">
        <f t="shared" si="16"/>
        <v>0</v>
      </c>
      <c r="Q254" s="461">
        <f t="shared" si="16"/>
        <v>0</v>
      </c>
      <c r="R254" s="461">
        <f t="shared" si="16"/>
        <v>0</v>
      </c>
      <c r="S254" s="461">
        <f t="shared" si="16"/>
        <v>0</v>
      </c>
      <c r="T254" s="461">
        <f t="shared" si="16"/>
        <v>0</v>
      </c>
    </row>
    <row r="255" spans="1:20" s="462" customFormat="1" x14ac:dyDescent="0.3">
      <c r="C255" s="701"/>
      <c r="D255" s="701"/>
      <c r="E255" s="702"/>
      <c r="F255" s="465"/>
      <c r="G255" s="703"/>
      <c r="H255" s="703"/>
      <c r="I255" s="461"/>
      <c r="J255" s="461"/>
      <c r="K255" s="461"/>
      <c r="L255" s="461"/>
      <c r="M255" s="461"/>
      <c r="N255" s="461"/>
      <c r="O255" s="461"/>
      <c r="P255" s="461"/>
      <c r="Q255" s="461"/>
      <c r="R255" s="461"/>
      <c r="S255" s="461"/>
      <c r="T255" s="461"/>
    </row>
    <row r="257" spans="1:20" x14ac:dyDescent="0.3">
      <c r="I257" s="704" t="s">
        <v>555</v>
      </c>
      <c r="J257" s="705">
        <f>+J246+'Major with comments funding(2)'!F80</f>
        <v>3020234</v>
      </c>
      <c r="K257" s="705">
        <f>+K246+'Major with comments funding(2)'!G80</f>
        <v>3999793</v>
      </c>
      <c r="L257" s="705">
        <f>+L246+'Major with comments funding(2)'!H80</f>
        <v>3781853</v>
      </c>
      <c r="M257" s="705">
        <f>+M246+'Major with comments funding(2)'!I80</f>
        <v>4303959</v>
      </c>
      <c r="N257" s="705">
        <f>+N246+'Major with comments funding(2)'!J80</f>
        <v>2501700</v>
      </c>
      <c r="O257" s="705">
        <f>+O246+'Major with comments funding(2)'!K80</f>
        <v>3313697</v>
      </c>
      <c r="P257" s="705">
        <f>+P246+'Major with comments funding(2)'!L80</f>
        <v>5619524</v>
      </c>
      <c r="Q257" s="705">
        <f>+Q246+'Major with comments funding(2)'!M80</f>
        <v>2480000</v>
      </c>
      <c r="R257" s="705">
        <f>+R246+'Major with comments funding(2)'!N80</f>
        <v>1825000</v>
      </c>
      <c r="S257" s="705">
        <f>+S246+'Major with comments funding(2)'!O80</f>
        <v>600000</v>
      </c>
      <c r="T257" s="705">
        <f>+T246+'Major with comments funding(2)'!P80</f>
        <v>490000</v>
      </c>
    </row>
    <row r="258" spans="1:20" x14ac:dyDescent="0.3">
      <c r="I258" s="704" t="s">
        <v>556</v>
      </c>
    </row>
    <row r="261" spans="1:20" ht="16.2" thickBot="1" x14ac:dyDescent="0.35"/>
    <row r="262" spans="1:20" ht="16.2" thickBot="1" x14ac:dyDescent="0.35">
      <c r="A262" s="502">
        <v>38</v>
      </c>
      <c r="B262" s="613" t="s">
        <v>205</v>
      </c>
      <c r="C262" s="614">
        <v>2024</v>
      </c>
      <c r="D262" s="615" t="s">
        <v>608</v>
      </c>
      <c r="E262" s="614" t="s">
        <v>609</v>
      </c>
      <c r="F262" s="616" t="s">
        <v>50</v>
      </c>
      <c r="G262" s="617" t="s">
        <v>207</v>
      </c>
      <c r="H262" s="618" t="s">
        <v>618</v>
      </c>
      <c r="I262" s="619">
        <v>50000</v>
      </c>
      <c r="J262" s="620"/>
      <c r="K262" s="620"/>
      <c r="L262" s="620"/>
      <c r="M262" s="620"/>
      <c r="N262" s="620"/>
      <c r="O262" s="621"/>
      <c r="P262" s="622"/>
      <c r="Q262" s="611"/>
      <c r="R262" s="611"/>
      <c r="S262" s="611"/>
      <c r="T262" s="611"/>
    </row>
    <row r="263" spans="1:20" ht="16.2" thickBot="1" x14ac:dyDescent="0.35">
      <c r="A263" s="502"/>
      <c r="B263" s="613" t="s">
        <v>205</v>
      </c>
      <c r="C263" s="614">
        <v>2018</v>
      </c>
      <c r="D263" s="615" t="s">
        <v>608</v>
      </c>
      <c r="E263" s="614" t="s">
        <v>766</v>
      </c>
      <c r="F263" s="616" t="s">
        <v>50</v>
      </c>
      <c r="G263" s="617" t="s">
        <v>207</v>
      </c>
      <c r="H263" s="618" t="s">
        <v>529</v>
      </c>
      <c r="I263" s="619">
        <v>50000</v>
      </c>
      <c r="J263" s="620"/>
      <c r="K263" s="620"/>
      <c r="L263" s="620"/>
      <c r="M263" s="620"/>
      <c r="N263" s="620"/>
      <c r="O263" s="621"/>
      <c r="P263" s="622"/>
      <c r="Q263" s="611"/>
      <c r="R263" s="611">
        <v>50000</v>
      </c>
      <c r="S263" s="611"/>
      <c r="T263" s="611"/>
    </row>
    <row r="264" spans="1:20" ht="16.2" thickBot="1" x14ac:dyDescent="0.35">
      <c r="A264" s="502">
        <f>1+A262</f>
        <v>39</v>
      </c>
      <c r="B264" s="623" t="s">
        <v>205</v>
      </c>
      <c r="C264" s="624">
        <v>2019</v>
      </c>
      <c r="D264" s="625" t="s">
        <v>209</v>
      </c>
      <c r="E264" s="624" t="s">
        <v>208</v>
      </c>
      <c r="F264" s="555" t="s">
        <v>50</v>
      </c>
      <c r="G264" s="626" t="s">
        <v>207</v>
      </c>
      <c r="H264" s="618" t="s">
        <v>186</v>
      </c>
      <c r="I264" s="627">
        <v>60000</v>
      </c>
      <c r="J264" s="620"/>
      <c r="K264" s="620"/>
      <c r="L264" s="620"/>
      <c r="M264" s="620">
        <v>0</v>
      </c>
      <c r="N264" s="620">
        <v>0</v>
      </c>
      <c r="O264" s="621">
        <v>0</v>
      </c>
      <c r="P264" s="628">
        <v>60000</v>
      </c>
      <c r="Q264" s="621">
        <v>0</v>
      </c>
      <c r="R264" s="621">
        <v>0</v>
      </c>
      <c r="S264" s="621">
        <v>0</v>
      </c>
      <c r="T264" s="621">
        <v>0</v>
      </c>
    </row>
    <row r="265" spans="1:20" ht="16.2" thickBot="1" x14ac:dyDescent="0.35">
      <c r="A265" s="502">
        <v>39</v>
      </c>
      <c r="B265" s="623" t="s">
        <v>205</v>
      </c>
      <c r="C265" s="624">
        <v>2024</v>
      </c>
      <c r="D265" s="625" t="s">
        <v>209</v>
      </c>
      <c r="E265" s="624" t="s">
        <v>210</v>
      </c>
      <c r="F265" s="555" t="s">
        <v>50</v>
      </c>
      <c r="G265" s="626" t="s">
        <v>207</v>
      </c>
      <c r="H265" s="618" t="s">
        <v>255</v>
      </c>
      <c r="I265" s="627">
        <v>60000</v>
      </c>
      <c r="J265" s="620"/>
      <c r="K265" s="620"/>
      <c r="L265" s="620">
        <v>0</v>
      </c>
      <c r="M265" s="620">
        <v>0</v>
      </c>
      <c r="N265" s="620">
        <v>0</v>
      </c>
      <c r="O265" s="621">
        <v>0</v>
      </c>
      <c r="P265" s="628">
        <v>0</v>
      </c>
      <c r="Q265" s="621">
        <v>0</v>
      </c>
      <c r="R265" s="621">
        <v>0</v>
      </c>
      <c r="S265" s="621">
        <v>0</v>
      </c>
      <c r="T265" s="621">
        <v>0</v>
      </c>
    </row>
    <row r="266" spans="1:20" ht="16.2" thickBot="1" x14ac:dyDescent="0.35">
      <c r="A266" s="502">
        <f t="shared" ref="A266:A317" si="17">1+A265</f>
        <v>40</v>
      </c>
      <c r="B266" s="623" t="s">
        <v>205</v>
      </c>
      <c r="C266" s="624">
        <v>2022</v>
      </c>
      <c r="D266" s="625" t="s">
        <v>209</v>
      </c>
      <c r="E266" s="624" t="s">
        <v>212</v>
      </c>
      <c r="F266" s="555" t="s">
        <v>50</v>
      </c>
      <c r="G266" s="626" t="s">
        <v>207</v>
      </c>
      <c r="H266" s="618" t="s">
        <v>533</v>
      </c>
      <c r="I266" s="627">
        <v>60000</v>
      </c>
      <c r="J266" s="620">
        <v>0</v>
      </c>
      <c r="K266" s="620">
        <v>0</v>
      </c>
      <c r="L266" s="620">
        <v>0</v>
      </c>
      <c r="M266" s="620">
        <v>0</v>
      </c>
      <c r="N266" s="620">
        <v>0</v>
      </c>
      <c r="O266" s="621">
        <v>0</v>
      </c>
      <c r="P266" s="628">
        <v>0</v>
      </c>
      <c r="Q266" s="621">
        <v>0</v>
      </c>
      <c r="R266" s="621">
        <v>60000</v>
      </c>
      <c r="S266" s="621">
        <v>0</v>
      </c>
      <c r="T266" s="621">
        <v>0</v>
      </c>
    </row>
    <row r="267" spans="1:20" ht="16.2" thickBot="1" x14ac:dyDescent="0.35">
      <c r="A267" s="502">
        <f t="shared" si="17"/>
        <v>41</v>
      </c>
      <c r="B267" s="623" t="s">
        <v>205</v>
      </c>
      <c r="C267" s="624">
        <v>2022</v>
      </c>
      <c r="D267" s="625" t="s">
        <v>209</v>
      </c>
      <c r="E267" s="624" t="s">
        <v>215</v>
      </c>
      <c r="F267" s="555" t="s">
        <v>50</v>
      </c>
      <c r="G267" s="626" t="s">
        <v>207</v>
      </c>
      <c r="H267" s="618" t="s">
        <v>533</v>
      </c>
      <c r="I267" s="627">
        <v>60000</v>
      </c>
      <c r="J267" s="620"/>
      <c r="K267" s="620">
        <v>0</v>
      </c>
      <c r="L267" s="620">
        <v>0</v>
      </c>
      <c r="M267" s="620">
        <v>0</v>
      </c>
      <c r="N267" s="620">
        <v>0</v>
      </c>
      <c r="O267" s="621">
        <v>0</v>
      </c>
      <c r="P267" s="628">
        <v>0</v>
      </c>
      <c r="Q267" s="621">
        <v>0</v>
      </c>
      <c r="R267" s="621">
        <v>0</v>
      </c>
      <c r="S267" s="621">
        <v>60000</v>
      </c>
      <c r="T267" s="621">
        <v>0</v>
      </c>
    </row>
    <row r="268" spans="1:20" ht="16.2" thickBot="1" x14ac:dyDescent="0.35">
      <c r="A268" s="502">
        <f t="shared" si="17"/>
        <v>42</v>
      </c>
      <c r="B268" s="623" t="s">
        <v>205</v>
      </c>
      <c r="C268" s="624">
        <v>2020</v>
      </c>
      <c r="D268" s="625" t="s">
        <v>209</v>
      </c>
      <c r="E268" s="624" t="s">
        <v>216</v>
      </c>
      <c r="F268" s="555" t="s">
        <v>50</v>
      </c>
      <c r="G268" s="626" t="s">
        <v>207</v>
      </c>
      <c r="H268" s="618" t="s">
        <v>186</v>
      </c>
      <c r="I268" s="627">
        <v>60000</v>
      </c>
      <c r="J268" s="620">
        <v>0</v>
      </c>
      <c r="K268" s="620">
        <v>0</v>
      </c>
      <c r="L268" s="620">
        <v>0</v>
      </c>
      <c r="M268" s="620">
        <v>0</v>
      </c>
      <c r="N268" s="620">
        <v>0</v>
      </c>
      <c r="O268" s="621">
        <v>0</v>
      </c>
      <c r="P268" s="628">
        <v>60000</v>
      </c>
      <c r="Q268" s="621">
        <v>0</v>
      </c>
      <c r="R268" s="621">
        <v>0</v>
      </c>
      <c r="S268" s="621">
        <v>0</v>
      </c>
      <c r="T268" s="621">
        <v>0</v>
      </c>
    </row>
    <row r="269" spans="1:20" ht="16.2" thickBot="1" x14ac:dyDescent="0.35">
      <c r="A269" s="502">
        <f t="shared" si="17"/>
        <v>43</v>
      </c>
      <c r="B269" s="623" t="s">
        <v>205</v>
      </c>
      <c r="C269" s="624">
        <v>2022</v>
      </c>
      <c r="D269" s="625" t="s">
        <v>214</v>
      </c>
      <c r="E269" s="624" t="s">
        <v>610</v>
      </c>
      <c r="F269" s="555" t="s">
        <v>50</v>
      </c>
      <c r="G269" s="626" t="s">
        <v>207</v>
      </c>
      <c r="H269" s="618" t="s">
        <v>312</v>
      </c>
      <c r="I269" s="627">
        <v>90000</v>
      </c>
      <c r="J269" s="620">
        <v>0</v>
      </c>
      <c r="K269" s="620">
        <v>0</v>
      </c>
      <c r="L269" s="620">
        <v>0</v>
      </c>
      <c r="M269" s="620">
        <v>0</v>
      </c>
      <c r="N269" s="620">
        <v>0</v>
      </c>
      <c r="O269" s="621">
        <v>0</v>
      </c>
      <c r="P269" s="628">
        <v>0</v>
      </c>
      <c r="Q269" s="621">
        <v>90000</v>
      </c>
      <c r="R269" s="621">
        <v>0</v>
      </c>
      <c r="S269" s="621">
        <v>0</v>
      </c>
      <c r="T269" s="621">
        <v>0</v>
      </c>
    </row>
    <row r="270" spans="1:20" ht="16.2" thickBot="1" x14ac:dyDescent="0.35">
      <c r="A270" s="502">
        <v>40</v>
      </c>
      <c r="B270" s="623" t="s">
        <v>205</v>
      </c>
      <c r="C270" s="624">
        <v>2024</v>
      </c>
      <c r="D270" s="625" t="s">
        <v>214</v>
      </c>
      <c r="E270" s="624" t="s">
        <v>217</v>
      </c>
      <c r="F270" s="555" t="s">
        <v>50</v>
      </c>
      <c r="G270" s="626" t="s">
        <v>207</v>
      </c>
      <c r="H270" s="618" t="s">
        <v>532</v>
      </c>
      <c r="I270" s="627">
        <v>90000</v>
      </c>
      <c r="J270" s="620"/>
      <c r="K270" s="620">
        <v>0</v>
      </c>
      <c r="L270" s="620">
        <v>0</v>
      </c>
      <c r="M270" s="620">
        <v>0</v>
      </c>
      <c r="N270" s="620">
        <v>0</v>
      </c>
      <c r="O270" s="621">
        <v>0</v>
      </c>
      <c r="P270" s="628">
        <v>0</v>
      </c>
      <c r="Q270" s="621">
        <v>0</v>
      </c>
      <c r="R270" s="621">
        <v>0</v>
      </c>
      <c r="S270" s="621">
        <v>0</v>
      </c>
      <c r="T270" s="621">
        <v>90000</v>
      </c>
    </row>
    <row r="271" spans="1:20" ht="16.2" thickBot="1" x14ac:dyDescent="0.35">
      <c r="A271" s="502">
        <f t="shared" si="17"/>
        <v>41</v>
      </c>
      <c r="B271" s="623" t="s">
        <v>205</v>
      </c>
      <c r="C271" s="624">
        <v>2024</v>
      </c>
      <c r="D271" s="625" t="s">
        <v>214</v>
      </c>
      <c r="E271" s="624" t="s">
        <v>218</v>
      </c>
      <c r="F271" s="555" t="s">
        <v>50</v>
      </c>
      <c r="G271" s="626" t="s">
        <v>207</v>
      </c>
      <c r="H271" s="618" t="s">
        <v>532</v>
      </c>
      <c r="I271" s="627">
        <v>90000</v>
      </c>
      <c r="J271" s="620">
        <v>0</v>
      </c>
      <c r="K271" s="620">
        <v>0</v>
      </c>
      <c r="L271" s="620">
        <v>0</v>
      </c>
      <c r="M271" s="620"/>
      <c r="N271" s="620"/>
      <c r="O271" s="621"/>
      <c r="P271" s="628"/>
      <c r="Q271" s="621"/>
      <c r="R271" s="621"/>
      <c r="S271" s="621"/>
      <c r="T271" s="621">
        <v>90000</v>
      </c>
    </row>
    <row r="272" spans="1:20" ht="16.2" thickBot="1" x14ac:dyDescent="0.35">
      <c r="A272" s="502">
        <f t="shared" si="17"/>
        <v>42</v>
      </c>
      <c r="B272" s="623" t="s">
        <v>205</v>
      </c>
      <c r="C272" s="624">
        <v>2022</v>
      </c>
      <c r="D272" s="625" t="s">
        <v>214</v>
      </c>
      <c r="E272" s="624" t="s">
        <v>611</v>
      </c>
      <c r="F272" s="555" t="s">
        <v>50</v>
      </c>
      <c r="G272" s="626" t="s">
        <v>207</v>
      </c>
      <c r="H272" s="618" t="s">
        <v>312</v>
      </c>
      <c r="I272" s="627">
        <v>90000</v>
      </c>
      <c r="J272" s="620">
        <v>0</v>
      </c>
      <c r="K272" s="620">
        <v>0</v>
      </c>
      <c r="L272" s="620">
        <v>0</v>
      </c>
      <c r="M272" s="620"/>
      <c r="N272" s="620"/>
      <c r="O272" s="621"/>
      <c r="P272" s="628">
        <v>0</v>
      </c>
      <c r="Q272" s="621">
        <v>90000</v>
      </c>
      <c r="R272" s="621">
        <v>0</v>
      </c>
      <c r="S272" s="621">
        <v>0</v>
      </c>
      <c r="T272" s="621">
        <v>0</v>
      </c>
    </row>
    <row r="273" spans="1:20" ht="16.2" thickBot="1" x14ac:dyDescent="0.35">
      <c r="A273" s="502">
        <v>42</v>
      </c>
      <c r="B273" s="623" t="s">
        <v>205</v>
      </c>
      <c r="C273" s="624">
        <v>2024</v>
      </c>
      <c r="D273" s="625" t="s">
        <v>214</v>
      </c>
      <c r="E273" s="624" t="s">
        <v>612</v>
      </c>
      <c r="F273" s="555" t="s">
        <v>50</v>
      </c>
      <c r="G273" s="626" t="s">
        <v>207</v>
      </c>
      <c r="H273" s="618" t="s">
        <v>532</v>
      </c>
      <c r="I273" s="627">
        <v>90000</v>
      </c>
      <c r="J273" s="620">
        <v>0</v>
      </c>
      <c r="K273" s="620">
        <v>0</v>
      </c>
      <c r="L273" s="620">
        <v>0</v>
      </c>
      <c r="M273" s="620">
        <v>0</v>
      </c>
      <c r="N273" s="620"/>
      <c r="O273" s="621"/>
      <c r="P273" s="628"/>
      <c r="Q273" s="621">
        <v>0</v>
      </c>
      <c r="R273" s="621">
        <v>0</v>
      </c>
      <c r="S273" s="621">
        <v>0</v>
      </c>
      <c r="T273" s="621">
        <v>90000</v>
      </c>
    </row>
    <row r="274" spans="1:20" ht="16.2" thickBot="1" x14ac:dyDescent="0.35">
      <c r="A274" s="502">
        <v>60</v>
      </c>
      <c r="B274" s="623" t="s">
        <v>205</v>
      </c>
      <c r="C274" s="624">
        <v>2013</v>
      </c>
      <c r="D274" s="625" t="s">
        <v>221</v>
      </c>
      <c r="E274" s="624" t="s">
        <v>252</v>
      </c>
      <c r="F274" s="555" t="s">
        <v>50</v>
      </c>
      <c r="G274" s="626" t="s">
        <v>207</v>
      </c>
      <c r="H274" s="618" t="s">
        <v>183</v>
      </c>
      <c r="I274" s="627">
        <v>150000</v>
      </c>
      <c r="J274" s="620">
        <v>0</v>
      </c>
      <c r="K274" s="620">
        <v>0</v>
      </c>
      <c r="L274" s="620">
        <v>0</v>
      </c>
      <c r="M274" s="620">
        <v>150000</v>
      </c>
      <c r="N274" s="620"/>
      <c r="O274" s="621">
        <v>0</v>
      </c>
      <c r="P274" s="628">
        <v>0</v>
      </c>
      <c r="Q274" s="621">
        <v>0</v>
      </c>
      <c r="R274" s="621">
        <v>0</v>
      </c>
      <c r="S274" s="621">
        <v>0</v>
      </c>
      <c r="T274" s="621">
        <v>0</v>
      </c>
    </row>
    <row r="275" spans="1:20" ht="16.2" thickBot="1" x14ac:dyDescent="0.35">
      <c r="A275" s="502">
        <f>1+A273</f>
        <v>43</v>
      </c>
      <c r="B275" s="623" t="s">
        <v>205</v>
      </c>
      <c r="C275" s="624">
        <v>1997</v>
      </c>
      <c r="D275" s="625" t="s">
        <v>219</v>
      </c>
      <c r="E275" s="624" t="s">
        <v>220</v>
      </c>
      <c r="F275" s="555" t="s">
        <v>50</v>
      </c>
      <c r="G275" s="626" t="s">
        <v>207</v>
      </c>
      <c r="H275" s="618" t="s">
        <v>177</v>
      </c>
      <c r="I275" s="627">
        <v>300000</v>
      </c>
      <c r="J275" s="620">
        <v>0</v>
      </c>
      <c r="K275" s="620">
        <v>0</v>
      </c>
      <c r="L275" s="620">
        <v>0</v>
      </c>
      <c r="M275" s="620">
        <v>300000</v>
      </c>
      <c r="N275" s="620"/>
      <c r="O275" s="621"/>
      <c r="P275" s="628"/>
      <c r="Q275" s="621"/>
      <c r="R275" s="621"/>
      <c r="S275" s="621"/>
      <c r="T275" s="621"/>
    </row>
    <row r="276" spans="1:20" ht="16.2" thickBot="1" x14ac:dyDescent="0.35">
      <c r="A276" s="502">
        <f t="shared" si="17"/>
        <v>44</v>
      </c>
      <c r="B276" s="623" t="s">
        <v>205</v>
      </c>
      <c r="C276" s="624">
        <v>2019</v>
      </c>
      <c r="D276" s="625" t="s">
        <v>221</v>
      </c>
      <c r="E276" s="624" t="s">
        <v>613</v>
      </c>
      <c r="F276" s="555" t="s">
        <v>50</v>
      </c>
      <c r="G276" s="626" t="s">
        <v>207</v>
      </c>
      <c r="H276" s="618" t="s">
        <v>533</v>
      </c>
      <c r="I276" s="627">
        <v>250000</v>
      </c>
      <c r="J276" s="620">
        <v>0</v>
      </c>
      <c r="K276" s="620">
        <v>0</v>
      </c>
      <c r="L276" s="620">
        <v>0</v>
      </c>
      <c r="M276" s="620">
        <v>0</v>
      </c>
      <c r="N276" s="620">
        <v>0</v>
      </c>
      <c r="O276" s="621">
        <v>0</v>
      </c>
      <c r="P276" s="628">
        <v>0</v>
      </c>
      <c r="Q276" s="621">
        <v>0</v>
      </c>
      <c r="R276" s="621">
        <v>0</v>
      </c>
      <c r="S276" s="621">
        <v>250000</v>
      </c>
      <c r="T276" s="621">
        <v>0</v>
      </c>
    </row>
    <row r="277" spans="1:20" ht="16.2" thickBot="1" x14ac:dyDescent="0.35">
      <c r="A277" s="502">
        <f t="shared" si="17"/>
        <v>45</v>
      </c>
      <c r="B277" s="623" t="s">
        <v>205</v>
      </c>
      <c r="C277" s="624">
        <v>2022</v>
      </c>
      <c r="D277" s="625" t="s">
        <v>221</v>
      </c>
      <c r="E277" s="624" t="s">
        <v>222</v>
      </c>
      <c r="F277" s="555" t="s">
        <v>50</v>
      </c>
      <c r="G277" s="626" t="s">
        <v>207</v>
      </c>
      <c r="H277" s="618" t="s">
        <v>500</v>
      </c>
      <c r="I277" s="627">
        <v>50000</v>
      </c>
      <c r="J277" s="620">
        <v>0</v>
      </c>
      <c r="K277" s="620">
        <v>0</v>
      </c>
      <c r="L277" s="620">
        <v>0</v>
      </c>
      <c r="M277" s="620">
        <v>0</v>
      </c>
      <c r="N277" s="620">
        <v>0</v>
      </c>
      <c r="O277" s="621">
        <v>0</v>
      </c>
      <c r="P277" s="628">
        <v>0</v>
      </c>
      <c r="Q277" s="621">
        <v>0</v>
      </c>
      <c r="R277" s="621">
        <v>0</v>
      </c>
      <c r="S277" s="621">
        <v>0</v>
      </c>
      <c r="T277" s="621">
        <v>0</v>
      </c>
    </row>
    <row r="278" spans="1:20" ht="16.2" thickBot="1" x14ac:dyDescent="0.35">
      <c r="A278" s="502">
        <v>44</v>
      </c>
      <c r="B278" s="623" t="s">
        <v>205</v>
      </c>
      <c r="C278" s="624">
        <v>2015</v>
      </c>
      <c r="D278" s="625" t="s">
        <v>211</v>
      </c>
      <c r="E278" s="624" t="s">
        <v>223</v>
      </c>
      <c r="F278" s="555" t="s">
        <v>50</v>
      </c>
      <c r="G278" s="626" t="s">
        <v>207</v>
      </c>
      <c r="H278" s="618" t="s">
        <v>183</v>
      </c>
      <c r="I278" s="627">
        <v>240000</v>
      </c>
      <c r="J278" s="620">
        <v>0</v>
      </c>
      <c r="K278" s="620">
        <v>0</v>
      </c>
      <c r="L278" s="620">
        <v>0</v>
      </c>
      <c r="M278" s="620">
        <v>240000</v>
      </c>
      <c r="N278" s="620">
        <v>0</v>
      </c>
      <c r="O278" s="621">
        <v>0</v>
      </c>
      <c r="P278" s="628">
        <v>0</v>
      </c>
      <c r="Q278" s="621">
        <v>0</v>
      </c>
      <c r="R278" s="621">
        <v>0</v>
      </c>
      <c r="S278" s="621">
        <v>0</v>
      </c>
      <c r="T278" s="621">
        <v>0</v>
      </c>
    </row>
    <row r="279" spans="1:20" ht="16.2" thickBot="1" x14ac:dyDescent="0.35">
      <c r="A279" s="502">
        <f t="shared" si="17"/>
        <v>45</v>
      </c>
      <c r="B279" s="623" t="s">
        <v>205</v>
      </c>
      <c r="C279" s="624">
        <v>2013</v>
      </c>
      <c r="D279" s="625" t="s">
        <v>224</v>
      </c>
      <c r="E279" s="624" t="s">
        <v>225</v>
      </c>
      <c r="F279" s="555" t="s">
        <v>50</v>
      </c>
      <c r="G279" s="626" t="s">
        <v>207</v>
      </c>
      <c r="H279" s="618" t="s">
        <v>183</v>
      </c>
      <c r="I279" s="627">
        <v>220000</v>
      </c>
      <c r="J279" s="620"/>
      <c r="K279" s="620"/>
      <c r="L279" s="620">
        <v>220000</v>
      </c>
      <c r="M279" s="620">
        <v>0</v>
      </c>
      <c r="N279" s="620">
        <v>0</v>
      </c>
      <c r="O279" s="621">
        <v>0</v>
      </c>
      <c r="P279" s="628">
        <v>0</v>
      </c>
      <c r="Q279" s="621">
        <v>0</v>
      </c>
      <c r="R279" s="621">
        <v>0</v>
      </c>
      <c r="S279" s="621">
        <v>0</v>
      </c>
      <c r="T279" s="621">
        <v>0</v>
      </c>
    </row>
    <row r="280" spans="1:20" ht="16.2" thickBot="1" x14ac:dyDescent="0.35">
      <c r="A280" s="502">
        <f t="shared" si="17"/>
        <v>46</v>
      </c>
      <c r="B280" s="623" t="s">
        <v>205</v>
      </c>
      <c r="C280" s="624">
        <v>2006</v>
      </c>
      <c r="D280" s="625" t="s">
        <v>211</v>
      </c>
      <c r="E280" s="624" t="s">
        <v>767</v>
      </c>
      <c r="F280" s="555" t="s">
        <v>50</v>
      </c>
      <c r="G280" s="626" t="s">
        <v>207</v>
      </c>
      <c r="H280" s="618" t="s">
        <v>226</v>
      </c>
      <c r="I280" s="627">
        <v>300000</v>
      </c>
      <c r="J280" s="620">
        <v>300000</v>
      </c>
      <c r="K280" s="620"/>
      <c r="L280" s="620"/>
      <c r="M280" s="620">
        <v>0</v>
      </c>
      <c r="N280" s="620">
        <v>0</v>
      </c>
      <c r="O280" s="621">
        <v>0</v>
      </c>
      <c r="P280" s="628">
        <v>0</v>
      </c>
      <c r="Q280" s="621">
        <v>0</v>
      </c>
      <c r="R280" s="621">
        <v>0</v>
      </c>
      <c r="S280" s="621">
        <v>0</v>
      </c>
      <c r="T280" s="621">
        <v>0</v>
      </c>
    </row>
    <row r="281" spans="1:20" ht="16.2" thickBot="1" x14ac:dyDescent="0.35">
      <c r="A281" s="502">
        <f t="shared" si="17"/>
        <v>47</v>
      </c>
      <c r="B281" s="623" t="s">
        <v>205</v>
      </c>
      <c r="C281" s="624">
        <v>2008</v>
      </c>
      <c r="D281" s="625" t="s">
        <v>221</v>
      </c>
      <c r="E281" s="624" t="s">
        <v>768</v>
      </c>
      <c r="F281" s="555" t="s">
        <v>50</v>
      </c>
      <c r="G281" s="626" t="s">
        <v>207</v>
      </c>
      <c r="H281" s="618" t="s">
        <v>178</v>
      </c>
      <c r="I281" s="627">
        <v>400000</v>
      </c>
      <c r="J281" s="620"/>
      <c r="K281" s="620">
        <v>0</v>
      </c>
      <c r="L281" s="620">
        <v>0</v>
      </c>
      <c r="M281" s="620">
        <v>0</v>
      </c>
      <c r="N281" s="620">
        <v>400000</v>
      </c>
      <c r="O281" s="621">
        <v>0</v>
      </c>
      <c r="P281" s="628">
        <v>0</v>
      </c>
      <c r="Q281" s="621">
        <v>0</v>
      </c>
      <c r="R281" s="621">
        <v>0</v>
      </c>
      <c r="S281" s="621">
        <v>0</v>
      </c>
      <c r="T281" s="621">
        <v>0</v>
      </c>
    </row>
    <row r="282" spans="1:20" ht="16.2" thickBot="1" x14ac:dyDescent="0.35">
      <c r="A282" s="502">
        <f t="shared" si="17"/>
        <v>48</v>
      </c>
      <c r="B282" s="623" t="s">
        <v>205</v>
      </c>
      <c r="C282" s="624">
        <v>2014</v>
      </c>
      <c r="D282" s="625" t="s">
        <v>214</v>
      </c>
      <c r="E282" s="624" t="s">
        <v>650</v>
      </c>
      <c r="F282" s="555" t="s">
        <v>50</v>
      </c>
      <c r="G282" s="626" t="s">
        <v>207</v>
      </c>
      <c r="H282" s="618" t="s">
        <v>180</v>
      </c>
      <c r="I282" s="627">
        <v>55000</v>
      </c>
      <c r="J282" s="620">
        <v>55000</v>
      </c>
      <c r="K282" s="620"/>
      <c r="L282" s="620"/>
      <c r="M282" s="620"/>
      <c r="N282" s="620"/>
      <c r="O282" s="621"/>
      <c r="P282" s="628"/>
      <c r="Q282" s="621"/>
      <c r="R282" s="621"/>
      <c r="S282" s="621"/>
      <c r="T282" s="621"/>
    </row>
    <row r="283" spans="1:20" ht="16.2" thickBot="1" x14ac:dyDescent="0.35">
      <c r="A283" s="502">
        <f t="shared" si="17"/>
        <v>49</v>
      </c>
      <c r="B283" s="623" t="s">
        <v>205</v>
      </c>
      <c r="C283" s="624">
        <v>2020</v>
      </c>
      <c r="D283" s="625" t="s">
        <v>211</v>
      </c>
      <c r="E283" s="624" t="s">
        <v>227</v>
      </c>
      <c r="F283" s="555" t="s">
        <v>50</v>
      </c>
      <c r="G283" s="626" t="s">
        <v>207</v>
      </c>
      <c r="H283" s="618" t="s">
        <v>312</v>
      </c>
      <c r="I283" s="627">
        <v>210000</v>
      </c>
      <c r="J283" s="620">
        <v>0</v>
      </c>
      <c r="K283" s="620">
        <v>0</v>
      </c>
      <c r="L283" s="620"/>
      <c r="M283" s="620">
        <v>0</v>
      </c>
      <c r="N283" s="620">
        <v>0</v>
      </c>
      <c r="O283" s="621">
        <v>0</v>
      </c>
      <c r="P283" s="628">
        <v>0</v>
      </c>
      <c r="Q283" s="621">
        <v>210000</v>
      </c>
      <c r="R283" s="621">
        <v>0</v>
      </c>
      <c r="S283" s="621">
        <v>0</v>
      </c>
      <c r="T283" s="621">
        <v>0</v>
      </c>
    </row>
    <row r="284" spans="1:20" ht="16.2" thickBot="1" x14ac:dyDescent="0.35">
      <c r="A284" s="502">
        <v>49</v>
      </c>
      <c r="B284" s="623" t="s">
        <v>205</v>
      </c>
      <c r="C284" s="624">
        <v>2015</v>
      </c>
      <c r="D284" s="625" t="s">
        <v>209</v>
      </c>
      <c r="E284" s="624" t="s">
        <v>228</v>
      </c>
      <c r="F284" s="555" t="s">
        <v>50</v>
      </c>
      <c r="G284" s="626" t="s">
        <v>207</v>
      </c>
      <c r="H284" s="618" t="s">
        <v>182</v>
      </c>
      <c r="I284" s="627">
        <v>210000</v>
      </c>
      <c r="J284" s="620"/>
      <c r="K284" s="620">
        <v>0</v>
      </c>
      <c r="L284" s="620">
        <v>210000</v>
      </c>
      <c r="M284" s="620">
        <v>0</v>
      </c>
      <c r="N284" s="620">
        <v>0</v>
      </c>
      <c r="O284" s="621">
        <v>0</v>
      </c>
      <c r="P284" s="628">
        <v>0</v>
      </c>
      <c r="Q284" s="621">
        <v>0</v>
      </c>
      <c r="R284" s="621">
        <v>0</v>
      </c>
      <c r="S284" s="621">
        <v>0</v>
      </c>
      <c r="T284" s="621">
        <v>0</v>
      </c>
    </row>
    <row r="285" spans="1:20" ht="16.2" thickBot="1" x14ac:dyDescent="0.35">
      <c r="A285" s="502">
        <f t="shared" si="17"/>
        <v>50</v>
      </c>
      <c r="B285" s="623" t="s">
        <v>205</v>
      </c>
      <c r="C285" s="624">
        <v>2018</v>
      </c>
      <c r="D285" s="625" t="s">
        <v>206</v>
      </c>
      <c r="E285" s="624" t="s">
        <v>229</v>
      </c>
      <c r="F285" s="555" t="s">
        <v>50</v>
      </c>
      <c r="G285" s="626" t="s">
        <v>207</v>
      </c>
      <c r="H285" s="618" t="s">
        <v>185</v>
      </c>
      <c r="I285" s="627">
        <v>210000</v>
      </c>
      <c r="J285" s="620"/>
      <c r="K285" s="620"/>
      <c r="L285" s="620"/>
      <c r="M285" s="620">
        <v>0</v>
      </c>
      <c r="N285" s="620">
        <v>0</v>
      </c>
      <c r="O285" s="621">
        <v>210000</v>
      </c>
      <c r="P285" s="628">
        <v>0</v>
      </c>
      <c r="Q285" s="621">
        <v>0</v>
      </c>
      <c r="R285" s="621">
        <v>0</v>
      </c>
      <c r="S285" s="621">
        <v>0</v>
      </c>
      <c r="T285" s="621">
        <v>0</v>
      </c>
    </row>
    <row r="286" spans="1:20" ht="16.2" thickBot="1" x14ac:dyDescent="0.35">
      <c r="A286" s="502">
        <f t="shared" si="17"/>
        <v>51</v>
      </c>
      <c r="B286" s="623" t="s">
        <v>205</v>
      </c>
      <c r="C286" s="624">
        <v>2014</v>
      </c>
      <c r="D286" s="625" t="s">
        <v>209</v>
      </c>
      <c r="E286" s="624" t="s">
        <v>230</v>
      </c>
      <c r="F286" s="555" t="s">
        <v>50</v>
      </c>
      <c r="G286" s="626" t="s">
        <v>207</v>
      </c>
      <c r="H286" s="618" t="s">
        <v>181</v>
      </c>
      <c r="I286" s="627">
        <v>210000</v>
      </c>
      <c r="J286" s="620"/>
      <c r="K286" s="620">
        <v>210000</v>
      </c>
      <c r="L286" s="620">
        <v>0</v>
      </c>
      <c r="M286" s="620">
        <v>0</v>
      </c>
      <c r="N286" s="620">
        <v>0</v>
      </c>
      <c r="O286" s="621">
        <v>0</v>
      </c>
      <c r="P286" s="628">
        <v>0</v>
      </c>
      <c r="Q286" s="621">
        <v>0</v>
      </c>
      <c r="R286" s="621">
        <v>0</v>
      </c>
      <c r="S286" s="621">
        <v>0</v>
      </c>
      <c r="T286" s="621">
        <v>0</v>
      </c>
    </row>
    <row r="287" spans="1:20" ht="16.2" thickBot="1" x14ac:dyDescent="0.35">
      <c r="A287" s="502">
        <f t="shared" si="17"/>
        <v>52</v>
      </c>
      <c r="B287" s="623" t="s">
        <v>205</v>
      </c>
      <c r="C287" s="624">
        <v>2015</v>
      </c>
      <c r="D287" s="625" t="s">
        <v>209</v>
      </c>
      <c r="E287" s="624" t="s">
        <v>231</v>
      </c>
      <c r="F287" s="555" t="s">
        <v>50</v>
      </c>
      <c r="G287" s="626" t="s">
        <v>207</v>
      </c>
      <c r="H287" s="618" t="s">
        <v>181</v>
      </c>
      <c r="I287" s="627">
        <v>210000</v>
      </c>
      <c r="J287" s="620"/>
      <c r="K287" s="620">
        <v>210000</v>
      </c>
      <c r="L287" s="620">
        <v>0</v>
      </c>
      <c r="M287" s="620">
        <v>0</v>
      </c>
      <c r="N287" s="620">
        <v>0</v>
      </c>
      <c r="O287" s="621">
        <v>0</v>
      </c>
      <c r="P287" s="628">
        <v>0</v>
      </c>
      <c r="Q287" s="621">
        <v>0</v>
      </c>
      <c r="R287" s="621">
        <v>0</v>
      </c>
      <c r="S287" s="621">
        <v>0</v>
      </c>
      <c r="T287" s="621">
        <v>0</v>
      </c>
    </row>
    <row r="288" spans="1:20" ht="16.2" thickBot="1" x14ac:dyDescent="0.35">
      <c r="A288" s="502">
        <f t="shared" si="17"/>
        <v>53</v>
      </c>
      <c r="B288" s="623" t="s">
        <v>205</v>
      </c>
      <c r="C288" s="624">
        <v>2015</v>
      </c>
      <c r="D288" s="625" t="s">
        <v>209</v>
      </c>
      <c r="E288" s="624" t="s">
        <v>232</v>
      </c>
      <c r="F288" s="555" t="s">
        <v>50</v>
      </c>
      <c r="G288" s="626" t="s">
        <v>207</v>
      </c>
      <c r="H288" s="618" t="s">
        <v>181</v>
      </c>
      <c r="I288" s="627">
        <v>210000</v>
      </c>
      <c r="J288" s="620"/>
      <c r="K288" s="620">
        <v>210000</v>
      </c>
      <c r="L288" s="620">
        <v>0</v>
      </c>
      <c r="M288" s="620">
        <v>0</v>
      </c>
      <c r="N288" s="620">
        <v>0</v>
      </c>
      <c r="O288" s="621">
        <v>0</v>
      </c>
      <c r="P288" s="628">
        <v>0</v>
      </c>
      <c r="Q288" s="621">
        <v>0</v>
      </c>
      <c r="R288" s="621">
        <v>0</v>
      </c>
      <c r="S288" s="621">
        <v>0</v>
      </c>
      <c r="T288" s="621">
        <v>0</v>
      </c>
    </row>
    <row r="289" spans="1:20" ht="16.2" thickBot="1" x14ac:dyDescent="0.35">
      <c r="A289" s="502">
        <f t="shared" si="17"/>
        <v>54</v>
      </c>
      <c r="B289" s="623" t="s">
        <v>205</v>
      </c>
      <c r="C289" s="624">
        <v>2014</v>
      </c>
      <c r="D289" s="625" t="s">
        <v>209</v>
      </c>
      <c r="E289" s="624" t="s">
        <v>233</v>
      </c>
      <c r="F289" s="555" t="s">
        <v>50</v>
      </c>
      <c r="G289" s="626" t="s">
        <v>207</v>
      </c>
      <c r="H289" s="618" t="s">
        <v>180</v>
      </c>
      <c r="I289" s="627">
        <v>210000</v>
      </c>
      <c r="J289" s="620">
        <v>210000</v>
      </c>
      <c r="K289" s="620"/>
      <c r="L289" s="620">
        <v>0</v>
      </c>
      <c r="M289" s="620">
        <v>0</v>
      </c>
      <c r="N289" s="620">
        <v>0</v>
      </c>
      <c r="O289" s="621">
        <v>0</v>
      </c>
      <c r="P289" s="628">
        <v>0</v>
      </c>
      <c r="Q289" s="621">
        <v>0</v>
      </c>
      <c r="R289" s="621">
        <v>0</v>
      </c>
      <c r="S289" s="621">
        <v>0</v>
      </c>
      <c r="T289" s="621">
        <v>0</v>
      </c>
    </row>
    <row r="290" spans="1:20" ht="16.2" thickBot="1" x14ac:dyDescent="0.35">
      <c r="A290" s="502">
        <f t="shared" si="17"/>
        <v>55</v>
      </c>
      <c r="B290" s="623" t="s">
        <v>205</v>
      </c>
      <c r="C290" s="624">
        <v>2019</v>
      </c>
      <c r="D290" s="625" t="s">
        <v>211</v>
      </c>
      <c r="E290" s="624" t="s">
        <v>234</v>
      </c>
      <c r="F290" s="555" t="s">
        <v>50</v>
      </c>
      <c r="G290" s="626" t="s">
        <v>207</v>
      </c>
      <c r="H290" s="618" t="s">
        <v>186</v>
      </c>
      <c r="I290" s="627">
        <v>210000</v>
      </c>
      <c r="J290" s="620"/>
      <c r="K290" s="620"/>
      <c r="L290" s="620"/>
      <c r="M290" s="620">
        <v>0</v>
      </c>
      <c r="N290" s="620">
        <v>0</v>
      </c>
      <c r="O290" s="621">
        <v>0</v>
      </c>
      <c r="P290" s="628">
        <v>210000</v>
      </c>
      <c r="Q290" s="628"/>
      <c r="R290" s="621">
        <v>0</v>
      </c>
      <c r="S290" s="621">
        <v>0</v>
      </c>
      <c r="T290" s="621">
        <v>0</v>
      </c>
    </row>
    <row r="291" spans="1:20" ht="16.2" thickBot="1" x14ac:dyDescent="0.35">
      <c r="A291" s="502">
        <f t="shared" si="17"/>
        <v>56</v>
      </c>
      <c r="B291" s="623" t="s">
        <v>205</v>
      </c>
      <c r="C291" s="624">
        <v>2019</v>
      </c>
      <c r="D291" s="625" t="s">
        <v>211</v>
      </c>
      <c r="E291" s="624" t="s">
        <v>235</v>
      </c>
      <c r="F291" s="555" t="s">
        <v>50</v>
      </c>
      <c r="G291" s="626" t="s">
        <v>207</v>
      </c>
      <c r="H291" s="618" t="s">
        <v>186</v>
      </c>
      <c r="I291" s="627">
        <v>210000</v>
      </c>
      <c r="J291" s="620"/>
      <c r="K291" s="620"/>
      <c r="L291" s="620"/>
      <c r="M291" s="620">
        <v>0</v>
      </c>
      <c r="N291" s="620">
        <v>0</v>
      </c>
      <c r="O291" s="621">
        <v>0</v>
      </c>
      <c r="P291" s="628">
        <v>210000</v>
      </c>
      <c r="Q291" s="628"/>
      <c r="R291" s="621">
        <v>0</v>
      </c>
      <c r="S291" s="621">
        <v>0</v>
      </c>
      <c r="T291" s="621">
        <v>0</v>
      </c>
    </row>
    <row r="292" spans="1:20" ht="16.2" thickBot="1" x14ac:dyDescent="0.35">
      <c r="A292" s="502">
        <f t="shared" si="17"/>
        <v>57</v>
      </c>
      <c r="B292" s="623" t="s">
        <v>205</v>
      </c>
      <c r="C292" s="624">
        <v>2025</v>
      </c>
      <c r="D292" s="625" t="s">
        <v>211</v>
      </c>
      <c r="E292" s="624" t="s">
        <v>236</v>
      </c>
      <c r="F292" s="555" t="s">
        <v>50</v>
      </c>
      <c r="G292" s="626" t="s">
        <v>207</v>
      </c>
      <c r="H292" s="618" t="s">
        <v>734</v>
      </c>
      <c r="I292" s="627">
        <v>210000</v>
      </c>
      <c r="J292" s="620">
        <v>0</v>
      </c>
      <c r="K292" s="620">
        <v>0</v>
      </c>
      <c r="L292" s="620">
        <v>0</v>
      </c>
      <c r="M292" s="620">
        <v>0</v>
      </c>
      <c r="N292" s="620">
        <v>0</v>
      </c>
      <c r="O292" s="621">
        <v>0</v>
      </c>
      <c r="P292" s="628">
        <v>0</v>
      </c>
      <c r="Q292" s="621">
        <v>0</v>
      </c>
      <c r="R292" s="621">
        <v>0</v>
      </c>
      <c r="S292" s="621">
        <v>0</v>
      </c>
      <c r="T292" s="621">
        <v>0</v>
      </c>
    </row>
    <row r="293" spans="1:20" ht="16.2" thickBot="1" x14ac:dyDescent="0.35">
      <c r="A293" s="502">
        <f t="shared" si="17"/>
        <v>58</v>
      </c>
      <c r="B293" s="623" t="s">
        <v>205</v>
      </c>
      <c r="C293" s="624">
        <v>2020</v>
      </c>
      <c r="D293" s="625" t="s">
        <v>211</v>
      </c>
      <c r="E293" s="624" t="s">
        <v>237</v>
      </c>
      <c r="F293" s="555" t="s">
        <v>50</v>
      </c>
      <c r="G293" s="626" t="s">
        <v>207</v>
      </c>
      <c r="H293" s="618" t="s">
        <v>312</v>
      </c>
      <c r="I293" s="627">
        <v>210000</v>
      </c>
      <c r="J293" s="620">
        <v>0</v>
      </c>
      <c r="K293" s="620">
        <v>0</v>
      </c>
      <c r="L293" s="620"/>
      <c r="M293" s="620">
        <v>0</v>
      </c>
      <c r="N293" s="620">
        <v>0</v>
      </c>
      <c r="O293" s="621">
        <v>0</v>
      </c>
      <c r="P293" s="628">
        <v>0</v>
      </c>
      <c r="Q293" s="621">
        <v>210000</v>
      </c>
      <c r="R293" s="621">
        <v>0</v>
      </c>
      <c r="S293" s="621">
        <v>0</v>
      </c>
      <c r="T293" s="621">
        <v>0</v>
      </c>
    </row>
    <row r="294" spans="1:20" ht="16.2" thickBot="1" x14ac:dyDescent="0.35">
      <c r="A294" s="502">
        <v>55</v>
      </c>
      <c r="B294" s="623" t="s">
        <v>205</v>
      </c>
      <c r="C294" s="624">
        <v>2017</v>
      </c>
      <c r="D294" s="625" t="s">
        <v>211</v>
      </c>
      <c r="E294" s="624" t="s">
        <v>238</v>
      </c>
      <c r="F294" s="555" t="s">
        <v>50</v>
      </c>
      <c r="G294" s="626" t="s">
        <v>207</v>
      </c>
      <c r="H294" s="618" t="s">
        <v>184</v>
      </c>
      <c r="I294" s="627">
        <v>210000</v>
      </c>
      <c r="J294" s="620"/>
      <c r="K294" s="620"/>
      <c r="L294" s="620"/>
      <c r="M294" s="620">
        <v>0</v>
      </c>
      <c r="N294" s="620">
        <v>210000</v>
      </c>
      <c r="O294" s="621">
        <v>0</v>
      </c>
      <c r="P294" s="628">
        <v>0</v>
      </c>
      <c r="Q294" s="621">
        <v>0</v>
      </c>
      <c r="R294" s="621">
        <v>0</v>
      </c>
      <c r="S294" s="621">
        <v>0</v>
      </c>
      <c r="T294" s="621">
        <v>0</v>
      </c>
    </row>
    <row r="295" spans="1:20" ht="16.2" thickBot="1" x14ac:dyDescent="0.35">
      <c r="A295" s="502">
        <f t="shared" si="17"/>
        <v>56</v>
      </c>
      <c r="B295" s="623" t="s">
        <v>205</v>
      </c>
      <c r="C295" s="624">
        <v>2022</v>
      </c>
      <c r="D295" s="625" t="s">
        <v>211</v>
      </c>
      <c r="E295" s="624" t="s">
        <v>239</v>
      </c>
      <c r="F295" s="555" t="s">
        <v>50</v>
      </c>
      <c r="G295" s="626" t="s">
        <v>207</v>
      </c>
      <c r="H295" s="618" t="s">
        <v>533</v>
      </c>
      <c r="I295" s="627">
        <v>240000</v>
      </c>
      <c r="J295" s="620">
        <v>0</v>
      </c>
      <c r="K295" s="620">
        <v>0</v>
      </c>
      <c r="L295" s="620">
        <v>0</v>
      </c>
      <c r="M295" s="620">
        <v>0</v>
      </c>
      <c r="N295" s="620">
        <v>0</v>
      </c>
      <c r="O295" s="621">
        <v>0</v>
      </c>
      <c r="P295" s="628">
        <v>0</v>
      </c>
      <c r="Q295" s="621">
        <v>0</v>
      </c>
      <c r="R295" s="621"/>
      <c r="S295" s="621">
        <v>240000</v>
      </c>
      <c r="T295" s="621">
        <v>0</v>
      </c>
    </row>
    <row r="296" spans="1:20" ht="16.2" thickBot="1" x14ac:dyDescent="0.35">
      <c r="A296" s="502">
        <v>56</v>
      </c>
      <c r="B296" s="623" t="s">
        <v>205</v>
      </c>
      <c r="C296" s="624">
        <v>2018</v>
      </c>
      <c r="D296" s="625" t="s">
        <v>211</v>
      </c>
      <c r="E296" s="624" t="s">
        <v>240</v>
      </c>
      <c r="F296" s="555" t="s">
        <v>50</v>
      </c>
      <c r="G296" s="626" t="s">
        <v>207</v>
      </c>
      <c r="H296" s="618" t="s">
        <v>185</v>
      </c>
      <c r="I296" s="627">
        <v>210000</v>
      </c>
      <c r="J296" s="620"/>
      <c r="K296" s="620"/>
      <c r="L296" s="620"/>
      <c r="M296" s="620">
        <v>0</v>
      </c>
      <c r="N296" s="620">
        <v>0</v>
      </c>
      <c r="O296" s="621">
        <v>210000</v>
      </c>
      <c r="P296" s="628">
        <v>0</v>
      </c>
      <c r="Q296" s="621">
        <v>0</v>
      </c>
      <c r="R296" s="621">
        <v>0</v>
      </c>
      <c r="S296" s="621">
        <v>0</v>
      </c>
      <c r="T296" s="621">
        <v>0</v>
      </c>
    </row>
    <row r="297" spans="1:20" ht="16.2" thickBot="1" x14ac:dyDescent="0.35">
      <c r="A297" s="502">
        <f t="shared" si="17"/>
        <v>57</v>
      </c>
      <c r="B297" s="623" t="s">
        <v>205</v>
      </c>
      <c r="C297" s="624">
        <v>2021</v>
      </c>
      <c r="D297" s="625" t="s">
        <v>211</v>
      </c>
      <c r="E297" s="624" t="s">
        <v>241</v>
      </c>
      <c r="F297" s="555" t="s">
        <v>50</v>
      </c>
      <c r="G297" s="626" t="s">
        <v>207</v>
      </c>
      <c r="H297" s="618" t="s">
        <v>529</v>
      </c>
      <c r="I297" s="627">
        <v>210000</v>
      </c>
      <c r="J297" s="620">
        <v>0</v>
      </c>
      <c r="K297" s="620">
        <v>0</v>
      </c>
      <c r="L297" s="620">
        <v>0</v>
      </c>
      <c r="M297" s="620">
        <v>0</v>
      </c>
      <c r="N297" s="620">
        <v>0</v>
      </c>
      <c r="O297" s="621">
        <v>0</v>
      </c>
      <c r="P297" s="628">
        <v>0</v>
      </c>
      <c r="Q297" s="621">
        <v>0</v>
      </c>
      <c r="R297" s="621">
        <v>210000</v>
      </c>
      <c r="S297" s="621">
        <v>0</v>
      </c>
      <c r="T297" s="621">
        <v>0</v>
      </c>
    </row>
    <row r="298" spans="1:20" ht="16.2" thickBot="1" x14ac:dyDescent="0.35">
      <c r="A298" s="502">
        <f t="shared" si="17"/>
        <v>58</v>
      </c>
      <c r="B298" s="623" t="s">
        <v>205</v>
      </c>
      <c r="C298" s="624">
        <v>2024</v>
      </c>
      <c r="D298" s="625" t="s">
        <v>211</v>
      </c>
      <c r="E298" s="624" t="s">
        <v>614</v>
      </c>
      <c r="F298" s="555" t="s">
        <v>193</v>
      </c>
      <c r="G298" s="626" t="s">
        <v>207</v>
      </c>
      <c r="H298" s="618" t="s">
        <v>255</v>
      </c>
      <c r="I298" s="627">
        <v>210000</v>
      </c>
      <c r="J298" s="620">
        <v>0</v>
      </c>
      <c r="K298" s="620">
        <v>0</v>
      </c>
      <c r="L298" s="620"/>
      <c r="M298" s="620">
        <v>0</v>
      </c>
      <c r="N298" s="620">
        <v>0</v>
      </c>
      <c r="O298" s="621">
        <v>0</v>
      </c>
      <c r="P298" s="628">
        <v>0</v>
      </c>
      <c r="Q298" s="621">
        <v>0</v>
      </c>
      <c r="R298" s="621">
        <v>0</v>
      </c>
      <c r="S298" s="621">
        <v>0</v>
      </c>
      <c r="T298" s="621">
        <v>0</v>
      </c>
    </row>
    <row r="299" spans="1:20" ht="16.2" thickBot="1" x14ac:dyDescent="0.35">
      <c r="A299" s="502">
        <f t="shared" si="17"/>
        <v>59</v>
      </c>
      <c r="B299" s="623" t="s">
        <v>205</v>
      </c>
      <c r="C299" s="624">
        <v>2022</v>
      </c>
      <c r="D299" s="625" t="s">
        <v>224</v>
      </c>
      <c r="E299" s="624" t="s">
        <v>243</v>
      </c>
      <c r="F299" s="555" t="s">
        <v>50</v>
      </c>
      <c r="G299" s="626" t="s">
        <v>207</v>
      </c>
      <c r="H299" s="618" t="s">
        <v>734</v>
      </c>
      <c r="I299" s="627">
        <v>95000</v>
      </c>
      <c r="J299" s="620"/>
      <c r="K299" s="620">
        <v>0</v>
      </c>
      <c r="L299" s="620">
        <v>0</v>
      </c>
      <c r="M299" s="620">
        <v>0</v>
      </c>
      <c r="N299" s="620">
        <v>0</v>
      </c>
      <c r="O299" s="621">
        <v>0</v>
      </c>
      <c r="P299" s="628">
        <v>0</v>
      </c>
      <c r="Q299" s="621">
        <v>0</v>
      </c>
      <c r="R299" s="621">
        <v>0</v>
      </c>
      <c r="S299" s="621">
        <v>0</v>
      </c>
      <c r="T299" s="621">
        <v>0</v>
      </c>
    </row>
    <row r="300" spans="1:20" ht="16.2" thickBot="1" x14ac:dyDescent="0.35">
      <c r="A300" s="502">
        <v>57</v>
      </c>
      <c r="B300" s="623" t="s">
        <v>205</v>
      </c>
      <c r="C300" s="624">
        <v>2014</v>
      </c>
      <c r="D300" s="625" t="s">
        <v>211</v>
      </c>
      <c r="E300" s="624" t="s">
        <v>244</v>
      </c>
      <c r="F300" s="555" t="s">
        <v>50</v>
      </c>
      <c r="G300" s="626" t="s">
        <v>207</v>
      </c>
      <c r="H300" s="618" t="s">
        <v>182</v>
      </c>
      <c r="I300" s="627">
        <v>180000</v>
      </c>
      <c r="J300" s="620">
        <v>0</v>
      </c>
      <c r="K300" s="620">
        <v>0</v>
      </c>
      <c r="L300" s="620">
        <v>180000</v>
      </c>
      <c r="M300" s="620">
        <v>0</v>
      </c>
      <c r="N300" s="620"/>
      <c r="O300" s="621"/>
      <c r="P300" s="628">
        <v>0</v>
      </c>
      <c r="Q300" s="621">
        <v>0</v>
      </c>
      <c r="R300" s="621">
        <v>0</v>
      </c>
      <c r="S300" s="621">
        <v>0</v>
      </c>
      <c r="T300" s="621">
        <v>0</v>
      </c>
    </row>
    <row r="301" spans="1:20" ht="16.2" thickBot="1" x14ac:dyDescent="0.35">
      <c r="A301" s="502">
        <f t="shared" si="17"/>
        <v>58</v>
      </c>
      <c r="B301" s="623" t="s">
        <v>205</v>
      </c>
      <c r="C301" s="624">
        <v>2017</v>
      </c>
      <c r="D301" s="625" t="s">
        <v>209</v>
      </c>
      <c r="E301" s="624" t="s">
        <v>769</v>
      </c>
      <c r="F301" s="555" t="s">
        <v>50</v>
      </c>
      <c r="G301" s="626" t="s">
        <v>207</v>
      </c>
      <c r="H301" s="618" t="s">
        <v>184</v>
      </c>
      <c r="I301" s="627">
        <v>200000</v>
      </c>
      <c r="J301" s="620"/>
      <c r="K301" s="620"/>
      <c r="L301" s="620"/>
      <c r="M301" s="620">
        <v>0</v>
      </c>
      <c r="N301" s="620">
        <v>200000</v>
      </c>
      <c r="O301" s="621"/>
      <c r="P301" s="628">
        <v>0</v>
      </c>
      <c r="Q301" s="621">
        <v>0</v>
      </c>
      <c r="R301" s="621">
        <v>0</v>
      </c>
      <c r="S301" s="621">
        <v>0</v>
      </c>
      <c r="T301" s="621">
        <v>0</v>
      </c>
    </row>
    <row r="302" spans="1:20" ht="16.2" thickBot="1" x14ac:dyDescent="0.35">
      <c r="A302" s="502">
        <f t="shared" si="17"/>
        <v>59</v>
      </c>
      <c r="B302" s="623" t="s">
        <v>205</v>
      </c>
      <c r="C302" s="624">
        <v>2024</v>
      </c>
      <c r="D302" s="625" t="s">
        <v>209</v>
      </c>
      <c r="E302" s="624" t="s">
        <v>770</v>
      </c>
      <c r="F302" s="555" t="s">
        <v>50</v>
      </c>
      <c r="G302" s="626" t="s">
        <v>207</v>
      </c>
      <c r="H302" s="618" t="s">
        <v>532</v>
      </c>
      <c r="I302" s="627">
        <v>200000</v>
      </c>
      <c r="J302" s="620"/>
      <c r="K302" s="620"/>
      <c r="L302" s="620">
        <v>0</v>
      </c>
      <c r="M302" s="620">
        <v>0</v>
      </c>
      <c r="N302" s="620">
        <v>0</v>
      </c>
      <c r="O302" s="621">
        <v>0</v>
      </c>
      <c r="P302" s="628">
        <v>0</v>
      </c>
      <c r="Q302" s="621"/>
      <c r="R302" s="621"/>
      <c r="S302" s="621"/>
      <c r="T302" s="621">
        <v>200000</v>
      </c>
    </row>
    <row r="303" spans="1:20" ht="16.2" thickBot="1" x14ac:dyDescent="0.35">
      <c r="A303" s="502">
        <f t="shared" si="17"/>
        <v>60</v>
      </c>
      <c r="B303" s="623" t="s">
        <v>205</v>
      </c>
      <c r="C303" s="624">
        <v>2008</v>
      </c>
      <c r="D303" s="625" t="s">
        <v>211</v>
      </c>
      <c r="E303" s="624" t="s">
        <v>507</v>
      </c>
      <c r="F303" s="555" t="s">
        <v>50</v>
      </c>
      <c r="G303" s="626" t="s">
        <v>207</v>
      </c>
      <c r="H303" s="618" t="s">
        <v>182</v>
      </c>
      <c r="I303" s="627">
        <v>20000</v>
      </c>
      <c r="J303" s="620">
        <v>0</v>
      </c>
      <c r="K303" s="620"/>
      <c r="L303" s="620">
        <v>20000</v>
      </c>
      <c r="M303" s="620"/>
      <c r="N303" s="620"/>
      <c r="O303" s="621"/>
      <c r="P303" s="628"/>
      <c r="Q303" s="621">
        <v>0</v>
      </c>
      <c r="R303" s="621">
        <v>0</v>
      </c>
      <c r="S303" s="621">
        <v>0</v>
      </c>
      <c r="T303" s="621">
        <v>0</v>
      </c>
    </row>
    <row r="304" spans="1:20" ht="16.2" thickBot="1" x14ac:dyDescent="0.35">
      <c r="A304" s="502">
        <f t="shared" si="17"/>
        <v>61</v>
      </c>
      <c r="B304" s="623" t="s">
        <v>205</v>
      </c>
      <c r="C304" s="624">
        <v>2016</v>
      </c>
      <c r="D304" s="625" t="s">
        <v>211</v>
      </c>
      <c r="E304" s="624" t="s">
        <v>508</v>
      </c>
      <c r="F304" s="555" t="s">
        <v>50</v>
      </c>
      <c r="G304" s="626" t="s">
        <v>207</v>
      </c>
      <c r="H304" s="618" t="s">
        <v>183</v>
      </c>
      <c r="I304" s="627">
        <v>20000</v>
      </c>
      <c r="J304" s="620"/>
      <c r="K304" s="620"/>
      <c r="L304" s="620"/>
      <c r="M304" s="620">
        <v>0</v>
      </c>
      <c r="N304" s="620">
        <v>0</v>
      </c>
      <c r="O304" s="621">
        <v>0</v>
      </c>
      <c r="P304" s="628">
        <v>20000</v>
      </c>
      <c r="Q304" s="621">
        <v>0</v>
      </c>
      <c r="R304" s="621">
        <v>0</v>
      </c>
      <c r="S304" s="621">
        <v>0</v>
      </c>
      <c r="T304" s="621">
        <v>20000</v>
      </c>
    </row>
    <row r="305" spans="1:20" ht="16.2" thickBot="1" x14ac:dyDescent="0.35">
      <c r="A305" s="502"/>
      <c r="B305" s="623"/>
      <c r="C305" s="624">
        <v>2022</v>
      </c>
      <c r="D305" s="625" t="s">
        <v>211</v>
      </c>
      <c r="E305" s="624" t="s">
        <v>771</v>
      </c>
      <c r="F305" s="555" t="s">
        <v>50</v>
      </c>
      <c r="G305" s="626" t="s">
        <v>207</v>
      </c>
      <c r="H305" s="618" t="s">
        <v>532</v>
      </c>
      <c r="I305" s="627">
        <v>20000</v>
      </c>
      <c r="J305" s="620"/>
      <c r="K305" s="620"/>
      <c r="L305" s="620"/>
      <c r="M305" s="620"/>
      <c r="N305" s="620"/>
      <c r="O305" s="621"/>
      <c r="P305" s="628"/>
      <c r="Q305" s="621"/>
      <c r="R305" s="621"/>
      <c r="S305" s="621"/>
      <c r="T305" s="621"/>
    </row>
    <row r="306" spans="1:20" ht="16.2" thickBot="1" x14ac:dyDescent="0.35">
      <c r="A306" s="502" t="s">
        <v>772</v>
      </c>
      <c r="B306" s="623" t="s">
        <v>205</v>
      </c>
      <c r="C306" s="624">
        <v>1999</v>
      </c>
      <c r="D306" s="625" t="s">
        <v>219</v>
      </c>
      <c r="E306" s="624" t="s">
        <v>773</v>
      </c>
      <c r="F306" s="555" t="s">
        <v>50</v>
      </c>
      <c r="G306" s="626" t="s">
        <v>207</v>
      </c>
      <c r="H306" s="618" t="s">
        <v>181</v>
      </c>
      <c r="I306" s="627">
        <v>28000</v>
      </c>
      <c r="J306" s="620"/>
      <c r="K306" s="620">
        <v>28000</v>
      </c>
      <c r="L306" s="620"/>
      <c r="M306" s="620"/>
      <c r="N306" s="620"/>
      <c r="O306" s="621"/>
      <c r="P306" s="628"/>
      <c r="Q306" s="621"/>
      <c r="R306" s="621"/>
      <c r="S306" s="621"/>
      <c r="T306" s="621"/>
    </row>
    <row r="307" spans="1:20" ht="16.2" thickBot="1" x14ac:dyDescent="0.35">
      <c r="A307" s="502" t="s">
        <v>774</v>
      </c>
      <c r="B307" s="623" t="s">
        <v>205</v>
      </c>
      <c r="C307" s="624">
        <v>1981</v>
      </c>
      <c r="D307" s="625"/>
      <c r="E307" s="624" t="s">
        <v>775</v>
      </c>
      <c r="F307" s="555" t="s">
        <v>50</v>
      </c>
      <c r="G307" s="626" t="s">
        <v>207</v>
      </c>
      <c r="H307" s="618" t="s">
        <v>183</v>
      </c>
      <c r="I307" s="627">
        <v>175000</v>
      </c>
      <c r="J307" s="620"/>
      <c r="K307" s="620"/>
      <c r="L307" s="620"/>
      <c r="M307" s="620">
        <v>175000</v>
      </c>
      <c r="N307" s="620"/>
      <c r="O307" s="621"/>
      <c r="P307" s="628"/>
      <c r="Q307" s="621"/>
      <c r="R307" s="621"/>
      <c r="S307" s="621"/>
      <c r="T307" s="621"/>
    </row>
    <row r="308" spans="1:20" ht="16.2" thickBot="1" x14ac:dyDescent="0.35">
      <c r="A308" s="502" t="s">
        <v>776</v>
      </c>
      <c r="B308" s="623" t="s">
        <v>205</v>
      </c>
      <c r="C308" s="624">
        <v>2000</v>
      </c>
      <c r="D308" s="625"/>
      <c r="E308" s="624" t="s">
        <v>777</v>
      </c>
      <c r="F308" s="555" t="s">
        <v>50</v>
      </c>
      <c r="G308" s="626" t="s">
        <v>207</v>
      </c>
      <c r="H308" s="618" t="s">
        <v>181</v>
      </c>
      <c r="I308" s="627">
        <v>55000</v>
      </c>
      <c r="J308" s="620"/>
      <c r="K308" s="620">
        <v>55000</v>
      </c>
      <c r="L308" s="620"/>
      <c r="M308" s="620"/>
      <c r="N308" s="620"/>
      <c r="O308" s="621"/>
      <c r="P308" s="628"/>
      <c r="Q308" s="621"/>
      <c r="R308" s="621"/>
      <c r="S308" s="621"/>
      <c r="T308" s="621"/>
    </row>
    <row r="309" spans="1:20" ht="16.2" thickBot="1" x14ac:dyDescent="0.35">
      <c r="A309" s="502">
        <v>61</v>
      </c>
      <c r="B309" s="623" t="s">
        <v>205</v>
      </c>
      <c r="C309" s="624">
        <v>2025</v>
      </c>
      <c r="D309" s="625" t="s">
        <v>242</v>
      </c>
      <c r="E309" s="624" t="s">
        <v>254</v>
      </c>
      <c r="F309" s="555" t="s">
        <v>50</v>
      </c>
      <c r="G309" s="626" t="s">
        <v>207</v>
      </c>
      <c r="H309" s="618" t="s">
        <v>778</v>
      </c>
      <c r="I309" s="627">
        <v>35000</v>
      </c>
      <c r="J309" s="620">
        <v>35000</v>
      </c>
      <c r="K309" s="620">
        <v>0</v>
      </c>
      <c r="L309" s="620">
        <v>0</v>
      </c>
      <c r="M309" s="620">
        <v>0</v>
      </c>
      <c r="N309" s="620">
        <v>0</v>
      </c>
      <c r="O309" s="621">
        <v>0</v>
      </c>
      <c r="P309" s="628">
        <v>0</v>
      </c>
      <c r="Q309" s="621">
        <v>0</v>
      </c>
      <c r="R309" s="621">
        <v>0</v>
      </c>
      <c r="S309" s="621">
        <v>0</v>
      </c>
      <c r="T309" s="621">
        <v>0</v>
      </c>
    </row>
    <row r="310" spans="1:20" ht="16.2" thickBot="1" x14ac:dyDescent="0.35">
      <c r="A310" s="502">
        <f t="shared" si="17"/>
        <v>62</v>
      </c>
      <c r="B310" s="623" t="s">
        <v>205</v>
      </c>
      <c r="C310" s="624">
        <v>2015</v>
      </c>
      <c r="D310" s="625" t="s">
        <v>219</v>
      </c>
      <c r="E310" s="624" t="s">
        <v>256</v>
      </c>
      <c r="F310" s="555" t="s">
        <v>50</v>
      </c>
      <c r="G310" s="626" t="s">
        <v>207</v>
      </c>
      <c r="H310" s="618" t="s">
        <v>531</v>
      </c>
      <c r="I310" s="627">
        <v>15000</v>
      </c>
      <c r="J310" s="620"/>
      <c r="K310" s="620"/>
      <c r="L310" s="620"/>
      <c r="M310" s="620"/>
      <c r="N310" s="620"/>
      <c r="O310" s="621"/>
      <c r="P310" s="628"/>
      <c r="Q310" s="621">
        <v>0</v>
      </c>
      <c r="R310" s="621">
        <v>0</v>
      </c>
      <c r="S310" s="621">
        <v>0</v>
      </c>
      <c r="T310" s="621">
        <v>0</v>
      </c>
    </row>
    <row r="311" spans="1:20" ht="16.2" thickBot="1" x14ac:dyDescent="0.35">
      <c r="A311" s="502">
        <f>1+A309</f>
        <v>62</v>
      </c>
      <c r="B311" s="623" t="s">
        <v>205</v>
      </c>
      <c r="C311" s="624">
        <v>2024</v>
      </c>
      <c r="D311" s="625" t="s">
        <v>242</v>
      </c>
      <c r="E311" s="624" t="s">
        <v>257</v>
      </c>
      <c r="F311" s="555" t="s">
        <v>50</v>
      </c>
      <c r="G311" s="626" t="s">
        <v>207</v>
      </c>
      <c r="H311" s="618" t="s">
        <v>724</v>
      </c>
      <c r="I311" s="627">
        <v>35000</v>
      </c>
      <c r="J311" s="620"/>
      <c r="K311" s="620"/>
      <c r="L311" s="620"/>
      <c r="M311" s="620">
        <v>0</v>
      </c>
      <c r="N311" s="620">
        <v>0</v>
      </c>
      <c r="O311" s="621">
        <v>0</v>
      </c>
      <c r="P311" s="628">
        <v>0</v>
      </c>
      <c r="Q311" s="621">
        <v>0</v>
      </c>
      <c r="R311" s="621">
        <v>0</v>
      </c>
      <c r="S311" s="621">
        <v>0</v>
      </c>
      <c r="T311" s="621">
        <v>0</v>
      </c>
    </row>
    <row r="312" spans="1:20" ht="16.2" thickBot="1" x14ac:dyDescent="0.35">
      <c r="A312" s="502">
        <f>1+A310</f>
        <v>63</v>
      </c>
      <c r="B312" s="623" t="s">
        <v>205</v>
      </c>
      <c r="C312" s="624">
        <v>1987</v>
      </c>
      <c r="D312" s="625" t="s">
        <v>219</v>
      </c>
      <c r="E312" s="624" t="s">
        <v>779</v>
      </c>
      <c r="F312" s="555" t="s">
        <v>50</v>
      </c>
      <c r="G312" s="886" t="s">
        <v>59</v>
      </c>
      <c r="H312" s="887" t="s">
        <v>181</v>
      </c>
      <c r="I312" s="888">
        <v>35000</v>
      </c>
      <c r="J312" s="889"/>
      <c r="K312" s="889">
        <v>35000</v>
      </c>
      <c r="L312" s="620"/>
      <c r="M312" s="620">
        <v>0</v>
      </c>
      <c r="N312" s="620">
        <v>0</v>
      </c>
      <c r="O312" s="621">
        <v>0</v>
      </c>
      <c r="P312" s="628">
        <v>0</v>
      </c>
      <c r="Q312" s="621">
        <v>0</v>
      </c>
      <c r="R312" s="621">
        <v>0</v>
      </c>
      <c r="S312" s="621">
        <v>0</v>
      </c>
      <c r="T312" s="621">
        <v>0</v>
      </c>
    </row>
    <row r="313" spans="1:20" ht="16.2" thickBot="1" x14ac:dyDescent="0.35">
      <c r="A313" s="502">
        <v>62</v>
      </c>
      <c r="B313" s="623" t="s">
        <v>205</v>
      </c>
      <c r="C313" s="624">
        <v>2016</v>
      </c>
      <c r="D313" s="625" t="s">
        <v>258</v>
      </c>
      <c r="E313" s="624" t="s">
        <v>259</v>
      </c>
      <c r="F313" s="555" t="s">
        <v>50</v>
      </c>
      <c r="G313" s="630" t="s">
        <v>59</v>
      </c>
      <c r="H313" s="631" t="s">
        <v>180</v>
      </c>
      <c r="I313" s="632">
        <v>14000</v>
      </c>
      <c r="J313" s="633">
        <v>14000</v>
      </c>
      <c r="K313" s="633"/>
      <c r="L313" s="633">
        <v>0</v>
      </c>
      <c r="M313" s="633">
        <v>0</v>
      </c>
      <c r="N313" s="633">
        <v>0</v>
      </c>
      <c r="O313" s="634">
        <v>0</v>
      </c>
      <c r="P313" s="635">
        <v>0</v>
      </c>
      <c r="Q313" s="634">
        <v>0</v>
      </c>
      <c r="R313" s="621">
        <v>0</v>
      </c>
      <c r="S313" s="621">
        <v>0</v>
      </c>
      <c r="T313" s="621">
        <v>0</v>
      </c>
    </row>
    <row r="314" spans="1:20" ht="16.2" thickBot="1" x14ac:dyDescent="0.35">
      <c r="A314" s="502">
        <f t="shared" si="17"/>
        <v>63</v>
      </c>
      <c r="B314" s="623" t="s">
        <v>205</v>
      </c>
      <c r="C314" s="624">
        <v>2019</v>
      </c>
      <c r="D314" s="625" t="s">
        <v>258</v>
      </c>
      <c r="E314" s="624" t="s">
        <v>260</v>
      </c>
      <c r="F314" s="555" t="s">
        <v>50</v>
      </c>
      <c r="G314" s="630" t="s">
        <v>59</v>
      </c>
      <c r="H314" s="631" t="s">
        <v>183</v>
      </c>
      <c r="I314" s="632">
        <v>14000</v>
      </c>
      <c r="J314" s="633">
        <v>0</v>
      </c>
      <c r="K314" s="633">
        <v>0</v>
      </c>
      <c r="L314" s="633"/>
      <c r="M314" s="633">
        <v>14000</v>
      </c>
      <c r="N314" s="633">
        <v>0</v>
      </c>
      <c r="O314" s="634">
        <v>0</v>
      </c>
      <c r="P314" s="635">
        <v>0</v>
      </c>
      <c r="Q314" s="634">
        <v>0</v>
      </c>
      <c r="R314" s="634">
        <v>0</v>
      </c>
      <c r="S314" s="634">
        <v>0</v>
      </c>
      <c r="T314" s="634">
        <v>0</v>
      </c>
    </row>
    <row r="315" spans="1:20" ht="16.2" thickBot="1" x14ac:dyDescent="0.35">
      <c r="A315" s="502">
        <f t="shared" si="17"/>
        <v>64</v>
      </c>
      <c r="B315" s="623" t="s">
        <v>205</v>
      </c>
      <c r="C315" s="624">
        <v>2019</v>
      </c>
      <c r="D315" s="625" t="s">
        <v>258</v>
      </c>
      <c r="E315" s="624" t="s">
        <v>261</v>
      </c>
      <c r="F315" s="555" t="s">
        <v>50</v>
      </c>
      <c r="G315" s="630" t="s">
        <v>59</v>
      </c>
      <c r="H315" s="631" t="s">
        <v>183</v>
      </c>
      <c r="I315" s="632">
        <v>14000</v>
      </c>
      <c r="J315" s="633"/>
      <c r="K315" s="633">
        <v>0</v>
      </c>
      <c r="L315" s="633">
        <v>0</v>
      </c>
      <c r="M315" s="633">
        <v>14000</v>
      </c>
      <c r="N315" s="633"/>
      <c r="O315" s="634"/>
      <c r="P315" s="635"/>
      <c r="Q315" s="634">
        <v>0</v>
      </c>
      <c r="R315" s="634">
        <v>0</v>
      </c>
      <c r="S315" s="634">
        <v>0</v>
      </c>
      <c r="T315" s="634">
        <v>0</v>
      </c>
    </row>
    <row r="316" spans="1:20" ht="16.2" thickBot="1" x14ac:dyDescent="0.35">
      <c r="A316" s="502">
        <f t="shared" si="17"/>
        <v>65</v>
      </c>
      <c r="B316" s="623" t="s">
        <v>205</v>
      </c>
      <c r="C316" s="624">
        <v>2021</v>
      </c>
      <c r="D316" s="625" t="s">
        <v>258</v>
      </c>
      <c r="E316" s="624" t="s">
        <v>262</v>
      </c>
      <c r="F316" s="625" t="s">
        <v>50</v>
      </c>
      <c r="G316" s="630" t="s">
        <v>59</v>
      </c>
      <c r="H316" s="631" t="s">
        <v>185</v>
      </c>
      <c r="I316" s="632">
        <v>14000</v>
      </c>
      <c r="J316" s="633">
        <v>0</v>
      </c>
      <c r="K316" s="633">
        <v>0</v>
      </c>
      <c r="L316" s="633">
        <v>0</v>
      </c>
      <c r="M316" s="633"/>
      <c r="N316" s="633"/>
      <c r="O316" s="634">
        <v>14000</v>
      </c>
      <c r="P316" s="635"/>
      <c r="Q316" s="634"/>
      <c r="R316" s="634"/>
      <c r="S316" s="634"/>
      <c r="T316" s="634"/>
    </row>
    <row r="317" spans="1:20" ht="16.2" thickBot="1" x14ac:dyDescent="0.35">
      <c r="A317" s="502">
        <f t="shared" si="17"/>
        <v>66</v>
      </c>
      <c r="B317" s="623" t="s">
        <v>205</v>
      </c>
      <c r="C317" s="624">
        <v>2021</v>
      </c>
      <c r="D317" s="625" t="s">
        <v>258</v>
      </c>
      <c r="E317" s="624" t="s">
        <v>263</v>
      </c>
      <c r="F317" s="625" t="s">
        <v>50</v>
      </c>
      <c r="G317" s="630" t="s">
        <v>59</v>
      </c>
      <c r="H317" s="631" t="s">
        <v>185</v>
      </c>
      <c r="I317" s="632">
        <v>14000</v>
      </c>
      <c r="J317" s="633"/>
      <c r="K317" s="633"/>
      <c r="L317" s="633"/>
      <c r="M317" s="633"/>
      <c r="N317" s="633"/>
      <c r="O317" s="634">
        <v>14000</v>
      </c>
      <c r="P317" s="635"/>
      <c r="Q317" s="634"/>
      <c r="R317" s="634"/>
      <c r="S317" s="634"/>
      <c r="T317" s="634"/>
    </row>
    <row r="318" spans="1:20" ht="16.2" thickBot="1" x14ac:dyDescent="0.35">
      <c r="A318" s="502">
        <f>1+A304</f>
        <v>62</v>
      </c>
      <c r="B318" s="623" t="s">
        <v>205</v>
      </c>
      <c r="C318" s="624">
        <v>1988</v>
      </c>
      <c r="D318" s="625" t="s">
        <v>219</v>
      </c>
      <c r="E318" s="624" t="s">
        <v>245</v>
      </c>
      <c r="F318" s="555" t="s">
        <v>50</v>
      </c>
      <c r="G318" s="630" t="s">
        <v>59</v>
      </c>
      <c r="H318" s="887" t="s">
        <v>246</v>
      </c>
      <c r="I318" s="888">
        <v>15000</v>
      </c>
      <c r="J318" s="620">
        <v>0</v>
      </c>
      <c r="K318" s="620">
        <v>0</v>
      </c>
      <c r="L318" s="620">
        <v>0</v>
      </c>
      <c r="M318" s="620">
        <v>0</v>
      </c>
      <c r="N318" s="620">
        <v>0</v>
      </c>
      <c r="O318" s="621">
        <v>0</v>
      </c>
      <c r="P318" s="628">
        <v>15000</v>
      </c>
      <c r="Q318" s="621"/>
      <c r="R318" s="621"/>
      <c r="S318" s="621"/>
      <c r="T318" s="621"/>
    </row>
    <row r="319" spans="1:20" ht="16.2" thickBot="1" x14ac:dyDescent="0.35">
      <c r="A319" s="502">
        <f>1+A318</f>
        <v>63</v>
      </c>
      <c r="B319" s="623" t="s">
        <v>205</v>
      </c>
      <c r="C319" s="624">
        <v>2022</v>
      </c>
      <c r="D319" s="625" t="s">
        <v>219</v>
      </c>
      <c r="E319" s="624" t="s">
        <v>247</v>
      </c>
      <c r="F319" s="555" t="s">
        <v>50</v>
      </c>
      <c r="G319" s="630" t="s">
        <v>59</v>
      </c>
      <c r="H319" s="887" t="s">
        <v>615</v>
      </c>
      <c r="I319" s="888">
        <v>10000</v>
      </c>
      <c r="J319" s="620">
        <v>0</v>
      </c>
      <c r="K319" s="620">
        <v>0</v>
      </c>
      <c r="L319" s="620">
        <v>0</v>
      </c>
      <c r="M319" s="620"/>
      <c r="N319" s="620"/>
      <c r="O319" s="621"/>
      <c r="P319" s="628"/>
      <c r="Q319" s="621"/>
      <c r="R319" s="621"/>
      <c r="S319" s="621"/>
      <c r="T319" s="621"/>
    </row>
    <row r="320" spans="1:20" ht="16.2" thickBot="1" x14ac:dyDescent="0.35">
      <c r="A320" s="502">
        <f>1+A319</f>
        <v>64</v>
      </c>
      <c r="B320" s="623" t="s">
        <v>205</v>
      </c>
      <c r="C320" s="624">
        <v>1996</v>
      </c>
      <c r="D320" s="625" t="s">
        <v>219</v>
      </c>
      <c r="E320" s="624" t="s">
        <v>248</v>
      </c>
      <c r="F320" s="555" t="s">
        <v>50</v>
      </c>
      <c r="G320" s="630" t="s">
        <v>59</v>
      </c>
      <c r="H320" s="887" t="s">
        <v>176</v>
      </c>
      <c r="I320" s="888">
        <v>15000</v>
      </c>
      <c r="J320" s="620">
        <v>0</v>
      </c>
      <c r="K320" s="620">
        <v>0</v>
      </c>
      <c r="L320" s="620">
        <v>0</v>
      </c>
      <c r="M320" s="620"/>
      <c r="N320" s="620"/>
      <c r="O320" s="621"/>
      <c r="P320" s="628">
        <v>15000</v>
      </c>
      <c r="Q320" s="621"/>
      <c r="R320" s="621"/>
      <c r="S320" s="621"/>
      <c r="T320" s="621"/>
    </row>
    <row r="321" spans="1:20" ht="16.2" thickBot="1" x14ac:dyDescent="0.35">
      <c r="A321" s="502">
        <f>1+A320</f>
        <v>65</v>
      </c>
      <c r="B321" s="623" t="s">
        <v>205</v>
      </c>
      <c r="C321" s="624">
        <v>1998</v>
      </c>
      <c r="D321" s="625" t="s">
        <v>219</v>
      </c>
      <c r="E321" s="624" t="s">
        <v>249</v>
      </c>
      <c r="F321" s="555" t="s">
        <v>50</v>
      </c>
      <c r="G321" s="630" t="s">
        <v>59</v>
      </c>
      <c r="H321" s="887" t="s">
        <v>178</v>
      </c>
      <c r="I321" s="888">
        <v>15000</v>
      </c>
      <c r="J321" s="620">
        <v>0</v>
      </c>
      <c r="K321" s="620">
        <v>0</v>
      </c>
      <c r="L321" s="620">
        <v>0</v>
      </c>
      <c r="M321" s="620">
        <v>0</v>
      </c>
      <c r="N321" s="620">
        <v>0</v>
      </c>
      <c r="O321" s="621">
        <v>0</v>
      </c>
      <c r="P321" s="628">
        <v>0</v>
      </c>
      <c r="Q321" s="621">
        <v>0</v>
      </c>
      <c r="R321" s="621">
        <v>0</v>
      </c>
      <c r="S321" s="621">
        <v>0</v>
      </c>
      <c r="T321" s="621">
        <v>0</v>
      </c>
    </row>
    <row r="322" spans="1:20" ht="16.2" thickBot="1" x14ac:dyDescent="0.35">
      <c r="A322" s="502">
        <f>1+A321</f>
        <v>66</v>
      </c>
      <c r="B322" s="623" t="s">
        <v>205</v>
      </c>
      <c r="C322" s="624">
        <v>2002</v>
      </c>
      <c r="D322" s="625" t="s">
        <v>219</v>
      </c>
      <c r="E322" s="624" t="s">
        <v>250</v>
      </c>
      <c r="F322" s="555" t="s">
        <v>50</v>
      </c>
      <c r="G322" s="630" t="s">
        <v>59</v>
      </c>
      <c r="H322" s="887" t="s">
        <v>182</v>
      </c>
      <c r="I322" s="888">
        <v>15000</v>
      </c>
      <c r="J322" s="620">
        <v>0</v>
      </c>
      <c r="K322" s="620">
        <v>0</v>
      </c>
      <c r="L322" s="620">
        <v>0</v>
      </c>
      <c r="M322" s="620"/>
      <c r="N322" s="620"/>
      <c r="O322" s="621"/>
      <c r="P322" s="628">
        <v>15000</v>
      </c>
      <c r="Q322" s="629"/>
      <c r="R322" s="621"/>
      <c r="S322" s="621"/>
      <c r="T322" s="621"/>
    </row>
    <row r="323" spans="1:20" ht="16.2" thickBot="1" x14ac:dyDescent="0.35">
      <c r="A323" s="502">
        <f>1+A322</f>
        <v>67</v>
      </c>
      <c r="B323" s="623" t="s">
        <v>205</v>
      </c>
      <c r="C323" s="624">
        <v>2003</v>
      </c>
      <c r="D323" s="625" t="s">
        <v>219</v>
      </c>
      <c r="E323" s="624" t="s">
        <v>251</v>
      </c>
      <c r="F323" s="555" t="s">
        <v>50</v>
      </c>
      <c r="G323" s="630" t="s">
        <v>59</v>
      </c>
      <c r="H323" s="887" t="s">
        <v>183</v>
      </c>
      <c r="I323" s="888">
        <v>15000</v>
      </c>
      <c r="J323" s="620">
        <v>0</v>
      </c>
      <c r="K323" s="620">
        <v>0</v>
      </c>
      <c r="L323" s="620">
        <v>0</v>
      </c>
      <c r="M323" s="620">
        <v>0</v>
      </c>
      <c r="N323" s="620">
        <v>0</v>
      </c>
      <c r="O323" s="621"/>
      <c r="P323" s="628">
        <v>0</v>
      </c>
      <c r="Q323" s="629">
        <v>15000</v>
      </c>
      <c r="R323" s="621"/>
      <c r="S323" s="621"/>
      <c r="T323" s="621"/>
    </row>
    <row r="324" spans="1:20" ht="16.2" thickBot="1" x14ac:dyDescent="0.35">
      <c r="A324" s="502">
        <f>1+A274</f>
        <v>61</v>
      </c>
      <c r="B324" s="623" t="s">
        <v>205</v>
      </c>
      <c r="C324" s="624">
        <v>2005</v>
      </c>
      <c r="D324" s="625" t="s">
        <v>219</v>
      </c>
      <c r="E324" s="624" t="s">
        <v>253</v>
      </c>
      <c r="F324" s="555" t="s">
        <v>50</v>
      </c>
      <c r="G324" s="630" t="s">
        <v>59</v>
      </c>
      <c r="H324" s="887" t="s">
        <v>185</v>
      </c>
      <c r="I324" s="888">
        <v>15000</v>
      </c>
      <c r="J324" s="620">
        <v>0</v>
      </c>
      <c r="K324" s="620">
        <v>0</v>
      </c>
      <c r="L324" s="620">
        <v>0</v>
      </c>
      <c r="M324" s="620"/>
      <c r="N324" s="620"/>
      <c r="O324" s="621">
        <v>0</v>
      </c>
      <c r="P324" s="628">
        <v>15000</v>
      </c>
      <c r="Q324" s="621">
        <v>0</v>
      </c>
      <c r="R324" s="621">
        <v>0</v>
      </c>
      <c r="S324" s="621">
        <v>0</v>
      </c>
      <c r="T324" s="621">
        <v>0</v>
      </c>
    </row>
    <row r="325" spans="1:20" ht="16.2" thickBot="1" x14ac:dyDescent="0.35">
      <c r="A325" s="502">
        <f>1+A317</f>
        <v>67</v>
      </c>
      <c r="B325" s="623" t="s">
        <v>205</v>
      </c>
      <c r="C325" s="624">
        <v>2021</v>
      </c>
      <c r="D325" s="625" t="s">
        <v>221</v>
      </c>
      <c r="E325" s="624" t="s">
        <v>264</v>
      </c>
      <c r="F325" s="625" t="s">
        <v>50</v>
      </c>
      <c r="G325" s="630" t="s">
        <v>59</v>
      </c>
      <c r="H325" s="631" t="s">
        <v>255</v>
      </c>
      <c r="I325" s="632">
        <v>4000</v>
      </c>
      <c r="J325" s="633">
        <v>0</v>
      </c>
      <c r="K325" s="633">
        <v>0</v>
      </c>
      <c r="L325" s="633">
        <v>0</v>
      </c>
      <c r="M325" s="633">
        <v>0</v>
      </c>
      <c r="N325" s="633">
        <v>0</v>
      </c>
      <c r="O325" s="634">
        <v>0</v>
      </c>
      <c r="P325" s="635">
        <v>0</v>
      </c>
      <c r="Q325" s="634"/>
      <c r="R325" s="634"/>
      <c r="S325" s="634"/>
      <c r="T325" s="634"/>
    </row>
    <row r="326" spans="1:20" ht="16.2" thickBot="1" x14ac:dyDescent="0.35">
      <c r="A326" s="502">
        <v>67</v>
      </c>
      <c r="B326" s="623" t="s">
        <v>205</v>
      </c>
      <c r="C326" s="636">
        <v>2023</v>
      </c>
      <c r="D326" s="637" t="s">
        <v>265</v>
      </c>
      <c r="E326" s="636" t="s">
        <v>266</v>
      </c>
      <c r="F326" s="637" t="s">
        <v>50</v>
      </c>
      <c r="G326" s="638" t="s">
        <v>59</v>
      </c>
      <c r="H326" s="639" t="s">
        <v>616</v>
      </c>
      <c r="I326" s="642">
        <v>25000</v>
      </c>
      <c r="J326" s="640"/>
      <c r="K326" s="640"/>
      <c r="L326" s="640"/>
      <c r="M326" s="640"/>
      <c r="N326" s="640"/>
      <c r="O326" s="641"/>
      <c r="P326" s="640"/>
      <c r="Q326" s="641">
        <v>0</v>
      </c>
      <c r="R326" s="641">
        <v>0</v>
      </c>
      <c r="S326" s="642">
        <v>0</v>
      </c>
      <c r="T326" s="642">
        <v>0</v>
      </c>
    </row>
  </sheetData>
  <mergeCells count="17">
    <mergeCell ref="A1:P1"/>
    <mergeCell ref="A2:P2"/>
    <mergeCell ref="A3:P3"/>
    <mergeCell ref="A5:A6"/>
    <mergeCell ref="B5:B6"/>
    <mergeCell ref="C5:C6"/>
    <mergeCell ref="D5:D6"/>
    <mergeCell ref="E5:E6"/>
    <mergeCell ref="A242:B242"/>
    <mergeCell ref="H251:I251"/>
    <mergeCell ref="H5:H6"/>
    <mergeCell ref="I5:I6"/>
    <mergeCell ref="H246:I246"/>
    <mergeCell ref="H247:I247"/>
    <mergeCell ref="H249:I249"/>
    <mergeCell ref="F5:F6"/>
    <mergeCell ref="G5:G6"/>
  </mergeCells>
  <pageMargins left="0.2" right="0" top="0" bottom="0" header="0.3" footer="0.3"/>
  <pageSetup paperSize="3" scale="88" firstPageNumber="5" orientation="landscape" useFirstPageNumber="1" r:id="rId1"/>
  <headerFooter>
    <oddFooter>&amp;C&amp;P&amp;R&amp;D</oddFooter>
  </headerFooter>
  <rowBreaks count="2" manualBreakCount="2">
    <brk id="173" max="15" man="1"/>
    <brk id="228" max="15" man="1"/>
  </rowBreaks>
  <drawing r:id="rId2"/>
  <legacy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7"/>
  <sheetViews>
    <sheetView topLeftCell="A19" zoomScaleNormal="100" workbookViewId="0">
      <selection activeCell="B44" sqref="B44"/>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78" t="s">
        <v>0</v>
      </c>
      <c r="B1" s="1279"/>
    </row>
    <row r="2" spans="1:2" ht="16.2" thickBot="1" x14ac:dyDescent="0.35">
      <c r="A2" s="1374" t="s">
        <v>1</v>
      </c>
      <c r="B2" s="1375"/>
    </row>
    <row r="3" spans="1:2" ht="12.75" customHeight="1" thickBot="1" x14ac:dyDescent="0.35">
      <c r="A3" s="142"/>
      <c r="B3" s="143"/>
    </row>
    <row r="4" spans="1:2" s="23" customFormat="1" ht="17.25" customHeight="1" thickBot="1" x14ac:dyDescent="0.35">
      <c r="A4" s="1376" t="s">
        <v>152</v>
      </c>
      <c r="B4" s="1373"/>
    </row>
    <row r="5" spans="1:2" ht="12.75" customHeight="1" thickBot="1" x14ac:dyDescent="0.35">
      <c r="A5" s="125"/>
      <c r="B5" s="126"/>
    </row>
    <row r="6" spans="1:2" x14ac:dyDescent="0.3">
      <c r="A6" s="1284" t="s">
        <v>27</v>
      </c>
      <c r="B6" s="1283"/>
    </row>
    <row r="7" spans="1:2" x14ac:dyDescent="0.3">
      <c r="A7" s="293" t="s">
        <v>30</v>
      </c>
      <c r="B7" s="109"/>
    </row>
    <row r="8" spans="1:2" x14ac:dyDescent="0.3">
      <c r="A8" s="1284" t="s">
        <v>71</v>
      </c>
      <c r="B8" s="1283"/>
    </row>
    <row r="9" spans="1:2" ht="16.2" thickBot="1" x14ac:dyDescent="0.35">
      <c r="A9" s="1372"/>
      <c r="B9" s="1373"/>
    </row>
    <row r="10" spans="1:2" ht="12.75" customHeight="1" x14ac:dyDescent="0.3">
      <c r="A10" s="123"/>
      <c r="B10" s="124"/>
    </row>
    <row r="11" spans="1:2" ht="64.5" customHeight="1" thickBot="1" x14ac:dyDescent="0.35">
      <c r="A11" s="1370" t="s">
        <v>138</v>
      </c>
      <c r="B11" s="1371"/>
    </row>
    <row r="12" spans="1:2" ht="12.75" customHeight="1" thickBot="1" x14ac:dyDescent="0.35">
      <c r="A12" s="125"/>
      <c r="B12" s="126"/>
    </row>
    <row r="13" spans="1:2" ht="16.2" thickBot="1" x14ac:dyDescent="0.35">
      <c r="A13" s="67" t="s">
        <v>137</v>
      </c>
      <c r="B13" s="133" t="s">
        <v>2</v>
      </c>
    </row>
    <row r="14" spans="1:2" ht="16.2" thickBot="1" x14ac:dyDescent="0.35">
      <c r="A14" s="134" t="s">
        <v>3</v>
      </c>
      <c r="B14" s="141" t="s">
        <v>135</v>
      </c>
    </row>
    <row r="15" spans="1:2" ht="16.2" thickBot="1" x14ac:dyDescent="0.35">
      <c r="A15" s="134"/>
      <c r="B15" s="133"/>
    </row>
    <row r="16" spans="1:2" ht="16.2" thickBot="1" x14ac:dyDescent="0.35">
      <c r="A16" s="134" t="s">
        <v>5</v>
      </c>
      <c r="B16" s="141">
        <v>125000</v>
      </c>
    </row>
    <row r="17" spans="1:4" ht="16.2" thickBot="1" x14ac:dyDescent="0.35">
      <c r="A17" s="127" t="s">
        <v>26</v>
      </c>
      <c r="B17" s="128">
        <v>125000</v>
      </c>
    </row>
    <row r="18" spans="1:4" ht="16.8" thickTop="1" thickBot="1" x14ac:dyDescent="0.35">
      <c r="A18" s="134" t="s">
        <v>6</v>
      </c>
      <c r="B18" s="136"/>
      <c r="D18" s="23"/>
    </row>
    <row r="19" spans="1:4" s="31" customFormat="1" ht="16.2" thickBot="1" x14ac:dyDescent="0.35">
      <c r="A19" s="67" t="s">
        <v>7</v>
      </c>
      <c r="B19" s="69">
        <f>SUM(B13:B17)-(B18)</f>
        <v>250000</v>
      </c>
    </row>
    <row r="20" spans="1:4" ht="12.75" customHeight="1" x14ac:dyDescent="0.3">
      <c r="A20" s="121"/>
      <c r="B20" s="122"/>
    </row>
    <row r="21" spans="1:4" ht="16.2" thickBot="1" x14ac:dyDescent="0.35">
      <c r="A21" s="67" t="s">
        <v>17</v>
      </c>
      <c r="B21" s="133"/>
    </row>
    <row r="22" spans="1:4" ht="16.2" thickBot="1" x14ac:dyDescent="0.35">
      <c r="A22" s="134" t="s">
        <v>95</v>
      </c>
      <c r="B22" s="133"/>
    </row>
    <row r="23" spans="1:4" ht="16.5" customHeight="1" thickBot="1" x14ac:dyDescent="0.35">
      <c r="A23" s="134" t="s">
        <v>22</v>
      </c>
      <c r="B23" s="133"/>
    </row>
    <row r="24" spans="1:4" ht="16.2" thickBot="1" x14ac:dyDescent="0.35">
      <c r="A24" s="134" t="s">
        <v>20</v>
      </c>
      <c r="B24" s="133"/>
    </row>
    <row r="25" spans="1:4" ht="16.2" thickBot="1" x14ac:dyDescent="0.35">
      <c r="A25" s="134" t="s">
        <v>8</v>
      </c>
      <c r="B25" s="133"/>
    </row>
    <row r="26" spans="1:4" ht="16.2" thickBot="1" x14ac:dyDescent="0.35">
      <c r="A26" s="134" t="s">
        <v>96</v>
      </c>
      <c r="B26" s="133">
        <v>25000</v>
      </c>
    </row>
    <row r="27" spans="1:4" ht="16.2" thickBot="1" x14ac:dyDescent="0.35">
      <c r="A27" s="139" t="s">
        <v>139</v>
      </c>
      <c r="B27" s="140">
        <v>225000</v>
      </c>
    </row>
    <row r="28" spans="1:4" ht="16.2" thickBot="1" x14ac:dyDescent="0.35">
      <c r="A28" s="134" t="s">
        <v>9</v>
      </c>
      <c r="B28" s="133"/>
    </row>
    <row r="29" spans="1:4" ht="16.2" thickBot="1" x14ac:dyDescent="0.35">
      <c r="A29" s="127" t="s">
        <v>10</v>
      </c>
      <c r="B29" s="79"/>
    </row>
    <row r="30" spans="1:4" s="31" customFormat="1" ht="16.8" thickTop="1" thickBot="1" x14ac:dyDescent="0.35">
      <c r="A30" s="129" t="s">
        <v>11</v>
      </c>
      <c r="B30" s="68">
        <f>SUM(B22:B29)</f>
        <v>250000</v>
      </c>
    </row>
    <row r="31" spans="1:4" ht="12.75" customHeight="1" x14ac:dyDescent="0.3">
      <c r="A31" s="121"/>
      <c r="B31" s="122"/>
    </row>
    <row r="32" spans="1:4" ht="16.2" thickBot="1" x14ac:dyDescent="0.35">
      <c r="A32" s="67" t="s">
        <v>18</v>
      </c>
      <c r="B32" s="133" t="s">
        <v>4</v>
      </c>
    </row>
    <row r="33" spans="1:2" ht="16.2" thickBot="1" x14ac:dyDescent="0.35">
      <c r="A33" s="134" t="s">
        <v>12</v>
      </c>
      <c r="B33" s="133"/>
    </row>
    <row r="34" spans="1:2" ht="16.2" thickBot="1" x14ac:dyDescent="0.35">
      <c r="A34" s="134" t="s">
        <v>13</v>
      </c>
      <c r="B34" s="133"/>
    </row>
    <row r="35" spans="1:2" ht="16.2" thickBot="1" x14ac:dyDescent="0.35">
      <c r="A35" s="134" t="s">
        <v>14</v>
      </c>
      <c r="B35" s="133"/>
    </row>
    <row r="36" spans="1:2" ht="16.2" thickBot="1" x14ac:dyDescent="0.35">
      <c r="A36" s="134" t="s">
        <v>15</v>
      </c>
      <c r="B36" s="133"/>
    </row>
    <row r="37" spans="1:2" s="31" customFormat="1" ht="16.2" thickBot="1" x14ac:dyDescent="0.35">
      <c r="A37" s="67" t="s">
        <v>7</v>
      </c>
      <c r="B37" s="69">
        <f>SUM(B32:B36)</f>
        <v>0</v>
      </c>
    </row>
    <row r="38" spans="1:2" ht="12.75" customHeight="1" thickBot="1" x14ac:dyDescent="0.35">
      <c r="A38" s="125"/>
      <c r="B38" s="137"/>
    </row>
    <row r="39" spans="1:2" ht="15" customHeight="1" x14ac:dyDescent="0.3">
      <c r="A39" s="102" t="s">
        <v>19</v>
      </c>
      <c r="B39" s="243"/>
    </row>
    <row r="40" spans="1:2" x14ac:dyDescent="0.3">
      <c r="A40" s="720" t="s">
        <v>118</v>
      </c>
      <c r="B40" s="750" t="s">
        <v>135</v>
      </c>
    </row>
    <row r="41" spans="1:2" x14ac:dyDescent="0.3">
      <c r="A41" s="720" t="s">
        <v>129</v>
      </c>
      <c r="B41" s="751"/>
    </row>
    <row r="42" spans="1:2" x14ac:dyDescent="0.3">
      <c r="A42" s="720" t="s">
        <v>156</v>
      </c>
      <c r="B42" s="751"/>
    </row>
    <row r="43" spans="1:2" x14ac:dyDescent="0.3">
      <c r="A43" s="720" t="s">
        <v>494</v>
      </c>
      <c r="B43" s="751">
        <v>250000</v>
      </c>
    </row>
    <row r="44" spans="1:2" x14ac:dyDescent="0.3">
      <c r="A44" s="720" t="s">
        <v>572</v>
      </c>
      <c r="B44" s="750"/>
    </row>
    <row r="45" spans="1:2" x14ac:dyDescent="0.3">
      <c r="A45" s="720" t="s">
        <v>647</v>
      </c>
      <c r="B45" s="750"/>
    </row>
    <row r="46" spans="1:2" x14ac:dyDescent="0.3">
      <c r="A46" s="720" t="s">
        <v>713</v>
      </c>
      <c r="B46" s="750"/>
    </row>
    <row r="47" spans="1:2" x14ac:dyDescent="0.3">
      <c r="A47" s="752" t="s">
        <v>11</v>
      </c>
      <c r="B47" s="753">
        <f>SUM(B40:B46)</f>
        <v>250000</v>
      </c>
    </row>
  </sheetData>
  <mergeCells count="7">
    <mergeCell ref="A11:B11"/>
    <mergeCell ref="A1:B1"/>
    <mergeCell ref="A2:B2"/>
    <mergeCell ref="A4:B4"/>
    <mergeCell ref="A6:B6"/>
    <mergeCell ref="A8:B8"/>
    <mergeCell ref="A9:B9"/>
  </mergeCells>
  <pageMargins left="0.7" right="0.7" top="0.25" bottom="0.25" header="0.3" footer="0.3"/>
  <pageSetup scale="93"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2" zoomScaleNormal="100" workbookViewId="0">
      <selection activeCell="A38" sqref="A38:A46"/>
    </sheetView>
  </sheetViews>
  <sheetFormatPr defaultColWidth="9.44140625" defaultRowHeight="15.6" x14ac:dyDescent="0.3"/>
  <cols>
    <col min="1" max="1" width="78.44140625" style="20" customWidth="1"/>
    <col min="2" max="2" width="13.5546875" style="43" customWidth="1"/>
    <col min="3" max="256" width="9.44140625" style="20"/>
    <col min="257" max="257" width="78.44140625" style="20" customWidth="1"/>
    <col min="258" max="258" width="13.5546875" style="20" customWidth="1"/>
    <col min="259" max="512" width="9.44140625" style="20"/>
    <col min="513" max="513" width="78.44140625" style="20" customWidth="1"/>
    <col min="514" max="514" width="13.5546875" style="20" customWidth="1"/>
    <col min="515" max="768" width="9.44140625" style="20"/>
    <col min="769" max="769" width="78.44140625" style="20" customWidth="1"/>
    <col min="770" max="770" width="13.5546875" style="20" customWidth="1"/>
    <col min="771" max="1024" width="9.44140625" style="20"/>
    <col min="1025" max="1025" width="78.44140625" style="20" customWidth="1"/>
    <col min="1026" max="1026" width="13.5546875" style="20" customWidth="1"/>
    <col min="1027" max="1280" width="9.44140625" style="20"/>
    <col min="1281" max="1281" width="78.44140625" style="20" customWidth="1"/>
    <col min="1282" max="1282" width="13.5546875" style="20" customWidth="1"/>
    <col min="1283" max="1536" width="9.44140625" style="20"/>
    <col min="1537" max="1537" width="78.44140625" style="20" customWidth="1"/>
    <col min="1538" max="1538" width="13.5546875" style="20" customWidth="1"/>
    <col min="1539" max="1792" width="9.44140625" style="20"/>
    <col min="1793" max="1793" width="78.44140625" style="20" customWidth="1"/>
    <col min="1794" max="1794" width="13.5546875" style="20" customWidth="1"/>
    <col min="1795" max="2048" width="9.44140625" style="20"/>
    <col min="2049" max="2049" width="78.44140625" style="20" customWidth="1"/>
    <col min="2050" max="2050" width="13.5546875" style="20" customWidth="1"/>
    <col min="2051" max="2304" width="9.44140625" style="20"/>
    <col min="2305" max="2305" width="78.44140625" style="20" customWidth="1"/>
    <col min="2306" max="2306" width="13.5546875" style="20" customWidth="1"/>
    <col min="2307" max="2560" width="9.44140625" style="20"/>
    <col min="2561" max="2561" width="78.44140625" style="20" customWidth="1"/>
    <col min="2562" max="2562" width="13.5546875" style="20" customWidth="1"/>
    <col min="2563" max="2816" width="9.44140625" style="20"/>
    <col min="2817" max="2817" width="78.44140625" style="20" customWidth="1"/>
    <col min="2818" max="2818" width="13.5546875" style="20" customWidth="1"/>
    <col min="2819" max="3072" width="9.44140625" style="20"/>
    <col min="3073" max="3073" width="78.44140625" style="20" customWidth="1"/>
    <col min="3074" max="3074" width="13.5546875" style="20" customWidth="1"/>
    <col min="3075" max="3328" width="9.44140625" style="20"/>
    <col min="3329" max="3329" width="78.44140625" style="20" customWidth="1"/>
    <col min="3330" max="3330" width="13.5546875" style="20" customWidth="1"/>
    <col min="3331" max="3584" width="9.44140625" style="20"/>
    <col min="3585" max="3585" width="78.44140625" style="20" customWidth="1"/>
    <col min="3586" max="3586" width="13.5546875" style="20" customWidth="1"/>
    <col min="3587" max="3840" width="9.44140625" style="20"/>
    <col min="3841" max="3841" width="78.44140625" style="20" customWidth="1"/>
    <col min="3842" max="3842" width="13.5546875" style="20" customWidth="1"/>
    <col min="3843" max="4096" width="9.44140625" style="20"/>
    <col min="4097" max="4097" width="78.44140625" style="20" customWidth="1"/>
    <col min="4098" max="4098" width="13.5546875" style="20" customWidth="1"/>
    <col min="4099" max="4352" width="9.44140625" style="20"/>
    <col min="4353" max="4353" width="78.44140625" style="20" customWidth="1"/>
    <col min="4354" max="4354" width="13.5546875" style="20" customWidth="1"/>
    <col min="4355" max="4608" width="9.44140625" style="20"/>
    <col min="4609" max="4609" width="78.44140625" style="20" customWidth="1"/>
    <col min="4610" max="4610" width="13.5546875" style="20" customWidth="1"/>
    <col min="4611" max="4864" width="9.44140625" style="20"/>
    <col min="4865" max="4865" width="78.44140625" style="20" customWidth="1"/>
    <col min="4866" max="4866" width="13.5546875" style="20" customWidth="1"/>
    <col min="4867" max="5120" width="9.44140625" style="20"/>
    <col min="5121" max="5121" width="78.44140625" style="20" customWidth="1"/>
    <col min="5122" max="5122" width="13.5546875" style="20" customWidth="1"/>
    <col min="5123" max="5376" width="9.44140625" style="20"/>
    <col min="5377" max="5377" width="78.44140625" style="20" customWidth="1"/>
    <col min="5378" max="5378" width="13.5546875" style="20" customWidth="1"/>
    <col min="5379" max="5632" width="9.44140625" style="20"/>
    <col min="5633" max="5633" width="78.44140625" style="20" customWidth="1"/>
    <col min="5634" max="5634" width="13.5546875" style="20" customWidth="1"/>
    <col min="5635" max="5888" width="9.44140625" style="20"/>
    <col min="5889" max="5889" width="78.44140625" style="20" customWidth="1"/>
    <col min="5890" max="5890" width="13.5546875" style="20" customWidth="1"/>
    <col min="5891" max="6144" width="9.44140625" style="20"/>
    <col min="6145" max="6145" width="78.44140625" style="20" customWidth="1"/>
    <col min="6146" max="6146" width="13.5546875" style="20" customWidth="1"/>
    <col min="6147" max="6400" width="9.44140625" style="20"/>
    <col min="6401" max="6401" width="78.44140625" style="20" customWidth="1"/>
    <col min="6402" max="6402" width="13.5546875" style="20" customWidth="1"/>
    <col min="6403" max="6656" width="9.44140625" style="20"/>
    <col min="6657" max="6657" width="78.44140625" style="20" customWidth="1"/>
    <col min="6658" max="6658" width="13.5546875" style="20" customWidth="1"/>
    <col min="6659" max="6912" width="9.44140625" style="20"/>
    <col min="6913" max="6913" width="78.44140625" style="20" customWidth="1"/>
    <col min="6914" max="6914" width="13.5546875" style="20" customWidth="1"/>
    <col min="6915" max="7168" width="9.44140625" style="20"/>
    <col min="7169" max="7169" width="78.44140625" style="20" customWidth="1"/>
    <col min="7170" max="7170" width="13.5546875" style="20" customWidth="1"/>
    <col min="7171" max="7424" width="9.44140625" style="20"/>
    <col min="7425" max="7425" width="78.44140625" style="20" customWidth="1"/>
    <col min="7426" max="7426" width="13.5546875" style="20" customWidth="1"/>
    <col min="7427" max="7680" width="9.44140625" style="20"/>
    <col min="7681" max="7681" width="78.44140625" style="20" customWidth="1"/>
    <col min="7682" max="7682" width="13.5546875" style="20" customWidth="1"/>
    <col min="7683" max="7936" width="9.44140625" style="20"/>
    <col min="7937" max="7937" width="78.44140625" style="20" customWidth="1"/>
    <col min="7938" max="7938" width="13.5546875" style="20" customWidth="1"/>
    <col min="7939" max="8192" width="9.44140625" style="20"/>
    <col min="8193" max="8193" width="78.44140625" style="20" customWidth="1"/>
    <col min="8194" max="8194" width="13.5546875" style="20" customWidth="1"/>
    <col min="8195" max="8448" width="9.44140625" style="20"/>
    <col min="8449" max="8449" width="78.44140625" style="20" customWidth="1"/>
    <col min="8450" max="8450" width="13.5546875" style="20" customWidth="1"/>
    <col min="8451" max="8704" width="9.44140625" style="20"/>
    <col min="8705" max="8705" width="78.44140625" style="20" customWidth="1"/>
    <col min="8706" max="8706" width="13.5546875" style="20" customWidth="1"/>
    <col min="8707" max="8960" width="9.44140625" style="20"/>
    <col min="8961" max="8961" width="78.44140625" style="20" customWidth="1"/>
    <col min="8962" max="8962" width="13.5546875" style="20" customWidth="1"/>
    <col min="8963" max="9216" width="9.44140625" style="20"/>
    <col min="9217" max="9217" width="78.44140625" style="20" customWidth="1"/>
    <col min="9218" max="9218" width="13.5546875" style="20" customWidth="1"/>
    <col min="9219" max="9472" width="9.44140625" style="20"/>
    <col min="9473" max="9473" width="78.44140625" style="20" customWidth="1"/>
    <col min="9474" max="9474" width="13.5546875" style="20" customWidth="1"/>
    <col min="9475" max="9728" width="9.44140625" style="20"/>
    <col min="9729" max="9729" width="78.44140625" style="20" customWidth="1"/>
    <col min="9730" max="9730" width="13.5546875" style="20" customWidth="1"/>
    <col min="9731" max="9984" width="9.44140625" style="20"/>
    <col min="9985" max="9985" width="78.44140625" style="20" customWidth="1"/>
    <col min="9986" max="9986" width="13.5546875" style="20" customWidth="1"/>
    <col min="9987" max="10240" width="9.44140625" style="20"/>
    <col min="10241" max="10241" width="78.44140625" style="20" customWidth="1"/>
    <col min="10242" max="10242" width="13.5546875" style="20" customWidth="1"/>
    <col min="10243" max="10496" width="9.44140625" style="20"/>
    <col min="10497" max="10497" width="78.44140625" style="20" customWidth="1"/>
    <col min="10498" max="10498" width="13.5546875" style="20" customWidth="1"/>
    <col min="10499" max="10752" width="9.44140625" style="20"/>
    <col min="10753" max="10753" width="78.44140625" style="20" customWidth="1"/>
    <col min="10754" max="10754" width="13.5546875" style="20" customWidth="1"/>
    <col min="10755" max="11008" width="9.44140625" style="20"/>
    <col min="11009" max="11009" width="78.44140625" style="20" customWidth="1"/>
    <col min="11010" max="11010" width="13.5546875" style="20" customWidth="1"/>
    <col min="11011" max="11264" width="9.44140625" style="20"/>
    <col min="11265" max="11265" width="78.44140625" style="20" customWidth="1"/>
    <col min="11266" max="11266" width="13.5546875" style="20" customWidth="1"/>
    <col min="11267" max="11520" width="9.44140625" style="20"/>
    <col min="11521" max="11521" width="78.44140625" style="20" customWidth="1"/>
    <col min="11522" max="11522" width="13.5546875" style="20" customWidth="1"/>
    <col min="11523" max="11776" width="9.44140625" style="20"/>
    <col min="11777" max="11777" width="78.44140625" style="20" customWidth="1"/>
    <col min="11778" max="11778" width="13.5546875" style="20" customWidth="1"/>
    <col min="11779" max="12032" width="9.44140625" style="20"/>
    <col min="12033" max="12033" width="78.44140625" style="20" customWidth="1"/>
    <col min="12034" max="12034" width="13.5546875" style="20" customWidth="1"/>
    <col min="12035" max="12288" width="9.44140625" style="20"/>
    <col min="12289" max="12289" width="78.44140625" style="20" customWidth="1"/>
    <col min="12290" max="12290" width="13.5546875" style="20" customWidth="1"/>
    <col min="12291" max="12544" width="9.44140625" style="20"/>
    <col min="12545" max="12545" width="78.44140625" style="20" customWidth="1"/>
    <col min="12546" max="12546" width="13.5546875" style="20" customWidth="1"/>
    <col min="12547" max="12800" width="9.44140625" style="20"/>
    <col min="12801" max="12801" width="78.44140625" style="20" customWidth="1"/>
    <col min="12802" max="12802" width="13.5546875" style="20" customWidth="1"/>
    <col min="12803" max="13056" width="9.44140625" style="20"/>
    <col min="13057" max="13057" width="78.44140625" style="20" customWidth="1"/>
    <col min="13058" max="13058" width="13.5546875" style="20" customWidth="1"/>
    <col min="13059" max="13312" width="9.44140625" style="20"/>
    <col min="13313" max="13313" width="78.44140625" style="20" customWidth="1"/>
    <col min="13314" max="13314" width="13.5546875" style="20" customWidth="1"/>
    <col min="13315" max="13568" width="9.44140625" style="20"/>
    <col min="13569" max="13569" width="78.44140625" style="20" customWidth="1"/>
    <col min="13570" max="13570" width="13.5546875" style="20" customWidth="1"/>
    <col min="13571" max="13824" width="9.44140625" style="20"/>
    <col min="13825" max="13825" width="78.44140625" style="20" customWidth="1"/>
    <col min="13826" max="13826" width="13.5546875" style="20" customWidth="1"/>
    <col min="13827" max="14080" width="9.44140625" style="20"/>
    <col min="14081" max="14081" width="78.44140625" style="20" customWidth="1"/>
    <col min="14082" max="14082" width="13.5546875" style="20" customWidth="1"/>
    <col min="14083" max="14336" width="9.44140625" style="20"/>
    <col min="14337" max="14337" width="78.44140625" style="20" customWidth="1"/>
    <col min="14338" max="14338" width="13.5546875" style="20" customWidth="1"/>
    <col min="14339" max="14592" width="9.44140625" style="20"/>
    <col min="14593" max="14593" width="78.44140625" style="20" customWidth="1"/>
    <col min="14594" max="14594" width="13.5546875" style="20" customWidth="1"/>
    <col min="14595" max="14848" width="9.44140625" style="20"/>
    <col min="14849" max="14849" width="78.44140625" style="20" customWidth="1"/>
    <col min="14850" max="14850" width="13.5546875" style="20" customWidth="1"/>
    <col min="14851" max="15104" width="9.44140625" style="20"/>
    <col min="15105" max="15105" width="78.44140625" style="20" customWidth="1"/>
    <col min="15106" max="15106" width="13.5546875" style="20" customWidth="1"/>
    <col min="15107" max="15360" width="9.44140625" style="20"/>
    <col min="15361" max="15361" width="78.44140625" style="20" customWidth="1"/>
    <col min="15362" max="15362" width="13.5546875" style="20" customWidth="1"/>
    <col min="15363" max="15616" width="9.44140625" style="20"/>
    <col min="15617" max="15617" width="78.44140625" style="20" customWidth="1"/>
    <col min="15618" max="15618" width="13.5546875" style="20" customWidth="1"/>
    <col min="15619" max="15872" width="9.44140625" style="20"/>
    <col min="15873" max="15873" width="78.44140625" style="20" customWidth="1"/>
    <col min="15874" max="15874" width="13.5546875" style="20" customWidth="1"/>
    <col min="15875" max="16128" width="9.44140625" style="20"/>
    <col min="16129" max="16129" width="78.44140625" style="20" customWidth="1"/>
    <col min="16130" max="16130" width="13.5546875" style="20" customWidth="1"/>
    <col min="16131" max="16384" width="9.44140625" style="20"/>
  </cols>
  <sheetData>
    <row r="1" spans="1:2" x14ac:dyDescent="0.3">
      <c r="A1" s="1278" t="s">
        <v>0</v>
      </c>
      <c r="B1" s="1279"/>
    </row>
    <row r="2" spans="1:2" ht="16.2" thickBot="1" x14ac:dyDescent="0.35">
      <c r="A2" s="1280" t="s">
        <v>1</v>
      </c>
      <c r="B2" s="1281"/>
    </row>
    <row r="3" spans="1:2" ht="16.2" thickBot="1" x14ac:dyDescent="0.35">
      <c r="A3" s="131"/>
      <c r="B3" s="132"/>
    </row>
    <row r="4" spans="1:2" s="23" customFormat="1" x14ac:dyDescent="0.3">
      <c r="A4" s="1282" t="s">
        <v>680</v>
      </c>
      <c r="B4" s="1283"/>
    </row>
    <row r="5" spans="1:2" ht="16.2" thickBot="1" x14ac:dyDescent="0.35">
      <c r="A5" s="344"/>
      <c r="B5" s="345"/>
    </row>
    <row r="6" spans="1:2" x14ac:dyDescent="0.3">
      <c r="A6" s="1284" t="s">
        <v>29</v>
      </c>
      <c r="B6" s="1283"/>
    </row>
    <row r="7" spans="1:2" x14ac:dyDescent="0.3">
      <c r="A7" s="384" t="s">
        <v>30</v>
      </c>
      <c r="B7" s="109"/>
    </row>
    <row r="8" spans="1:2" x14ac:dyDescent="0.3">
      <c r="A8" s="1284" t="s">
        <v>681</v>
      </c>
      <c r="B8" s="1283"/>
    </row>
    <row r="9" spans="1:2" ht="16.2" thickBot="1" x14ac:dyDescent="0.35">
      <c r="A9" s="1379"/>
      <c r="B9" s="1380"/>
    </row>
    <row r="10" spans="1:2" ht="15.75" customHeight="1" x14ac:dyDescent="0.3">
      <c r="A10" s="123"/>
      <c r="B10" s="124"/>
    </row>
    <row r="11" spans="1:2" ht="47.25" customHeight="1" thickBot="1" x14ac:dyDescent="0.35">
      <c r="A11" s="1377" t="s">
        <v>395</v>
      </c>
      <c r="B11" s="1378"/>
    </row>
    <row r="12" spans="1:2" ht="16.2" thickBot="1" x14ac:dyDescent="0.35">
      <c r="A12" s="344"/>
      <c r="B12" s="345"/>
    </row>
    <row r="13" spans="1:2" ht="16.2" thickBot="1" x14ac:dyDescent="0.35">
      <c r="A13" s="336" t="s">
        <v>137</v>
      </c>
      <c r="B13" s="403" t="s">
        <v>2</v>
      </c>
    </row>
    <row r="14" spans="1:2" ht="16.2" thickBot="1" x14ac:dyDescent="0.35">
      <c r="A14" s="404" t="s">
        <v>3</v>
      </c>
      <c r="B14" s="403">
        <v>50000</v>
      </c>
    </row>
    <row r="15" spans="1:2" ht="16.2" thickBot="1" x14ac:dyDescent="0.35">
      <c r="A15" s="404"/>
      <c r="B15" s="403"/>
    </row>
    <row r="16" spans="1:2" ht="16.2" thickBot="1" x14ac:dyDescent="0.35">
      <c r="A16" s="404" t="s">
        <v>5</v>
      </c>
      <c r="B16" s="403">
        <v>250000</v>
      </c>
    </row>
    <row r="17" spans="1:4" ht="16.2" thickBot="1" x14ac:dyDescent="0.35">
      <c r="A17" s="404" t="s">
        <v>26</v>
      </c>
      <c r="B17" s="405">
        <v>200000</v>
      </c>
    </row>
    <row r="18" spans="1:4" ht="16.2" thickBot="1" x14ac:dyDescent="0.35">
      <c r="A18" s="404" t="s">
        <v>6</v>
      </c>
      <c r="B18" s="406"/>
      <c r="D18" s="23"/>
    </row>
    <row r="19" spans="1:4" s="31" customFormat="1" ht="16.2" thickBot="1" x14ac:dyDescent="0.35">
      <c r="A19" s="336" t="s">
        <v>7</v>
      </c>
      <c r="B19" s="338">
        <f>SUM(B13:B17)-(B18)</f>
        <v>500000</v>
      </c>
    </row>
    <row r="20" spans="1:4" ht="16.2" thickBot="1" x14ac:dyDescent="0.35">
      <c r="A20" s="344"/>
      <c r="B20" s="407"/>
    </row>
    <row r="21" spans="1:4" ht="16.2" thickBot="1" x14ac:dyDescent="0.35">
      <c r="A21" s="336" t="s">
        <v>17</v>
      </c>
      <c r="B21" s="403"/>
    </row>
    <row r="22" spans="1:4" ht="16.2" thickBot="1" x14ac:dyDescent="0.35">
      <c r="A22" s="404" t="s">
        <v>95</v>
      </c>
      <c r="B22" s="403"/>
    </row>
    <row r="23" spans="1:4" ht="16.2" thickBot="1" x14ac:dyDescent="0.35">
      <c r="A23" s="404" t="s">
        <v>22</v>
      </c>
      <c r="B23" s="403"/>
    </row>
    <row r="24" spans="1:4" ht="16.2" thickBot="1" x14ac:dyDescent="0.35">
      <c r="A24" s="404" t="s">
        <v>20</v>
      </c>
      <c r="B24" s="403">
        <v>50000</v>
      </c>
    </row>
    <row r="25" spans="1:4" ht="16.2" thickBot="1" x14ac:dyDescent="0.35">
      <c r="A25" s="404" t="s">
        <v>8</v>
      </c>
      <c r="B25" s="403"/>
    </row>
    <row r="26" spans="1:4" ht="16.2" thickBot="1" x14ac:dyDescent="0.35">
      <c r="A26" s="404" t="s">
        <v>96</v>
      </c>
      <c r="B26" s="403"/>
    </row>
    <row r="27" spans="1:4" ht="16.2" thickBot="1" x14ac:dyDescent="0.35">
      <c r="A27" s="404" t="s">
        <v>9</v>
      </c>
      <c r="B27" s="403"/>
    </row>
    <row r="28" spans="1:4" ht="16.2" thickBot="1" x14ac:dyDescent="0.35">
      <c r="A28" s="404" t="s">
        <v>10</v>
      </c>
      <c r="B28" s="403"/>
    </row>
    <row r="29" spans="1:4" s="31" customFormat="1" ht="16.2" thickBot="1" x14ac:dyDescent="0.35">
      <c r="A29" s="336" t="s">
        <v>11</v>
      </c>
      <c r="B29" s="338">
        <f>SUM(B22:B28)</f>
        <v>50000</v>
      </c>
    </row>
    <row r="30" spans="1:4" ht="16.2" thickBot="1" x14ac:dyDescent="0.35">
      <c r="A30" s="344"/>
      <c r="B30" s="407"/>
    </row>
    <row r="31" spans="1:4" ht="16.2" thickBot="1" x14ac:dyDescent="0.35">
      <c r="A31" s="336" t="s">
        <v>18</v>
      </c>
      <c r="B31" s="403" t="s">
        <v>4</v>
      </c>
    </row>
    <row r="32" spans="1:4" ht="16.2" thickBot="1" x14ac:dyDescent="0.35">
      <c r="A32" s="404" t="s">
        <v>12</v>
      </c>
      <c r="B32" s="403"/>
    </row>
    <row r="33" spans="1:2" ht="16.2" thickBot="1" x14ac:dyDescent="0.35">
      <c r="A33" s="404" t="s">
        <v>13</v>
      </c>
      <c r="B33" s="403"/>
    </row>
    <row r="34" spans="1:2" ht="16.2" thickBot="1" x14ac:dyDescent="0.35">
      <c r="A34" s="404" t="s">
        <v>14</v>
      </c>
      <c r="B34" s="403"/>
    </row>
    <row r="35" spans="1:2" ht="16.2" thickBot="1" x14ac:dyDescent="0.35">
      <c r="A35" s="404" t="s">
        <v>15</v>
      </c>
      <c r="B35" s="403"/>
    </row>
    <row r="36" spans="1:2" s="31" customFormat="1" ht="16.2" thickBot="1" x14ac:dyDescent="0.35">
      <c r="A36" s="336" t="s">
        <v>7</v>
      </c>
      <c r="B36" s="338">
        <f>SUM(B31:B35)</f>
        <v>0</v>
      </c>
    </row>
    <row r="37" spans="1:2" x14ac:dyDescent="0.3">
      <c r="A37" s="400"/>
      <c r="B37" s="401"/>
    </row>
    <row r="38" spans="1:2" x14ac:dyDescent="0.3">
      <c r="A38" s="102" t="s">
        <v>19</v>
      </c>
      <c r="B38" s="66"/>
    </row>
    <row r="39" spans="1:2" x14ac:dyDescent="0.3">
      <c r="A39" s="720" t="s">
        <v>118</v>
      </c>
      <c r="B39" s="313"/>
    </row>
    <row r="40" spans="1:2" x14ac:dyDescent="0.3">
      <c r="A40" s="720" t="s">
        <v>129</v>
      </c>
      <c r="B40" s="313">
        <v>500000</v>
      </c>
    </row>
    <row r="41" spans="1:2" x14ac:dyDescent="0.3">
      <c r="A41" s="720" t="s">
        <v>156</v>
      </c>
      <c r="B41" s="313"/>
    </row>
    <row r="42" spans="1:2" x14ac:dyDescent="0.3">
      <c r="A42" s="720" t="s">
        <v>494</v>
      </c>
      <c r="B42" s="66"/>
    </row>
    <row r="43" spans="1:2" x14ac:dyDescent="0.3">
      <c r="A43" s="720" t="s">
        <v>572</v>
      </c>
      <c r="B43" s="66"/>
    </row>
    <row r="44" spans="1:2" ht="16.2" thickBot="1" x14ac:dyDescent="0.35">
      <c r="A44" s="720" t="s">
        <v>647</v>
      </c>
      <c r="B44" s="305"/>
    </row>
    <row r="45" spans="1:2" ht="16.8" thickTop="1" thickBot="1" x14ac:dyDescent="0.35">
      <c r="A45" s="720" t="s">
        <v>713</v>
      </c>
      <c r="B45" s="338">
        <f>SUM(B39:B44)</f>
        <v>500000</v>
      </c>
    </row>
    <row r="46" spans="1:2" x14ac:dyDescent="0.3">
      <c r="A46" s="752" t="s">
        <v>11</v>
      </c>
    </row>
  </sheetData>
  <mergeCells count="7">
    <mergeCell ref="A11:B11"/>
    <mergeCell ref="A1:B1"/>
    <mergeCell ref="A2:B2"/>
    <mergeCell ref="A4:B4"/>
    <mergeCell ref="A6:B6"/>
    <mergeCell ref="A8:B8"/>
    <mergeCell ref="A9:B9"/>
  </mergeCells>
  <pageMargins left="0.7" right="0.7" top="0.75" bottom="0.75" header="0.3" footer="0.3"/>
  <pageSetup scale="91"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2" zoomScaleNormal="100" workbookViewId="0">
      <selection activeCell="B43" sqref="B43"/>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78" t="s">
        <v>0</v>
      </c>
      <c r="B1" s="1279"/>
    </row>
    <row r="2" spans="1:2" ht="16.2" thickBot="1" x14ac:dyDescent="0.35">
      <c r="A2" s="1374" t="s">
        <v>1</v>
      </c>
      <c r="B2" s="1375"/>
    </row>
    <row r="3" spans="1:2" ht="12.75" customHeight="1" thickBot="1" x14ac:dyDescent="0.35">
      <c r="A3" s="142"/>
      <c r="B3" s="143"/>
    </row>
    <row r="4" spans="1:2" s="23" customFormat="1" ht="17.25" customHeight="1" thickBot="1" x14ac:dyDescent="0.35">
      <c r="A4" s="1376" t="s">
        <v>149</v>
      </c>
      <c r="B4" s="1373"/>
    </row>
    <row r="5" spans="1:2" ht="12.75" customHeight="1" thickBot="1" x14ac:dyDescent="0.35">
      <c r="A5" s="125"/>
      <c r="B5" s="126"/>
    </row>
    <row r="6" spans="1:2" x14ac:dyDescent="0.3">
      <c r="A6" s="1284" t="s">
        <v>29</v>
      </c>
      <c r="B6" s="1283"/>
    </row>
    <row r="7" spans="1:2" x14ac:dyDescent="0.3">
      <c r="A7" s="293" t="s">
        <v>30</v>
      </c>
      <c r="B7" s="109"/>
    </row>
    <row r="8" spans="1:2" x14ac:dyDescent="0.3">
      <c r="A8" s="1284" t="s">
        <v>552</v>
      </c>
      <c r="B8" s="1283"/>
    </row>
    <row r="9" spans="1:2" x14ac:dyDescent="0.3">
      <c r="A9" s="1284"/>
      <c r="B9" s="1283"/>
    </row>
    <row r="10" spans="1:2" ht="12.75" customHeight="1" thickBot="1" x14ac:dyDescent="0.35">
      <c r="A10" s="146"/>
      <c r="B10" s="147"/>
    </row>
    <row r="11" spans="1:2" ht="64.5" customHeight="1" thickBot="1" x14ac:dyDescent="0.35">
      <c r="A11" s="1370" t="s">
        <v>140</v>
      </c>
      <c r="B11" s="1371"/>
    </row>
    <row r="12" spans="1:2" ht="12.75" customHeight="1" thickBot="1" x14ac:dyDescent="0.35">
      <c r="A12" s="125"/>
      <c r="B12" s="126"/>
    </row>
    <row r="13" spans="1:2" ht="16.2" thickBot="1" x14ac:dyDescent="0.35">
      <c r="A13" s="67" t="s">
        <v>137</v>
      </c>
      <c r="B13" s="133" t="s">
        <v>2</v>
      </c>
    </row>
    <row r="14" spans="1:2" ht="16.2" thickBot="1" x14ac:dyDescent="0.35">
      <c r="A14" s="134" t="s">
        <v>3</v>
      </c>
      <c r="B14" s="141" t="s">
        <v>135</v>
      </c>
    </row>
    <row r="15" spans="1:2" ht="16.2" thickBot="1" x14ac:dyDescent="0.35">
      <c r="A15" s="134"/>
      <c r="B15" s="133"/>
    </row>
    <row r="16" spans="1:2" ht="16.2" thickBot="1" x14ac:dyDescent="0.35">
      <c r="A16" s="134" t="s">
        <v>5</v>
      </c>
      <c r="B16" s="141">
        <v>100000</v>
      </c>
    </row>
    <row r="17" spans="1:4" ht="16.2" thickBot="1" x14ac:dyDescent="0.35">
      <c r="A17" s="134" t="s">
        <v>26</v>
      </c>
      <c r="B17" s="135">
        <v>100000</v>
      </c>
    </row>
    <row r="18" spans="1:4" ht="16.2" thickBot="1" x14ac:dyDescent="0.35">
      <c r="A18" s="134" t="s">
        <v>6</v>
      </c>
      <c r="B18" s="136"/>
      <c r="D18" s="23"/>
    </row>
    <row r="19" spans="1:4" s="31" customFormat="1" ht="16.2" thickBot="1" x14ac:dyDescent="0.35">
      <c r="A19" s="67" t="s">
        <v>7</v>
      </c>
      <c r="B19" s="69">
        <f>SUM(B13:B17)-(B18)</f>
        <v>200000</v>
      </c>
    </row>
    <row r="20" spans="1:4" ht="12.75" customHeight="1" x14ac:dyDescent="0.3">
      <c r="A20" s="121"/>
      <c r="B20" s="122"/>
    </row>
    <row r="21" spans="1:4" ht="16.2" thickBot="1" x14ac:dyDescent="0.35">
      <c r="A21" s="67" t="s">
        <v>17</v>
      </c>
      <c r="B21" s="133"/>
    </row>
    <row r="22" spans="1:4" ht="16.2" thickBot="1" x14ac:dyDescent="0.35">
      <c r="A22" s="134" t="s">
        <v>95</v>
      </c>
      <c r="B22" s="133"/>
    </row>
    <row r="23" spans="1:4" ht="16.5" customHeight="1" thickBot="1" x14ac:dyDescent="0.35">
      <c r="A23" s="134" t="s">
        <v>22</v>
      </c>
      <c r="B23" s="133"/>
    </row>
    <row r="24" spans="1:4" ht="16.2" thickBot="1" x14ac:dyDescent="0.35">
      <c r="A24" s="134" t="s">
        <v>20</v>
      </c>
      <c r="B24" s="133"/>
    </row>
    <row r="25" spans="1:4" ht="16.2" thickBot="1" x14ac:dyDescent="0.35">
      <c r="A25" s="134" t="s">
        <v>8</v>
      </c>
      <c r="B25" s="133"/>
    </row>
    <row r="26" spans="1:4" ht="16.2" thickBot="1" x14ac:dyDescent="0.35">
      <c r="A26" s="134" t="s">
        <v>96</v>
      </c>
      <c r="B26" s="133">
        <v>200000</v>
      </c>
    </row>
    <row r="27" spans="1:4" ht="16.2" thickBot="1" x14ac:dyDescent="0.35">
      <c r="A27" s="134" t="s">
        <v>9</v>
      </c>
      <c r="B27" s="133"/>
    </row>
    <row r="28" spans="1:4" ht="16.2" thickBot="1" x14ac:dyDescent="0.35">
      <c r="A28" s="127" t="s">
        <v>10</v>
      </c>
      <c r="B28" s="79"/>
    </row>
    <row r="29" spans="1:4" s="31" customFormat="1" ht="16.8" thickTop="1" thickBot="1" x14ac:dyDescent="0.35">
      <c r="A29" s="129" t="s">
        <v>11</v>
      </c>
      <c r="B29" s="68">
        <f>SUM(B22:B28)</f>
        <v>200000</v>
      </c>
    </row>
    <row r="30" spans="1:4" ht="12.75" customHeight="1" x14ac:dyDescent="0.3">
      <c r="A30" s="121"/>
      <c r="B30" s="122"/>
    </row>
    <row r="31" spans="1:4" ht="16.2" thickBot="1" x14ac:dyDescent="0.35">
      <c r="A31" s="67" t="s">
        <v>18</v>
      </c>
      <c r="B31" s="133" t="s">
        <v>4</v>
      </c>
    </row>
    <row r="32" spans="1:4" ht="16.2" thickBot="1" x14ac:dyDescent="0.35">
      <c r="A32" s="134" t="s">
        <v>12</v>
      </c>
      <c r="B32" s="133"/>
    </row>
    <row r="33" spans="1:2" ht="16.2" thickBot="1" x14ac:dyDescent="0.35">
      <c r="A33" s="134" t="s">
        <v>13</v>
      </c>
      <c r="B33" s="133"/>
    </row>
    <row r="34" spans="1:2" ht="16.2" thickBot="1" x14ac:dyDescent="0.35">
      <c r="A34" s="134" t="s">
        <v>14</v>
      </c>
      <c r="B34" s="133"/>
    </row>
    <row r="35" spans="1:2" ht="16.2" thickBot="1" x14ac:dyDescent="0.35">
      <c r="A35" s="127" t="s">
        <v>15</v>
      </c>
      <c r="B35" s="79"/>
    </row>
    <row r="36" spans="1:2" s="31" customFormat="1" ht="16.8" thickTop="1" thickBot="1" x14ac:dyDescent="0.35">
      <c r="A36" s="129" t="s">
        <v>7</v>
      </c>
      <c r="B36" s="68">
        <f>SUM(B31:B35)</f>
        <v>0</v>
      </c>
    </row>
    <row r="37" spans="1:2" ht="12.75" customHeight="1" thickBot="1" x14ac:dyDescent="0.35">
      <c r="A37" s="125"/>
      <c r="B37" s="137"/>
    </row>
    <row r="38" spans="1:2" ht="15" customHeight="1" x14ac:dyDescent="0.3">
      <c r="A38" s="102" t="s">
        <v>19</v>
      </c>
      <c r="B38" s="66"/>
    </row>
    <row r="39" spans="1:2" x14ac:dyDescent="0.3">
      <c r="A39" s="720" t="s">
        <v>118</v>
      </c>
      <c r="B39" s="313"/>
    </row>
    <row r="40" spans="1:2" x14ac:dyDescent="0.3">
      <c r="A40" s="720" t="s">
        <v>129</v>
      </c>
      <c r="B40" s="66"/>
    </row>
    <row r="41" spans="1:2" x14ac:dyDescent="0.3">
      <c r="A41" s="720" t="s">
        <v>156</v>
      </c>
      <c r="B41" s="66"/>
    </row>
    <row r="42" spans="1:2" x14ac:dyDescent="0.3">
      <c r="A42" s="720" t="s">
        <v>494</v>
      </c>
      <c r="B42" s="66">
        <v>200000</v>
      </c>
    </row>
    <row r="43" spans="1:2" x14ac:dyDescent="0.3">
      <c r="A43" s="720" t="s">
        <v>572</v>
      </c>
      <c r="B43" s="66"/>
    </row>
    <row r="44" spans="1:2" ht="16.2" thickBot="1" x14ac:dyDescent="0.35">
      <c r="A44" s="720" t="s">
        <v>647</v>
      </c>
      <c r="B44" s="305"/>
    </row>
    <row r="45" spans="1:2" ht="16.8" thickTop="1" thickBot="1" x14ac:dyDescent="0.35">
      <c r="A45" s="720" t="s">
        <v>713</v>
      </c>
      <c r="B45" s="338">
        <f>SUM(B39:B44)</f>
        <v>200000</v>
      </c>
    </row>
    <row r="46" spans="1:2" x14ac:dyDescent="0.3">
      <c r="A46" s="752" t="s">
        <v>11</v>
      </c>
    </row>
  </sheetData>
  <mergeCells count="7">
    <mergeCell ref="A11:B11"/>
    <mergeCell ref="A1:B1"/>
    <mergeCell ref="A2:B2"/>
    <mergeCell ref="A4:B4"/>
    <mergeCell ref="A6:B6"/>
    <mergeCell ref="A8:B8"/>
    <mergeCell ref="A9:B9"/>
  </mergeCells>
  <printOptions horizontalCentered="1" verticalCentered="1"/>
  <pageMargins left="0.7" right="0.7" top="0.25" bottom="0.25" header="0.3" footer="0.3"/>
  <pageSetup scale="95"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topLeftCell="A7" zoomScaleNormal="100" workbookViewId="0">
      <selection activeCell="B26" sqref="B26"/>
    </sheetView>
  </sheetViews>
  <sheetFormatPr defaultColWidth="9.44140625" defaultRowHeight="15.6" x14ac:dyDescent="0.3"/>
  <cols>
    <col min="1" max="1" width="78.44140625" style="20" customWidth="1"/>
    <col min="2" max="2" width="13.5546875" style="43" customWidth="1"/>
    <col min="3" max="16384" width="9.44140625" style="20"/>
  </cols>
  <sheetData>
    <row r="1" spans="1:10" ht="16.2" thickBot="1" x14ac:dyDescent="0.35">
      <c r="A1" s="1278" t="s">
        <v>1</v>
      </c>
      <c r="B1" s="1279"/>
    </row>
    <row r="2" spans="1:10" ht="16.2" thickBot="1" x14ac:dyDescent="0.35">
      <c r="A2" s="131"/>
      <c r="B2" s="132"/>
    </row>
    <row r="3" spans="1:10" x14ac:dyDescent="0.3">
      <c r="A3" s="1282" t="s">
        <v>682</v>
      </c>
      <c r="B3" s="1283"/>
    </row>
    <row r="4" spans="1:10" s="23" customFormat="1" ht="16.2" thickBot="1" x14ac:dyDescent="0.35">
      <c r="A4" s="344"/>
      <c r="B4" s="345"/>
      <c r="E4" s="383"/>
    </row>
    <row r="5" spans="1:10" x14ac:dyDescent="0.3">
      <c r="A5" s="1284" t="s">
        <v>27</v>
      </c>
      <c r="B5" s="1283"/>
    </row>
    <row r="6" spans="1:10" x14ac:dyDescent="0.3">
      <c r="A6" s="384" t="s">
        <v>30</v>
      </c>
      <c r="B6" s="109"/>
    </row>
    <row r="7" spans="1:10" x14ac:dyDescent="0.3">
      <c r="A7" s="1284" t="s">
        <v>71</v>
      </c>
      <c r="B7" s="1283"/>
    </row>
    <row r="8" spans="1:10" ht="16.2" thickBot="1" x14ac:dyDescent="0.35">
      <c r="A8" s="1379"/>
      <c r="B8" s="1380"/>
    </row>
    <row r="9" spans="1:10" x14ac:dyDescent="0.3">
      <c r="A9" s="123"/>
      <c r="B9" s="124"/>
    </row>
    <row r="10" spans="1:10" ht="16.5" customHeight="1" thickBot="1" x14ac:dyDescent="0.35">
      <c r="A10" s="1377" t="s">
        <v>395</v>
      </c>
      <c r="B10" s="1378"/>
    </row>
    <row r="11" spans="1:10" ht="15.6" customHeight="1" thickBot="1" x14ac:dyDescent="0.35">
      <c r="A11" s="344"/>
      <c r="B11" s="345"/>
    </row>
    <row r="12" spans="1:10" ht="16.2" thickBot="1" x14ac:dyDescent="0.35">
      <c r="A12" s="336" t="s">
        <v>137</v>
      </c>
      <c r="B12" s="403" t="s">
        <v>2</v>
      </c>
    </row>
    <row r="13" spans="1:10" ht="16.2" thickBot="1" x14ac:dyDescent="0.35">
      <c r="A13" s="404" t="s">
        <v>3</v>
      </c>
      <c r="B13" s="403"/>
    </row>
    <row r="14" spans="1:10" ht="16.2" thickBot="1" x14ac:dyDescent="0.35">
      <c r="A14" s="404"/>
      <c r="B14" s="403"/>
    </row>
    <row r="15" spans="1:10" ht="16.2" thickBot="1" x14ac:dyDescent="0.35">
      <c r="A15" s="404" t="s">
        <v>5</v>
      </c>
      <c r="B15" s="403"/>
      <c r="J15" s="42"/>
    </row>
    <row r="16" spans="1:10" ht="16.2" thickBot="1" x14ac:dyDescent="0.35">
      <c r="A16" s="404" t="s">
        <v>26</v>
      </c>
      <c r="B16" s="405">
        <v>35000</v>
      </c>
    </row>
    <row r="17" spans="1:4" ht="16.2" thickBot="1" x14ac:dyDescent="0.35">
      <c r="A17" s="404" t="s">
        <v>6</v>
      </c>
      <c r="B17" s="406"/>
    </row>
    <row r="18" spans="1:4" ht="16.2" thickBot="1" x14ac:dyDescent="0.35">
      <c r="A18" s="336" t="s">
        <v>7</v>
      </c>
      <c r="B18" s="338">
        <f>SUM(B12:B16)-(B17)</f>
        <v>35000</v>
      </c>
      <c r="D18" s="23"/>
    </row>
    <row r="19" spans="1:4" s="31" customFormat="1" ht="16.2" thickBot="1" x14ac:dyDescent="0.35">
      <c r="A19" s="344"/>
      <c r="B19" s="407"/>
    </row>
    <row r="20" spans="1:4" ht="16.2" thickBot="1" x14ac:dyDescent="0.35">
      <c r="A20" s="336" t="s">
        <v>17</v>
      </c>
      <c r="B20" s="403"/>
    </row>
    <row r="21" spans="1:4" ht="16.2" thickBot="1" x14ac:dyDescent="0.35">
      <c r="A21" s="404" t="s">
        <v>95</v>
      </c>
      <c r="B21" s="403"/>
    </row>
    <row r="22" spans="1:4" ht="16.2" thickBot="1" x14ac:dyDescent="0.35">
      <c r="A22" s="404" t="s">
        <v>22</v>
      </c>
      <c r="B22" s="403"/>
    </row>
    <row r="23" spans="1:4" ht="16.2" thickBot="1" x14ac:dyDescent="0.35">
      <c r="A23" s="404" t="s">
        <v>20</v>
      </c>
      <c r="B23" s="403"/>
    </row>
    <row r="24" spans="1:4" ht="16.2" thickBot="1" x14ac:dyDescent="0.35">
      <c r="A24" s="404" t="s">
        <v>8</v>
      </c>
      <c r="B24" s="403"/>
    </row>
    <row r="25" spans="1:4" ht="16.2" thickBot="1" x14ac:dyDescent="0.35">
      <c r="A25" s="404" t="s">
        <v>96</v>
      </c>
      <c r="B25" s="403">
        <v>35000</v>
      </c>
    </row>
    <row r="26" spans="1:4" ht="16.2" thickBot="1" x14ac:dyDescent="0.35">
      <c r="A26" s="404" t="s">
        <v>9</v>
      </c>
      <c r="B26" s="403"/>
    </row>
    <row r="27" spans="1:4" ht="16.2" thickBot="1" x14ac:dyDescent="0.35">
      <c r="A27" s="404" t="s">
        <v>10</v>
      </c>
      <c r="B27" s="403"/>
    </row>
    <row r="28" spans="1:4" ht="16.2" thickBot="1" x14ac:dyDescent="0.35">
      <c r="A28" s="336" t="s">
        <v>11</v>
      </c>
      <c r="B28" s="338">
        <f>SUM(B21:B27)</f>
        <v>35000</v>
      </c>
    </row>
    <row r="29" spans="1:4" s="31" customFormat="1" ht="16.2" thickBot="1" x14ac:dyDescent="0.35">
      <c r="A29" s="344"/>
      <c r="B29" s="407"/>
    </row>
    <row r="30" spans="1:4" ht="16.2" thickBot="1" x14ac:dyDescent="0.35">
      <c r="A30" s="336" t="s">
        <v>18</v>
      </c>
      <c r="B30" s="403" t="s">
        <v>4</v>
      </c>
    </row>
    <row r="31" spans="1:4" ht="16.2" thickBot="1" x14ac:dyDescent="0.35">
      <c r="A31" s="404" t="s">
        <v>12</v>
      </c>
      <c r="B31" s="403"/>
    </row>
    <row r="32" spans="1:4" ht="16.2" thickBot="1" x14ac:dyDescent="0.35">
      <c r="A32" s="404" t="s">
        <v>13</v>
      </c>
      <c r="B32" s="403"/>
    </row>
    <row r="33" spans="1:2" ht="16.2" thickBot="1" x14ac:dyDescent="0.35">
      <c r="A33" s="404" t="s">
        <v>14</v>
      </c>
      <c r="B33" s="403"/>
    </row>
    <row r="34" spans="1:2" ht="16.2" thickBot="1" x14ac:dyDescent="0.35">
      <c r="A34" s="404" t="s">
        <v>15</v>
      </c>
      <c r="B34" s="403"/>
    </row>
    <row r="35" spans="1:2" ht="16.2" thickBot="1" x14ac:dyDescent="0.35">
      <c r="A35" s="336" t="s">
        <v>7</v>
      </c>
      <c r="B35" s="338">
        <f>SUM(B30:B34)</f>
        <v>0</v>
      </c>
    </row>
    <row r="36" spans="1:2" s="31" customFormat="1" ht="16.2" thickBot="1" x14ac:dyDescent="0.35">
      <c r="A36" s="344"/>
      <c r="B36" s="407"/>
    </row>
    <row r="37" spans="1:2" x14ac:dyDescent="0.3">
      <c r="A37" s="102" t="s">
        <v>19</v>
      </c>
      <c r="B37" s="66"/>
    </row>
    <row r="38" spans="1:2" x14ac:dyDescent="0.3">
      <c r="A38" s="720" t="s">
        <v>118</v>
      </c>
      <c r="B38" s="66"/>
    </row>
    <row r="39" spans="1:2" x14ac:dyDescent="0.3">
      <c r="A39" s="720" t="s">
        <v>129</v>
      </c>
      <c r="B39" s="66"/>
    </row>
    <row r="40" spans="1:2" x14ac:dyDescent="0.3">
      <c r="A40" s="720" t="s">
        <v>156</v>
      </c>
      <c r="B40" s="313"/>
    </row>
    <row r="41" spans="1:2" x14ac:dyDescent="0.3">
      <c r="A41" s="720" t="s">
        <v>494</v>
      </c>
      <c r="B41" s="66"/>
    </row>
    <row r="42" spans="1:2" x14ac:dyDescent="0.3">
      <c r="A42" s="720" t="s">
        <v>572</v>
      </c>
      <c r="B42" s="66">
        <v>35000</v>
      </c>
    </row>
    <row r="43" spans="1:2" ht="16.2" thickBot="1" x14ac:dyDescent="0.35">
      <c r="A43" s="720" t="s">
        <v>647</v>
      </c>
      <c r="B43" s="130"/>
    </row>
    <row r="44" spans="1:2" ht="16.2" thickBot="1" x14ac:dyDescent="0.35">
      <c r="A44" s="720" t="s">
        <v>713</v>
      </c>
      <c r="B44" s="307">
        <f>SUM(B38:B43)</f>
        <v>35000</v>
      </c>
    </row>
    <row r="45" spans="1:2" x14ac:dyDescent="0.3">
      <c r="A45" s="752" t="s">
        <v>11</v>
      </c>
    </row>
  </sheetData>
  <mergeCells count="6">
    <mergeCell ref="A10:B10"/>
    <mergeCell ref="A1:B1"/>
    <mergeCell ref="A3:B3"/>
    <mergeCell ref="A5:B5"/>
    <mergeCell ref="A7:B7"/>
    <mergeCell ref="A8:B8"/>
  </mergeCells>
  <pageMargins left="0.7" right="0.7" top="0.75" bottom="0.75" header="0.3" footer="0.3"/>
  <pageSetup scale="9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9" zoomScaleNormal="100" workbookViewId="0">
      <selection activeCell="B42" sqref="B42"/>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78" t="s">
        <v>0</v>
      </c>
      <c r="B1" s="1279"/>
    </row>
    <row r="2" spans="1:2" ht="16.2" thickBot="1" x14ac:dyDescent="0.35">
      <c r="A2" s="1374" t="s">
        <v>1</v>
      </c>
      <c r="B2" s="1375"/>
    </row>
    <row r="3" spans="1:2" ht="12.75" customHeight="1" thickBot="1" x14ac:dyDescent="0.35">
      <c r="A3" s="142"/>
      <c r="B3" s="143"/>
    </row>
    <row r="4" spans="1:2" s="23" customFormat="1" ht="17.25" customHeight="1" thickBot="1" x14ac:dyDescent="0.35">
      <c r="A4" s="1376" t="s">
        <v>141</v>
      </c>
      <c r="B4" s="1373"/>
    </row>
    <row r="5" spans="1:2" ht="12.75" customHeight="1" thickBot="1" x14ac:dyDescent="0.35">
      <c r="A5" s="125"/>
      <c r="B5" s="126"/>
    </row>
    <row r="6" spans="1:2" x14ac:dyDescent="0.3">
      <c r="A6" s="1284" t="s">
        <v>29</v>
      </c>
      <c r="B6" s="1283"/>
    </row>
    <row r="7" spans="1:2" x14ac:dyDescent="0.3">
      <c r="A7" s="293" t="s">
        <v>30</v>
      </c>
      <c r="B7" s="109"/>
    </row>
    <row r="8" spans="1:2" x14ac:dyDescent="0.3">
      <c r="A8" s="1284" t="s">
        <v>543</v>
      </c>
      <c r="B8" s="1283"/>
    </row>
    <row r="9" spans="1:2" x14ac:dyDescent="0.3">
      <c r="A9" s="1284"/>
      <c r="B9" s="1283"/>
    </row>
    <row r="10" spans="1:2" ht="12.75" customHeight="1" thickBot="1" x14ac:dyDescent="0.35">
      <c r="A10" s="146"/>
      <c r="B10" s="147"/>
    </row>
    <row r="11" spans="1:2" ht="95.25" customHeight="1" x14ac:dyDescent="0.3">
      <c r="A11" s="1295" t="s">
        <v>142</v>
      </c>
      <c r="B11" s="1341"/>
    </row>
    <row r="12" spans="1:2" ht="12.75" customHeight="1" thickBot="1" x14ac:dyDescent="0.35">
      <c r="A12" s="125"/>
      <c r="B12" s="126"/>
    </row>
    <row r="13" spans="1:2" ht="16.2" thickBot="1" x14ac:dyDescent="0.35">
      <c r="A13" s="67" t="s">
        <v>137</v>
      </c>
      <c r="B13" s="133" t="s">
        <v>2</v>
      </c>
    </row>
    <row r="14" spans="1:2" ht="16.2" thickBot="1" x14ac:dyDescent="0.35">
      <c r="A14" s="134" t="s">
        <v>3</v>
      </c>
      <c r="B14" s="141">
        <v>250000</v>
      </c>
    </row>
    <row r="15" spans="1:2" ht="16.2" thickBot="1" x14ac:dyDescent="0.35">
      <c r="A15" s="134"/>
      <c r="B15" s="133"/>
    </row>
    <row r="16" spans="1:2" ht="16.2" thickBot="1" x14ac:dyDescent="0.35">
      <c r="A16" s="134" t="s">
        <v>5</v>
      </c>
      <c r="B16" s="141" t="s">
        <v>135</v>
      </c>
    </row>
    <row r="17" spans="1:4" ht="16.2" thickBot="1" x14ac:dyDescent="0.35">
      <c r="A17" s="134" t="s">
        <v>26</v>
      </c>
      <c r="B17" s="148" t="s">
        <v>135</v>
      </c>
    </row>
    <row r="18" spans="1:4" ht="16.2" thickBot="1" x14ac:dyDescent="0.35">
      <c r="A18" s="134" t="s">
        <v>6</v>
      </c>
      <c r="B18" s="136"/>
      <c r="D18" s="23"/>
    </row>
    <row r="19" spans="1:4" s="31" customFormat="1" ht="16.2" thickBot="1" x14ac:dyDescent="0.35">
      <c r="A19" s="67" t="s">
        <v>7</v>
      </c>
      <c r="B19" s="69">
        <f>SUM(B13:B17)-(B18)</f>
        <v>250000</v>
      </c>
    </row>
    <row r="20" spans="1:4" ht="12.75" customHeight="1" thickBot="1" x14ac:dyDescent="0.35">
      <c r="A20" s="125"/>
      <c r="B20" s="137"/>
    </row>
    <row r="21" spans="1:4" ht="16.2" thickBot="1" x14ac:dyDescent="0.35">
      <c r="A21" s="67" t="s">
        <v>17</v>
      </c>
      <c r="B21" s="133"/>
    </row>
    <row r="22" spans="1:4" ht="16.2" thickBot="1" x14ac:dyDescent="0.35">
      <c r="A22" s="134" t="s">
        <v>95</v>
      </c>
      <c r="B22" s="133"/>
    </row>
    <row r="23" spans="1:4" ht="16.5" customHeight="1" thickBot="1" x14ac:dyDescent="0.35">
      <c r="A23" s="134" t="s">
        <v>22</v>
      </c>
      <c r="B23" s="133"/>
    </row>
    <row r="24" spans="1:4" ht="16.2" thickBot="1" x14ac:dyDescent="0.35">
      <c r="A24" s="134" t="s">
        <v>20</v>
      </c>
      <c r="B24" s="133"/>
    </row>
    <row r="25" spans="1:4" ht="16.2" thickBot="1" x14ac:dyDescent="0.35">
      <c r="A25" s="134" t="s">
        <v>8</v>
      </c>
      <c r="B25" s="133"/>
    </row>
    <row r="26" spans="1:4" ht="16.2" thickBot="1" x14ac:dyDescent="0.35">
      <c r="A26" s="134" t="s">
        <v>498</v>
      </c>
      <c r="B26" s="133">
        <v>250000</v>
      </c>
    </row>
    <row r="27" spans="1:4" ht="16.2" thickBot="1" x14ac:dyDescent="0.35">
      <c r="A27" s="134" t="s">
        <v>9</v>
      </c>
      <c r="B27" s="133"/>
    </row>
    <row r="28" spans="1:4" ht="16.2" thickBot="1" x14ac:dyDescent="0.35">
      <c r="A28" s="127" t="s">
        <v>10</v>
      </c>
      <c r="B28" s="79"/>
    </row>
    <row r="29" spans="1:4" s="31" customFormat="1" ht="16.8" thickTop="1" thickBot="1" x14ac:dyDescent="0.35">
      <c r="A29" s="129" t="s">
        <v>11</v>
      </c>
      <c r="B29" s="68">
        <f>SUM(B22:B28)</f>
        <v>250000</v>
      </c>
    </row>
    <row r="30" spans="1:4" ht="12.75" customHeight="1" x14ac:dyDescent="0.3">
      <c r="A30" s="121"/>
      <c r="B30" s="122"/>
    </row>
    <row r="31" spans="1:4" ht="16.2" thickBot="1" x14ac:dyDescent="0.35">
      <c r="A31" s="67" t="s">
        <v>18</v>
      </c>
      <c r="B31" s="133" t="s">
        <v>4</v>
      </c>
    </row>
    <row r="32" spans="1:4" ht="16.2" thickBot="1" x14ac:dyDescent="0.35">
      <c r="A32" s="134" t="s">
        <v>12</v>
      </c>
      <c r="B32" s="133"/>
    </row>
    <row r="33" spans="1:2" ht="16.2" thickBot="1" x14ac:dyDescent="0.35">
      <c r="A33" s="134" t="s">
        <v>13</v>
      </c>
      <c r="B33" s="133"/>
    </row>
    <row r="34" spans="1:2" ht="16.2" thickBot="1" x14ac:dyDescent="0.35">
      <c r="A34" s="134" t="s">
        <v>14</v>
      </c>
      <c r="B34" s="133"/>
    </row>
    <row r="35" spans="1:2" ht="16.2" thickBot="1" x14ac:dyDescent="0.35">
      <c r="A35" s="134" t="s">
        <v>15</v>
      </c>
      <c r="B35" s="133"/>
    </row>
    <row r="36" spans="1:2" s="31" customFormat="1" ht="16.2" thickBot="1" x14ac:dyDescent="0.35">
      <c r="A36" s="67" t="s">
        <v>7</v>
      </c>
      <c r="B36" s="69">
        <f>SUM(B31:B35)</f>
        <v>0</v>
      </c>
    </row>
    <row r="37" spans="1:2" ht="12.75" customHeight="1" thickBot="1" x14ac:dyDescent="0.35">
      <c r="A37" s="125"/>
      <c r="B37" s="137"/>
    </row>
    <row r="38" spans="1:2" ht="15" customHeight="1" x14ac:dyDescent="0.3">
      <c r="A38" s="102" t="s">
        <v>19</v>
      </c>
      <c r="B38" s="66"/>
    </row>
    <row r="39" spans="1:2" x14ac:dyDescent="0.3">
      <c r="A39" s="720" t="s">
        <v>118</v>
      </c>
      <c r="B39" s="66"/>
    </row>
    <row r="40" spans="1:2" x14ac:dyDescent="0.3">
      <c r="A40" s="720" t="s">
        <v>129</v>
      </c>
      <c r="B40" s="313"/>
    </row>
    <row r="41" spans="1:2" x14ac:dyDescent="0.3">
      <c r="A41" s="720" t="s">
        <v>156</v>
      </c>
      <c r="B41" s="66">
        <v>250000</v>
      </c>
    </row>
    <row r="42" spans="1:2" x14ac:dyDescent="0.3">
      <c r="A42" s="720" t="s">
        <v>494</v>
      </c>
      <c r="B42" s="313"/>
    </row>
    <row r="43" spans="1:2" x14ac:dyDescent="0.3">
      <c r="A43" s="720" t="s">
        <v>572</v>
      </c>
      <c r="B43" s="66"/>
    </row>
    <row r="44" spans="1:2" x14ac:dyDescent="0.3">
      <c r="A44" s="720" t="s">
        <v>647</v>
      </c>
      <c r="B44" s="66"/>
    </row>
    <row r="45" spans="1:2" ht="16.2" thickBot="1" x14ac:dyDescent="0.35">
      <c r="A45" s="720" t="s">
        <v>713</v>
      </c>
      <c r="B45" s="305"/>
    </row>
    <row r="46" spans="1:2" ht="16.8" thickTop="1" thickBot="1" x14ac:dyDescent="0.35">
      <c r="A46" s="752" t="s">
        <v>11</v>
      </c>
      <c r="B46" s="338">
        <f>SUM(B38:B45)</f>
        <v>250000</v>
      </c>
    </row>
  </sheetData>
  <mergeCells count="7">
    <mergeCell ref="A11:B11"/>
    <mergeCell ref="A1:B1"/>
    <mergeCell ref="A2:B2"/>
    <mergeCell ref="A4:B4"/>
    <mergeCell ref="A6:B6"/>
    <mergeCell ref="A8:B8"/>
    <mergeCell ref="A9:B9"/>
  </mergeCells>
  <printOptions horizontalCentered="1" verticalCentered="1"/>
  <pageMargins left="0.7" right="0.7" top="0" bottom="0" header="0.3" footer="0.3"/>
  <pageSetup scale="95"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8"/>
  <sheetViews>
    <sheetView topLeftCell="A4" zoomScaleNormal="100" workbookViewId="0">
      <selection activeCell="B46" sqref="B46"/>
    </sheetView>
  </sheetViews>
  <sheetFormatPr defaultColWidth="9.44140625" defaultRowHeight="15.6" x14ac:dyDescent="0.3"/>
  <cols>
    <col min="1" max="1" width="78.44140625" style="20" customWidth="1"/>
    <col min="2" max="2" width="13.5546875" style="43" customWidth="1"/>
    <col min="3" max="5" width="9.44140625" style="20"/>
    <col min="6" max="6" width="59.44140625" style="20" bestFit="1" customWidth="1"/>
    <col min="7" max="7" width="11.21875" style="20" bestFit="1" customWidth="1"/>
    <col min="8" max="8" width="12.5546875" style="20" bestFit="1" customWidth="1"/>
    <col min="9" max="249" width="9.44140625" style="20"/>
    <col min="250" max="250" width="78.44140625" style="20" customWidth="1"/>
    <col min="251" max="251" width="13.5546875" style="20" customWidth="1"/>
    <col min="252" max="505" width="9.44140625" style="20"/>
    <col min="506" max="506" width="78.44140625" style="20" customWidth="1"/>
    <col min="507" max="507" width="13.5546875" style="20" customWidth="1"/>
    <col min="508" max="761" width="9.44140625" style="20"/>
    <col min="762" max="762" width="78.44140625" style="20" customWidth="1"/>
    <col min="763" max="763" width="13.5546875" style="20" customWidth="1"/>
    <col min="764" max="1017" width="9.44140625" style="20"/>
    <col min="1018" max="1018" width="78.44140625" style="20" customWidth="1"/>
    <col min="1019" max="1019" width="13.5546875" style="20" customWidth="1"/>
    <col min="1020" max="1273" width="9.44140625" style="20"/>
    <col min="1274" max="1274" width="78.44140625" style="20" customWidth="1"/>
    <col min="1275" max="1275" width="13.5546875" style="20" customWidth="1"/>
    <col min="1276" max="1529" width="9.44140625" style="20"/>
    <col min="1530" max="1530" width="78.44140625" style="20" customWidth="1"/>
    <col min="1531" max="1531" width="13.5546875" style="20" customWidth="1"/>
    <col min="1532" max="1785" width="9.44140625" style="20"/>
    <col min="1786" max="1786" width="78.44140625" style="20" customWidth="1"/>
    <col min="1787" max="1787" width="13.5546875" style="20" customWidth="1"/>
    <col min="1788" max="2041" width="9.44140625" style="20"/>
    <col min="2042" max="2042" width="78.44140625" style="20" customWidth="1"/>
    <col min="2043" max="2043" width="13.5546875" style="20" customWidth="1"/>
    <col min="2044" max="2297" width="9.44140625" style="20"/>
    <col min="2298" max="2298" width="78.44140625" style="20" customWidth="1"/>
    <col min="2299" max="2299" width="13.5546875" style="20" customWidth="1"/>
    <col min="2300" max="2553" width="9.44140625" style="20"/>
    <col min="2554" max="2554" width="78.44140625" style="20" customWidth="1"/>
    <col min="2555" max="2555" width="13.5546875" style="20" customWidth="1"/>
    <col min="2556" max="2809" width="9.44140625" style="20"/>
    <col min="2810" max="2810" width="78.44140625" style="20" customWidth="1"/>
    <col min="2811" max="2811" width="13.5546875" style="20" customWidth="1"/>
    <col min="2812" max="3065" width="9.44140625" style="20"/>
    <col min="3066" max="3066" width="78.44140625" style="20" customWidth="1"/>
    <col min="3067" max="3067" width="13.5546875" style="20" customWidth="1"/>
    <col min="3068" max="3321" width="9.44140625" style="20"/>
    <col min="3322" max="3322" width="78.44140625" style="20" customWidth="1"/>
    <col min="3323" max="3323" width="13.5546875" style="20" customWidth="1"/>
    <col min="3324" max="3577" width="9.44140625" style="20"/>
    <col min="3578" max="3578" width="78.44140625" style="20" customWidth="1"/>
    <col min="3579" max="3579" width="13.5546875" style="20" customWidth="1"/>
    <col min="3580" max="3833" width="9.44140625" style="20"/>
    <col min="3834" max="3834" width="78.44140625" style="20" customWidth="1"/>
    <col min="3835" max="3835" width="13.5546875" style="20" customWidth="1"/>
    <col min="3836" max="4089" width="9.44140625" style="20"/>
    <col min="4090" max="4090" width="78.44140625" style="20" customWidth="1"/>
    <col min="4091" max="4091" width="13.5546875" style="20" customWidth="1"/>
    <col min="4092" max="4345" width="9.44140625" style="20"/>
    <col min="4346" max="4346" width="78.44140625" style="20" customWidth="1"/>
    <col min="4347" max="4347" width="13.5546875" style="20" customWidth="1"/>
    <col min="4348" max="4601" width="9.44140625" style="20"/>
    <col min="4602" max="4602" width="78.44140625" style="20" customWidth="1"/>
    <col min="4603" max="4603" width="13.5546875" style="20" customWidth="1"/>
    <col min="4604" max="4857" width="9.44140625" style="20"/>
    <col min="4858" max="4858" width="78.44140625" style="20" customWidth="1"/>
    <col min="4859" max="4859" width="13.5546875" style="20" customWidth="1"/>
    <col min="4860" max="5113" width="9.44140625" style="20"/>
    <col min="5114" max="5114" width="78.44140625" style="20" customWidth="1"/>
    <col min="5115" max="5115" width="13.5546875" style="20" customWidth="1"/>
    <col min="5116" max="5369" width="9.44140625" style="20"/>
    <col min="5370" max="5370" width="78.44140625" style="20" customWidth="1"/>
    <col min="5371" max="5371" width="13.5546875" style="20" customWidth="1"/>
    <col min="5372" max="5625" width="9.44140625" style="20"/>
    <col min="5626" max="5626" width="78.44140625" style="20" customWidth="1"/>
    <col min="5627" max="5627" width="13.5546875" style="20" customWidth="1"/>
    <col min="5628" max="5881" width="9.44140625" style="20"/>
    <col min="5882" max="5882" width="78.44140625" style="20" customWidth="1"/>
    <col min="5883" max="5883" width="13.5546875" style="20" customWidth="1"/>
    <col min="5884" max="6137" width="9.44140625" style="20"/>
    <col min="6138" max="6138" width="78.44140625" style="20" customWidth="1"/>
    <col min="6139" max="6139" width="13.5546875" style="20" customWidth="1"/>
    <col min="6140" max="6393" width="9.44140625" style="20"/>
    <col min="6394" max="6394" width="78.44140625" style="20" customWidth="1"/>
    <col min="6395" max="6395" width="13.5546875" style="20" customWidth="1"/>
    <col min="6396" max="6649" width="9.44140625" style="20"/>
    <col min="6650" max="6650" width="78.44140625" style="20" customWidth="1"/>
    <col min="6651" max="6651" width="13.5546875" style="20" customWidth="1"/>
    <col min="6652" max="6905" width="9.44140625" style="20"/>
    <col min="6906" max="6906" width="78.44140625" style="20" customWidth="1"/>
    <col min="6907" max="6907" width="13.5546875" style="20" customWidth="1"/>
    <col min="6908" max="7161" width="9.44140625" style="20"/>
    <col min="7162" max="7162" width="78.44140625" style="20" customWidth="1"/>
    <col min="7163" max="7163" width="13.5546875" style="20" customWidth="1"/>
    <col min="7164" max="7417" width="9.44140625" style="20"/>
    <col min="7418" max="7418" width="78.44140625" style="20" customWidth="1"/>
    <col min="7419" max="7419" width="13.5546875" style="20" customWidth="1"/>
    <col min="7420" max="7673" width="9.44140625" style="20"/>
    <col min="7674" max="7674" width="78.44140625" style="20" customWidth="1"/>
    <col min="7675" max="7675" width="13.5546875" style="20" customWidth="1"/>
    <col min="7676" max="7929" width="9.44140625" style="20"/>
    <col min="7930" max="7930" width="78.44140625" style="20" customWidth="1"/>
    <col min="7931" max="7931" width="13.5546875" style="20" customWidth="1"/>
    <col min="7932" max="8185" width="9.44140625" style="20"/>
    <col min="8186" max="8186" width="78.44140625" style="20" customWidth="1"/>
    <col min="8187" max="8187" width="13.5546875" style="20" customWidth="1"/>
    <col min="8188" max="8441" width="9.44140625" style="20"/>
    <col min="8442" max="8442" width="78.44140625" style="20" customWidth="1"/>
    <col min="8443" max="8443" width="13.5546875" style="20" customWidth="1"/>
    <col min="8444" max="8697" width="9.44140625" style="20"/>
    <col min="8698" max="8698" width="78.44140625" style="20" customWidth="1"/>
    <col min="8699" max="8699" width="13.5546875" style="20" customWidth="1"/>
    <col min="8700" max="8953" width="9.44140625" style="20"/>
    <col min="8954" max="8954" width="78.44140625" style="20" customWidth="1"/>
    <col min="8955" max="8955" width="13.5546875" style="20" customWidth="1"/>
    <col min="8956" max="9209" width="9.44140625" style="20"/>
    <col min="9210" max="9210" width="78.44140625" style="20" customWidth="1"/>
    <col min="9211" max="9211" width="13.5546875" style="20" customWidth="1"/>
    <col min="9212" max="9465" width="9.44140625" style="20"/>
    <col min="9466" max="9466" width="78.44140625" style="20" customWidth="1"/>
    <col min="9467" max="9467" width="13.5546875" style="20" customWidth="1"/>
    <col min="9468" max="9721" width="9.44140625" style="20"/>
    <col min="9722" max="9722" width="78.44140625" style="20" customWidth="1"/>
    <col min="9723" max="9723" width="13.5546875" style="20" customWidth="1"/>
    <col min="9724" max="9977" width="9.44140625" style="20"/>
    <col min="9978" max="9978" width="78.44140625" style="20" customWidth="1"/>
    <col min="9979" max="9979" width="13.5546875" style="20" customWidth="1"/>
    <col min="9980" max="10233" width="9.44140625" style="20"/>
    <col min="10234" max="10234" width="78.44140625" style="20" customWidth="1"/>
    <col min="10235" max="10235" width="13.5546875" style="20" customWidth="1"/>
    <col min="10236" max="10489" width="9.44140625" style="20"/>
    <col min="10490" max="10490" width="78.44140625" style="20" customWidth="1"/>
    <col min="10491" max="10491" width="13.5546875" style="20" customWidth="1"/>
    <col min="10492" max="10745" width="9.44140625" style="20"/>
    <col min="10746" max="10746" width="78.44140625" style="20" customWidth="1"/>
    <col min="10747" max="10747" width="13.5546875" style="20" customWidth="1"/>
    <col min="10748" max="11001" width="9.44140625" style="20"/>
    <col min="11002" max="11002" width="78.44140625" style="20" customWidth="1"/>
    <col min="11003" max="11003" width="13.5546875" style="20" customWidth="1"/>
    <col min="11004" max="11257" width="9.44140625" style="20"/>
    <col min="11258" max="11258" width="78.44140625" style="20" customWidth="1"/>
    <col min="11259" max="11259" width="13.5546875" style="20" customWidth="1"/>
    <col min="11260" max="11513" width="9.44140625" style="20"/>
    <col min="11514" max="11514" width="78.44140625" style="20" customWidth="1"/>
    <col min="11515" max="11515" width="13.5546875" style="20" customWidth="1"/>
    <col min="11516" max="11769" width="9.44140625" style="20"/>
    <col min="11770" max="11770" width="78.44140625" style="20" customWidth="1"/>
    <col min="11771" max="11771" width="13.5546875" style="20" customWidth="1"/>
    <col min="11772" max="12025" width="9.44140625" style="20"/>
    <col min="12026" max="12026" width="78.44140625" style="20" customWidth="1"/>
    <col min="12027" max="12027" width="13.5546875" style="20" customWidth="1"/>
    <col min="12028" max="12281" width="9.44140625" style="20"/>
    <col min="12282" max="12282" width="78.44140625" style="20" customWidth="1"/>
    <col min="12283" max="12283" width="13.5546875" style="20" customWidth="1"/>
    <col min="12284" max="12537" width="9.44140625" style="20"/>
    <col min="12538" max="12538" width="78.44140625" style="20" customWidth="1"/>
    <col min="12539" max="12539" width="13.5546875" style="20" customWidth="1"/>
    <col min="12540" max="12793" width="9.44140625" style="20"/>
    <col min="12794" max="12794" width="78.44140625" style="20" customWidth="1"/>
    <col min="12795" max="12795" width="13.5546875" style="20" customWidth="1"/>
    <col min="12796" max="13049" width="9.44140625" style="20"/>
    <col min="13050" max="13050" width="78.44140625" style="20" customWidth="1"/>
    <col min="13051" max="13051" width="13.5546875" style="20" customWidth="1"/>
    <col min="13052" max="13305" width="9.44140625" style="20"/>
    <col min="13306" max="13306" width="78.44140625" style="20" customWidth="1"/>
    <col min="13307" max="13307" width="13.5546875" style="20" customWidth="1"/>
    <col min="13308" max="13561" width="9.44140625" style="20"/>
    <col min="13562" max="13562" width="78.44140625" style="20" customWidth="1"/>
    <col min="13563" max="13563" width="13.5546875" style="20" customWidth="1"/>
    <col min="13564" max="13817" width="9.44140625" style="20"/>
    <col min="13818" max="13818" width="78.44140625" style="20" customWidth="1"/>
    <col min="13819" max="13819" width="13.5546875" style="20" customWidth="1"/>
    <col min="13820" max="14073" width="9.44140625" style="20"/>
    <col min="14074" max="14074" width="78.44140625" style="20" customWidth="1"/>
    <col min="14075" max="14075" width="13.5546875" style="20" customWidth="1"/>
    <col min="14076" max="14329" width="9.44140625" style="20"/>
    <col min="14330" max="14330" width="78.44140625" style="20" customWidth="1"/>
    <col min="14331" max="14331" width="13.5546875" style="20" customWidth="1"/>
    <col min="14332" max="14585" width="9.44140625" style="20"/>
    <col min="14586" max="14586" width="78.44140625" style="20" customWidth="1"/>
    <col min="14587" max="14587" width="13.5546875" style="20" customWidth="1"/>
    <col min="14588" max="14841" width="9.44140625" style="20"/>
    <col min="14842" max="14842" width="78.44140625" style="20" customWidth="1"/>
    <col min="14843" max="14843" width="13.5546875" style="20" customWidth="1"/>
    <col min="14844" max="15097" width="9.44140625" style="20"/>
    <col min="15098" max="15098" width="78.44140625" style="20" customWidth="1"/>
    <col min="15099" max="15099" width="13.5546875" style="20" customWidth="1"/>
    <col min="15100" max="15353" width="9.44140625" style="20"/>
    <col min="15354" max="15354" width="78.44140625" style="20" customWidth="1"/>
    <col min="15355" max="15355" width="13.5546875" style="20" customWidth="1"/>
    <col min="15356" max="15609" width="9.44140625" style="20"/>
    <col min="15610" max="15610" width="78.44140625" style="20" customWidth="1"/>
    <col min="15611" max="15611" width="13.5546875" style="20" customWidth="1"/>
    <col min="15612" max="15865" width="9.44140625" style="20"/>
    <col min="15866" max="15866" width="78.44140625" style="20" customWidth="1"/>
    <col min="15867" max="15867" width="13.5546875" style="20" customWidth="1"/>
    <col min="15868" max="16121" width="9.44140625" style="20"/>
    <col min="16122" max="16122" width="78.44140625" style="20" customWidth="1"/>
    <col min="16123" max="16123" width="13.5546875" style="20" customWidth="1"/>
    <col min="16124" max="16384" width="9.44140625" style="20"/>
  </cols>
  <sheetData>
    <row r="1" spans="1:7" x14ac:dyDescent="0.3">
      <c r="A1" s="1278" t="s">
        <v>0</v>
      </c>
      <c r="B1" s="1279"/>
    </row>
    <row r="2" spans="1:7" x14ac:dyDescent="0.3">
      <c r="A2" s="1383" t="s">
        <v>1</v>
      </c>
      <c r="B2" s="1384"/>
    </row>
    <row r="3" spans="1:7" ht="12.75" customHeight="1" x14ac:dyDescent="0.3">
      <c r="A3" s="105"/>
      <c r="B3" s="106"/>
    </row>
    <row r="4" spans="1:7" s="23" customFormat="1" ht="17.25" customHeight="1" x14ac:dyDescent="0.3">
      <c r="A4" s="1385" t="s">
        <v>708</v>
      </c>
      <c r="B4" s="1386"/>
    </row>
    <row r="5" spans="1:7" ht="12.75" customHeight="1" x14ac:dyDescent="0.3">
      <c r="A5" s="107"/>
      <c r="B5" s="108"/>
    </row>
    <row r="6" spans="1:7" x14ac:dyDescent="0.3">
      <c r="A6" s="1387" t="s">
        <v>113</v>
      </c>
      <c r="B6" s="1388"/>
    </row>
    <row r="7" spans="1:7" ht="16.2" thickBot="1" x14ac:dyDescent="0.35">
      <c r="A7" s="410" t="s">
        <v>30</v>
      </c>
      <c r="B7" s="109"/>
    </row>
    <row r="8" spans="1:7" ht="16.2" thickBot="1" x14ac:dyDescent="0.35">
      <c r="A8" s="1284" t="s">
        <v>114</v>
      </c>
      <c r="B8" s="1283"/>
      <c r="F8" s="868" t="s">
        <v>748</v>
      </c>
      <c r="G8" s="791">
        <v>1500000</v>
      </c>
    </row>
    <row r="9" spans="1:7" ht="16.2" thickBot="1" x14ac:dyDescent="0.35">
      <c r="A9" s="1389"/>
      <c r="B9" s="1390"/>
      <c r="F9" s="868" t="s">
        <v>749</v>
      </c>
      <c r="G9" s="870">
        <v>250000</v>
      </c>
    </row>
    <row r="10" spans="1:7" ht="12.75" customHeight="1" thickBot="1" x14ac:dyDescent="0.35">
      <c r="A10" s="110"/>
      <c r="B10" s="111"/>
      <c r="F10" s="871" t="s">
        <v>750</v>
      </c>
      <c r="G10" s="872">
        <v>250000</v>
      </c>
    </row>
    <row r="11" spans="1:7" ht="16.2" thickBot="1" x14ac:dyDescent="0.35">
      <c r="A11" s="1381" t="s">
        <v>671</v>
      </c>
      <c r="B11" s="1382"/>
      <c r="F11" s="873" t="s">
        <v>751</v>
      </c>
      <c r="G11" s="874">
        <v>250000</v>
      </c>
    </row>
    <row r="12" spans="1:7" ht="16.2" thickBot="1" x14ac:dyDescent="0.35">
      <c r="A12" s="112"/>
      <c r="B12" s="409"/>
      <c r="F12" s="873" t="s">
        <v>752</v>
      </c>
      <c r="G12" s="874">
        <v>250000</v>
      </c>
    </row>
    <row r="13" spans="1:7" ht="16.2" thickBot="1" x14ac:dyDescent="0.35">
      <c r="A13" s="113"/>
      <c r="B13" s="114"/>
      <c r="F13" s="873" t="s">
        <v>753</v>
      </c>
      <c r="G13" s="874">
        <v>250000</v>
      </c>
    </row>
    <row r="14" spans="1:7" ht="16.2" thickBot="1" x14ac:dyDescent="0.35">
      <c r="A14" s="115"/>
      <c r="B14" s="116"/>
      <c r="F14" s="876" t="s">
        <v>696</v>
      </c>
      <c r="G14" s="874"/>
    </row>
    <row r="15" spans="1:7" ht="16.2" thickBot="1" x14ac:dyDescent="0.35">
      <c r="A15" s="65" t="s">
        <v>16</v>
      </c>
      <c r="B15" s="66" t="s">
        <v>2</v>
      </c>
      <c r="F15" s="877" t="s">
        <v>742</v>
      </c>
      <c r="G15" s="874"/>
    </row>
    <row r="16" spans="1:7" ht="16.2" thickBot="1" x14ac:dyDescent="0.35">
      <c r="A16" s="80" t="s">
        <v>3</v>
      </c>
      <c r="B16" s="66">
        <v>1905000</v>
      </c>
      <c r="F16" s="873" t="s">
        <v>754</v>
      </c>
      <c r="G16" s="874">
        <v>250000</v>
      </c>
    </row>
    <row r="17" spans="1:8" ht="16.2" thickBot="1" x14ac:dyDescent="0.35">
      <c r="A17" s="117" t="s">
        <v>672</v>
      </c>
      <c r="B17" s="66">
        <v>712530</v>
      </c>
      <c r="F17" s="878" t="s">
        <v>692</v>
      </c>
      <c r="G17" s="874"/>
    </row>
    <row r="18" spans="1:8" ht="32.4" thickTop="1" thickBot="1" x14ac:dyDescent="0.35">
      <c r="A18" s="397" t="s">
        <v>673</v>
      </c>
      <c r="B18" s="66">
        <f>20000000-2617530</f>
        <v>17382470</v>
      </c>
      <c r="F18" s="879" t="s">
        <v>755</v>
      </c>
      <c r="G18" s="874">
        <v>1200000</v>
      </c>
    </row>
    <row r="19" spans="1:8" ht="16.8" thickTop="1" thickBot="1" x14ac:dyDescent="0.35">
      <c r="A19" s="80" t="s">
        <v>26</v>
      </c>
      <c r="B19" s="118"/>
      <c r="F19" s="880" t="s">
        <v>756</v>
      </c>
      <c r="G19" s="875">
        <v>500000</v>
      </c>
    </row>
    <row r="20" spans="1:8" ht="16.2" thickBot="1" x14ac:dyDescent="0.35">
      <c r="A20" s="80" t="s">
        <v>6</v>
      </c>
      <c r="B20" s="119"/>
      <c r="F20" s="881" t="s">
        <v>757</v>
      </c>
      <c r="G20" s="869">
        <v>1500000</v>
      </c>
    </row>
    <row r="21" spans="1:8" s="31" customFormat="1" ht="16.2" thickBot="1" x14ac:dyDescent="0.35">
      <c r="A21" s="65" t="s">
        <v>7</v>
      </c>
      <c r="B21" s="120">
        <f>SUM(B15:B19)-(B20)</f>
        <v>20000000</v>
      </c>
      <c r="F21" s="881" t="s">
        <v>758</v>
      </c>
      <c r="G21" s="869">
        <v>500000</v>
      </c>
    </row>
    <row r="22" spans="1:8" ht="16.2" thickBot="1" x14ac:dyDescent="0.35">
      <c r="A22" s="115"/>
      <c r="B22" s="116"/>
      <c r="F22" s="881" t="s">
        <v>759</v>
      </c>
      <c r="G22" s="882">
        <v>500000</v>
      </c>
    </row>
    <row r="23" spans="1:8" ht="16.2" thickBot="1" x14ac:dyDescent="0.35">
      <c r="A23" s="65" t="s">
        <v>17</v>
      </c>
      <c r="B23" s="66"/>
      <c r="F23" s="881" t="s">
        <v>760</v>
      </c>
      <c r="G23" s="882">
        <v>500000</v>
      </c>
    </row>
    <row r="24" spans="1:8" ht="16.2" thickBot="1" x14ac:dyDescent="0.35">
      <c r="A24" s="80" t="s">
        <v>21</v>
      </c>
      <c r="B24" s="66">
        <v>2000000</v>
      </c>
      <c r="F24" s="881" t="s">
        <v>761</v>
      </c>
      <c r="G24" s="882">
        <v>100000</v>
      </c>
    </row>
    <row r="25" spans="1:8" ht="16.2" thickBot="1" x14ac:dyDescent="0.35">
      <c r="A25" s="80" t="s">
        <v>22</v>
      </c>
      <c r="B25" s="66"/>
      <c r="F25" s="881" t="s">
        <v>762</v>
      </c>
      <c r="G25" s="869">
        <v>750000</v>
      </c>
    </row>
    <row r="26" spans="1:8" ht="16.2" thickBot="1" x14ac:dyDescent="0.35">
      <c r="A26" s="80" t="s">
        <v>20</v>
      </c>
      <c r="B26" s="66"/>
      <c r="F26" s="881" t="s">
        <v>763</v>
      </c>
      <c r="G26" s="882">
        <v>750000</v>
      </c>
    </row>
    <row r="27" spans="1:8" ht="16.2" thickBot="1" x14ac:dyDescent="0.35">
      <c r="A27" s="80" t="s">
        <v>8</v>
      </c>
      <c r="B27" s="66"/>
      <c r="F27" s="881" t="s">
        <v>764</v>
      </c>
      <c r="G27" s="882">
        <v>500000</v>
      </c>
    </row>
    <row r="28" spans="1:8" ht="27" thickBot="1" x14ac:dyDescent="0.35">
      <c r="A28" s="80" t="s">
        <v>96</v>
      </c>
      <c r="B28" s="66"/>
      <c r="F28" s="883" t="s">
        <v>765</v>
      </c>
      <c r="G28" s="882">
        <v>1500000</v>
      </c>
    </row>
    <row r="29" spans="1:8" ht="16.2" thickBot="1" x14ac:dyDescent="0.35">
      <c r="A29" s="80" t="s">
        <v>678</v>
      </c>
      <c r="B29" s="66">
        <v>18000000</v>
      </c>
      <c r="F29" s="20" t="s">
        <v>819</v>
      </c>
      <c r="G29" s="882">
        <v>1450000</v>
      </c>
      <c r="H29" s="1081">
        <f>SUM(G8:G29)*0.15</f>
        <v>1912500</v>
      </c>
    </row>
    <row r="30" spans="1:8" ht="16.2" thickBot="1" x14ac:dyDescent="0.35">
      <c r="A30" s="80" t="s">
        <v>10</v>
      </c>
      <c r="B30" s="66"/>
      <c r="F30" s="20" t="s">
        <v>818</v>
      </c>
      <c r="G30" s="882">
        <v>1905000</v>
      </c>
    </row>
    <row r="31" spans="1:8" s="31" customFormat="1" ht="16.2" thickBot="1" x14ac:dyDescent="0.35">
      <c r="A31" s="65" t="s">
        <v>11</v>
      </c>
      <c r="B31" s="120">
        <f>SUM(B24:B30)</f>
        <v>20000000</v>
      </c>
      <c r="F31" s="20"/>
      <c r="G31" s="882">
        <f>SUM(G8:G30)</f>
        <v>14655000</v>
      </c>
    </row>
    <row r="32" spans="1:8" ht="12.75" customHeight="1" x14ac:dyDescent="0.3">
      <c r="A32" s="115"/>
      <c r="B32" s="116"/>
      <c r="F32" s="735" t="s">
        <v>817</v>
      </c>
      <c r="G32" s="731">
        <f>+G31*1.05*1.05*1.05*1.05</f>
        <v>17813244.09375</v>
      </c>
    </row>
    <row r="33" spans="1:7" x14ac:dyDescent="0.3">
      <c r="A33" s="65" t="s">
        <v>18</v>
      </c>
      <c r="B33" s="66" t="s">
        <v>4</v>
      </c>
      <c r="F33" s="732" t="s">
        <v>674</v>
      </c>
      <c r="G33" s="731">
        <f>+G32*0.05</f>
        <v>890662.20468750002</v>
      </c>
    </row>
    <row r="34" spans="1:7" x14ac:dyDescent="0.3">
      <c r="A34" s="80" t="s">
        <v>12</v>
      </c>
      <c r="B34" s="66"/>
      <c r="F34" s="735" t="s">
        <v>675</v>
      </c>
      <c r="G34" s="731">
        <f>+G32*0.02</f>
        <v>356264.88187500002</v>
      </c>
    </row>
    <row r="35" spans="1:7" x14ac:dyDescent="0.3">
      <c r="A35" s="80" t="s">
        <v>13</v>
      </c>
      <c r="B35" s="66"/>
      <c r="F35" s="732" t="s">
        <v>676</v>
      </c>
      <c r="G35" s="731">
        <f>+G32*0.04</f>
        <v>712529.76375000004</v>
      </c>
    </row>
    <row r="36" spans="1:7" x14ac:dyDescent="0.3">
      <c r="A36" s="80" t="s">
        <v>14</v>
      </c>
      <c r="B36" s="66"/>
      <c r="F36" s="732" t="s">
        <v>677</v>
      </c>
      <c r="G36" s="731">
        <v>250000</v>
      </c>
    </row>
    <row r="37" spans="1:7" x14ac:dyDescent="0.3">
      <c r="A37" s="80" t="s">
        <v>15</v>
      </c>
      <c r="B37" s="66"/>
      <c r="F37" s="734"/>
      <c r="G37" s="733"/>
    </row>
    <row r="38" spans="1:7" s="31" customFormat="1" ht="16.2" thickBot="1" x14ac:dyDescent="0.35">
      <c r="A38" s="398" t="s">
        <v>7</v>
      </c>
      <c r="B38" s="399">
        <f>SUM(B33:B37)</f>
        <v>0</v>
      </c>
      <c r="F38" s="732" t="s">
        <v>679</v>
      </c>
      <c r="G38" s="731">
        <f>SUM(G32:G37)</f>
        <v>20022700.944062501</v>
      </c>
    </row>
    <row r="39" spans="1:7" ht="12.75" customHeight="1" x14ac:dyDescent="0.3">
      <c r="A39" s="400"/>
      <c r="B39" s="401"/>
    </row>
    <row r="40" spans="1:7" ht="15" customHeight="1" x14ac:dyDescent="0.3">
      <c r="A40" s="102" t="s">
        <v>19</v>
      </c>
      <c r="B40" s="66"/>
    </row>
    <row r="41" spans="1:7" x14ac:dyDescent="0.3">
      <c r="A41" s="720" t="s">
        <v>118</v>
      </c>
      <c r="B41" s="402"/>
    </row>
    <row r="42" spans="1:7" x14ac:dyDescent="0.3">
      <c r="A42" s="720" t="s">
        <v>129</v>
      </c>
      <c r="B42" s="104">
        <v>0</v>
      </c>
    </row>
    <row r="43" spans="1:7" x14ac:dyDescent="0.3">
      <c r="A43" s="720" t="s">
        <v>156</v>
      </c>
      <c r="B43" s="104">
        <v>0</v>
      </c>
    </row>
    <row r="44" spans="1:7" x14ac:dyDescent="0.3">
      <c r="A44" s="720" t="s">
        <v>494</v>
      </c>
      <c r="B44" s="104">
        <v>0</v>
      </c>
    </row>
    <row r="45" spans="1:7" x14ac:dyDescent="0.3">
      <c r="A45" s="720" t="s">
        <v>572</v>
      </c>
      <c r="B45" s="104">
        <v>0</v>
      </c>
    </row>
    <row r="46" spans="1:7" x14ac:dyDescent="0.3">
      <c r="A46" s="720" t="s">
        <v>647</v>
      </c>
      <c r="B46" s="104">
        <v>20000000</v>
      </c>
    </row>
    <row r="47" spans="1:7" ht="16.2" thickBot="1" x14ac:dyDescent="0.35">
      <c r="A47" s="720" t="s">
        <v>713</v>
      </c>
      <c r="B47" s="396"/>
    </row>
    <row r="48" spans="1:7" ht="16.8" thickTop="1" thickBot="1" x14ac:dyDescent="0.35">
      <c r="A48" s="752" t="s">
        <v>11</v>
      </c>
      <c r="B48" s="338">
        <f>SUM(B41:B47)</f>
        <v>20000000</v>
      </c>
    </row>
  </sheetData>
  <mergeCells count="7">
    <mergeCell ref="A11:B11"/>
    <mergeCell ref="A1:B1"/>
    <mergeCell ref="A2:B2"/>
    <mergeCell ref="A4:B4"/>
    <mergeCell ref="A6:B6"/>
    <mergeCell ref="A8:B8"/>
    <mergeCell ref="A9:B9"/>
  </mergeCells>
  <pageMargins left="0.7" right="0.7" top="0.75" bottom="0.75" header="0.3" footer="0.3"/>
  <pageSetup scale="93"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zoomScaleNormal="100" workbookViewId="0">
      <selection activeCell="B49" sqref="B49"/>
    </sheetView>
  </sheetViews>
  <sheetFormatPr defaultRowHeight="13.2" x14ac:dyDescent="0.25"/>
  <sheetData>
    <row r="1" spans="1:11" x14ac:dyDescent="0.25">
      <c r="A1" s="1391" t="s">
        <v>124</v>
      </c>
      <c r="B1" s="1391"/>
      <c r="C1" s="1391"/>
      <c r="D1" s="1391"/>
      <c r="E1" s="1391"/>
      <c r="F1" s="1391"/>
      <c r="G1" s="1391"/>
      <c r="H1" s="1391"/>
      <c r="I1" s="1391"/>
      <c r="J1" s="1391"/>
      <c r="K1" s="1391"/>
    </row>
    <row r="2" spans="1:11" x14ac:dyDescent="0.25">
      <c r="A2" s="1391"/>
      <c r="B2" s="1391"/>
      <c r="C2" s="1391"/>
      <c r="D2" s="1391"/>
      <c r="E2" s="1391"/>
      <c r="F2" s="1391"/>
      <c r="G2" s="1391"/>
      <c r="H2" s="1391"/>
      <c r="I2" s="1391"/>
      <c r="J2" s="1391"/>
      <c r="K2" s="1391"/>
    </row>
    <row r="3" spans="1:11" x14ac:dyDescent="0.25">
      <c r="A3" s="1391"/>
      <c r="B3" s="1391"/>
      <c r="C3" s="1391"/>
      <c r="D3" s="1391"/>
      <c r="E3" s="1391"/>
      <c r="F3" s="1391"/>
      <c r="G3" s="1391"/>
      <c r="H3" s="1391"/>
      <c r="I3" s="1391"/>
      <c r="J3" s="1391"/>
      <c r="K3" s="1391"/>
    </row>
    <row r="4" spans="1:11" x14ac:dyDescent="0.25">
      <c r="A4" s="1391"/>
      <c r="B4" s="1391"/>
      <c r="C4" s="1391"/>
      <c r="D4" s="1391"/>
      <c r="E4" s="1391"/>
      <c r="F4" s="1391"/>
      <c r="G4" s="1391"/>
      <c r="H4" s="1391"/>
      <c r="I4" s="1391"/>
      <c r="J4" s="1391"/>
      <c r="K4" s="1391"/>
    </row>
    <row r="5" spans="1:11" x14ac:dyDescent="0.25">
      <c r="A5" s="1391"/>
      <c r="B5" s="1391"/>
      <c r="C5" s="1391"/>
      <c r="D5" s="1391"/>
      <c r="E5" s="1391"/>
      <c r="F5" s="1391"/>
      <c r="G5" s="1391"/>
      <c r="H5" s="1391"/>
      <c r="I5" s="1391"/>
      <c r="J5" s="1391"/>
      <c r="K5" s="1391"/>
    </row>
    <row r="6" spans="1:11" x14ac:dyDescent="0.25">
      <c r="A6" s="1391"/>
      <c r="B6" s="1391"/>
      <c r="C6" s="1391"/>
      <c r="D6" s="1391"/>
      <c r="E6" s="1391"/>
      <c r="F6" s="1391"/>
      <c r="G6" s="1391"/>
      <c r="H6" s="1391"/>
      <c r="I6" s="1391"/>
      <c r="J6" s="1391"/>
      <c r="K6" s="1391"/>
    </row>
    <row r="7" spans="1:11" x14ac:dyDescent="0.25">
      <c r="A7" s="1391"/>
      <c r="B7" s="1391"/>
      <c r="C7" s="1391"/>
      <c r="D7" s="1391"/>
      <c r="E7" s="1391"/>
      <c r="F7" s="1391"/>
      <c r="G7" s="1391"/>
      <c r="H7" s="1391"/>
      <c r="I7" s="1391"/>
      <c r="J7" s="1391"/>
      <c r="K7" s="1391"/>
    </row>
    <row r="8" spans="1:11" x14ac:dyDescent="0.25">
      <c r="A8" s="1391"/>
      <c r="B8" s="1391"/>
      <c r="C8" s="1391"/>
      <c r="D8" s="1391"/>
      <c r="E8" s="1391"/>
      <c r="F8" s="1391"/>
      <c r="G8" s="1391"/>
      <c r="H8" s="1391"/>
      <c r="I8" s="1391"/>
      <c r="J8" s="1391"/>
      <c r="K8" s="1391"/>
    </row>
    <row r="9" spans="1:11" x14ac:dyDescent="0.25">
      <c r="A9" s="1391"/>
      <c r="B9" s="1391"/>
      <c r="C9" s="1391"/>
      <c r="D9" s="1391"/>
      <c r="E9" s="1391"/>
      <c r="F9" s="1391"/>
      <c r="G9" s="1391"/>
      <c r="H9" s="1391"/>
      <c r="I9" s="1391"/>
      <c r="J9" s="1391"/>
      <c r="K9" s="1391"/>
    </row>
    <row r="10" spans="1:11" x14ac:dyDescent="0.25">
      <c r="A10" s="1391"/>
      <c r="B10" s="1391"/>
      <c r="C10" s="1391"/>
      <c r="D10" s="1391"/>
      <c r="E10" s="1391"/>
      <c r="F10" s="1391"/>
      <c r="G10" s="1391"/>
      <c r="H10" s="1391"/>
      <c r="I10" s="1391"/>
      <c r="J10" s="1391"/>
      <c r="K10" s="1391"/>
    </row>
    <row r="11" spans="1:11" x14ac:dyDescent="0.25">
      <c r="A11" s="1391"/>
      <c r="B11" s="1391"/>
      <c r="C11" s="1391"/>
      <c r="D11" s="1391"/>
      <c r="E11" s="1391"/>
      <c r="F11" s="1391"/>
      <c r="G11" s="1391"/>
      <c r="H11" s="1391"/>
      <c r="I11" s="1391"/>
      <c r="J11" s="1391"/>
      <c r="K11" s="1391"/>
    </row>
    <row r="12" spans="1:11" x14ac:dyDescent="0.25">
      <c r="A12" s="1391"/>
      <c r="B12" s="1391"/>
      <c r="C12" s="1391"/>
      <c r="D12" s="1391"/>
      <c r="E12" s="1391"/>
      <c r="F12" s="1391"/>
      <c r="G12" s="1391"/>
      <c r="H12" s="1391"/>
      <c r="I12" s="1391"/>
      <c r="J12" s="1391"/>
      <c r="K12" s="1391"/>
    </row>
    <row r="13" spans="1:11" x14ac:dyDescent="0.25">
      <c r="A13" s="1391"/>
      <c r="B13" s="1391"/>
      <c r="C13" s="1391"/>
      <c r="D13" s="1391"/>
      <c r="E13" s="1391"/>
      <c r="F13" s="1391"/>
      <c r="G13" s="1391"/>
      <c r="H13" s="1391"/>
      <c r="I13" s="1391"/>
      <c r="J13" s="1391"/>
      <c r="K13" s="1391"/>
    </row>
    <row r="14" spans="1:11" x14ac:dyDescent="0.25">
      <c r="A14" s="1391"/>
      <c r="B14" s="1391"/>
      <c r="C14" s="1391"/>
      <c r="D14" s="1391"/>
      <c r="E14" s="1391"/>
      <c r="F14" s="1391"/>
      <c r="G14" s="1391"/>
      <c r="H14" s="1391"/>
      <c r="I14" s="1391"/>
      <c r="J14" s="1391"/>
      <c r="K14" s="1391"/>
    </row>
  </sheetData>
  <mergeCells count="1">
    <mergeCell ref="A1:K14"/>
  </mergeCells>
  <pageMargins left="0.7" right="0.7" top="0.75" bottom="0.75" header="0.3" footer="0.3"/>
  <pageSetup scale="94"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72"/>
  <sheetViews>
    <sheetView topLeftCell="A34" workbookViewId="0">
      <selection activeCell="J63" sqref="J63"/>
    </sheetView>
  </sheetViews>
  <sheetFormatPr defaultColWidth="9.109375" defaultRowHeight="14.4" x14ac:dyDescent="0.3"/>
  <cols>
    <col min="1" max="1" width="35.88671875" style="315" customWidth="1"/>
    <col min="2" max="2" width="74.44140625" style="315" customWidth="1"/>
    <col min="3" max="16384" width="9.109375" style="315"/>
  </cols>
  <sheetData>
    <row r="1" spans="1:2" ht="15.6" x14ac:dyDescent="0.3">
      <c r="A1" s="1357" t="s">
        <v>0</v>
      </c>
      <c r="B1" s="1357"/>
    </row>
    <row r="2" spans="1:2" ht="15.6" x14ac:dyDescent="0.3">
      <c r="A2" s="1358" t="s">
        <v>1</v>
      </c>
      <c r="B2" s="1358"/>
    </row>
    <row r="3" spans="1:2" ht="15.6" x14ac:dyDescent="0.3">
      <c r="A3" s="1359"/>
      <c r="B3" s="1359"/>
    </row>
    <row r="4" spans="1:2" ht="15.6" x14ac:dyDescent="0.3">
      <c r="A4" s="1351" t="s">
        <v>520</v>
      </c>
      <c r="B4" s="1351"/>
    </row>
    <row r="5" spans="1:2" ht="15" x14ac:dyDescent="0.3">
      <c r="A5" s="1360"/>
      <c r="B5" s="1360"/>
    </row>
    <row r="6" spans="1:2" ht="15.6" x14ac:dyDescent="0.3">
      <c r="A6" s="1351" t="s">
        <v>130</v>
      </c>
      <c r="B6" s="1352"/>
    </row>
    <row r="7" spans="1:2" ht="15.6" x14ac:dyDescent="0.3">
      <c r="A7" s="1352"/>
      <c r="B7" s="1352"/>
    </row>
    <row r="8" spans="1:2" ht="15.6" x14ac:dyDescent="0.3">
      <c r="A8" s="1351" t="s">
        <v>74</v>
      </c>
      <c r="B8" s="1351"/>
    </row>
    <row r="9" spans="1:2" ht="15.6" x14ac:dyDescent="0.3">
      <c r="A9" s="1351" t="s">
        <v>580</v>
      </c>
      <c r="B9" s="1352"/>
    </row>
    <row r="10" spans="1:2" ht="15.6" x14ac:dyDescent="0.3">
      <c r="A10" s="1351" t="s">
        <v>75</v>
      </c>
      <c r="B10" s="1351"/>
    </row>
    <row r="11" spans="1:2" ht="15.6" x14ac:dyDescent="0.3">
      <c r="A11" s="1350"/>
      <c r="B11" s="1350"/>
    </row>
    <row r="12" spans="1:2" ht="15.75" customHeight="1" x14ac:dyDescent="0.3">
      <c r="A12" s="1353" t="s">
        <v>521</v>
      </c>
      <c r="B12" s="1354"/>
    </row>
    <row r="13" spans="1:2" ht="34.5" customHeight="1" x14ac:dyDescent="0.3">
      <c r="A13" s="1355"/>
      <c r="B13" s="1356"/>
    </row>
    <row r="14" spans="1:2" ht="15.6" x14ac:dyDescent="0.3">
      <c r="A14" s="1350"/>
      <c r="B14" s="1350"/>
    </row>
    <row r="15" spans="1:2" ht="15.6" x14ac:dyDescent="0.3">
      <c r="A15" s="1351" t="s">
        <v>132</v>
      </c>
      <c r="B15" s="1352"/>
    </row>
    <row r="16" spans="1:2" ht="15.6" x14ac:dyDescent="0.3">
      <c r="A16" s="1352"/>
      <c r="B16" s="1352"/>
    </row>
    <row r="17" spans="1:3" ht="15.75" customHeight="1" x14ac:dyDescent="0.3">
      <c r="A17" s="1342" t="s">
        <v>704</v>
      </c>
      <c r="B17" s="1392"/>
    </row>
    <row r="18" spans="1:3" x14ac:dyDescent="0.3">
      <c r="A18" s="1393"/>
      <c r="B18" s="1394"/>
    </row>
    <row r="19" spans="1:3" ht="60.75" customHeight="1" x14ac:dyDescent="0.3">
      <c r="A19" s="1393"/>
      <c r="B19" s="1394"/>
    </row>
    <row r="20" spans="1:3" ht="15" x14ac:dyDescent="0.3">
      <c r="A20" s="1346"/>
      <c r="B20" s="1347"/>
    </row>
    <row r="21" spans="1:3" ht="15.6" x14ac:dyDescent="0.3">
      <c r="A21" s="1348"/>
      <c r="B21" s="1348"/>
    </row>
    <row r="22" spans="1:3" ht="15.6" x14ac:dyDescent="0.3">
      <c r="A22" s="157" t="s">
        <v>76</v>
      </c>
      <c r="B22" s="163">
        <v>100000</v>
      </c>
      <c r="C22" s="318"/>
    </row>
    <row r="23" spans="1:3" ht="15.6" x14ac:dyDescent="0.3">
      <c r="A23" s="158" t="s">
        <v>77</v>
      </c>
      <c r="B23" s="154">
        <v>0</v>
      </c>
    </row>
    <row r="24" spans="1:3" ht="15.6" x14ac:dyDescent="0.3">
      <c r="A24" s="158" t="s">
        <v>78</v>
      </c>
      <c r="B24" s="154">
        <v>0</v>
      </c>
    </row>
    <row r="25" spans="1:3" ht="15.6" x14ac:dyDescent="0.3">
      <c r="A25" s="158" t="s">
        <v>5</v>
      </c>
      <c r="B25" s="154">
        <v>0</v>
      </c>
    </row>
    <row r="26" spans="1:3" ht="15.6" x14ac:dyDescent="0.3">
      <c r="A26" s="158" t="s">
        <v>26</v>
      </c>
      <c r="B26" s="154">
        <v>0</v>
      </c>
    </row>
    <row r="27" spans="1:3" ht="15.6" x14ac:dyDescent="0.3">
      <c r="A27" s="158" t="s">
        <v>79</v>
      </c>
      <c r="B27" s="154">
        <v>0</v>
      </c>
    </row>
    <row r="28" spans="1:3" ht="15.6" x14ac:dyDescent="0.3">
      <c r="A28" s="158" t="s">
        <v>80</v>
      </c>
      <c r="B28" s="153">
        <v>0</v>
      </c>
    </row>
    <row r="29" spans="1:3" ht="15.6" x14ac:dyDescent="0.3">
      <c r="A29" s="158" t="s">
        <v>7</v>
      </c>
      <c r="B29" s="154">
        <f>SUM(B23:B28)</f>
        <v>0</v>
      </c>
    </row>
    <row r="30" spans="1:3" ht="15.6" x14ac:dyDescent="0.3">
      <c r="A30" s="158"/>
      <c r="B30" s="154"/>
    </row>
    <row r="31" spans="1:3" ht="15.6" x14ac:dyDescent="0.3">
      <c r="A31" s="157" t="s">
        <v>81</v>
      </c>
      <c r="B31" s="154"/>
    </row>
    <row r="32" spans="1:3" ht="15.6" x14ac:dyDescent="0.3">
      <c r="A32" s="161" t="s">
        <v>82</v>
      </c>
      <c r="B32" s="154">
        <v>0</v>
      </c>
    </row>
    <row r="33" spans="1:2" ht="15.6" x14ac:dyDescent="0.3">
      <c r="A33" s="161" t="s">
        <v>83</v>
      </c>
      <c r="B33" s="154">
        <v>0</v>
      </c>
    </row>
    <row r="34" spans="1:2" ht="15.6" x14ac:dyDescent="0.3">
      <c r="A34" s="154" t="s">
        <v>84</v>
      </c>
      <c r="B34" s="154">
        <v>0</v>
      </c>
    </row>
    <row r="35" spans="1:2" ht="15.6" x14ac:dyDescent="0.3">
      <c r="A35" s="154" t="s">
        <v>85</v>
      </c>
      <c r="B35" s="154">
        <v>0</v>
      </c>
    </row>
    <row r="36" spans="1:2" ht="15.6" x14ac:dyDescent="0.3">
      <c r="A36" s="154" t="s">
        <v>86</v>
      </c>
      <c r="B36" s="163">
        <v>0</v>
      </c>
    </row>
    <row r="37" spans="1:2" ht="15.6" x14ac:dyDescent="0.3">
      <c r="A37" s="154" t="s">
        <v>87</v>
      </c>
      <c r="B37" s="163"/>
    </row>
    <row r="38" spans="1:2" ht="16.8" x14ac:dyDescent="0.4">
      <c r="A38" s="154" t="s">
        <v>88</v>
      </c>
      <c r="B38" s="155">
        <v>100000</v>
      </c>
    </row>
    <row r="39" spans="1:2" ht="15.6" x14ac:dyDescent="0.3">
      <c r="A39" s="152" t="s">
        <v>7</v>
      </c>
      <c r="B39" s="153">
        <f>SUM(B32:B38)</f>
        <v>100000</v>
      </c>
    </row>
    <row r="40" spans="1:2" ht="15.6" x14ac:dyDescent="0.3">
      <c r="A40" s="160"/>
      <c r="B40" s="159"/>
    </row>
    <row r="41" spans="1:2" ht="15.6" x14ac:dyDescent="0.3">
      <c r="A41" s="157" t="s">
        <v>89</v>
      </c>
      <c r="B41" s="154" t="s">
        <v>2</v>
      </c>
    </row>
    <row r="42" spans="1:2" ht="15.6" x14ac:dyDescent="0.3">
      <c r="A42" s="158" t="s">
        <v>12</v>
      </c>
      <c r="B42" s="154">
        <v>0</v>
      </c>
    </row>
    <row r="43" spans="1:2" ht="15.6" x14ac:dyDescent="0.3">
      <c r="A43" s="158" t="s">
        <v>13</v>
      </c>
      <c r="B43" s="154">
        <v>0</v>
      </c>
    </row>
    <row r="44" spans="1:2" ht="15.6" x14ac:dyDescent="0.3">
      <c r="A44" s="158" t="s">
        <v>14</v>
      </c>
      <c r="B44" s="154">
        <v>0</v>
      </c>
    </row>
    <row r="45" spans="1:2" ht="15.6" x14ac:dyDescent="0.3">
      <c r="A45" s="158" t="s">
        <v>15</v>
      </c>
      <c r="B45" s="153"/>
    </row>
    <row r="46" spans="1:2" ht="15.6" x14ac:dyDescent="0.3">
      <c r="A46" s="157" t="s">
        <v>7</v>
      </c>
      <c r="B46" s="153">
        <f>SUM(B42:B45)</f>
        <v>0</v>
      </c>
    </row>
    <row r="47" spans="1:2" ht="15.6" x14ac:dyDescent="0.3">
      <c r="A47" s="1350"/>
      <c r="B47" s="1350"/>
    </row>
    <row r="48" spans="1:2" ht="15.6" x14ac:dyDescent="0.3">
      <c r="A48" s="102" t="s">
        <v>19</v>
      </c>
      <c r="B48" s="156"/>
    </row>
    <row r="49" spans="1:3" ht="15.6" x14ac:dyDescent="0.3">
      <c r="A49" s="720" t="s">
        <v>118</v>
      </c>
      <c r="B49" s="154"/>
    </row>
    <row r="50" spans="1:3" ht="15.6" x14ac:dyDescent="0.3">
      <c r="A50" s="720" t="s">
        <v>129</v>
      </c>
      <c r="B50" s="154">
        <v>100000</v>
      </c>
    </row>
    <row r="51" spans="1:3" ht="15.6" x14ac:dyDescent="0.3">
      <c r="A51" s="720" t="s">
        <v>156</v>
      </c>
      <c r="B51" s="163"/>
    </row>
    <row r="52" spans="1:3" ht="15.6" x14ac:dyDescent="0.3">
      <c r="A52" s="720" t="s">
        <v>494</v>
      </c>
      <c r="B52" s="154"/>
    </row>
    <row r="53" spans="1:3" ht="15.6" x14ac:dyDescent="0.3">
      <c r="A53" s="720" t="s">
        <v>572</v>
      </c>
      <c r="B53" s="153"/>
    </row>
    <row r="54" spans="1:3" ht="15.6" x14ac:dyDescent="0.3">
      <c r="A54" s="720" t="s">
        <v>647</v>
      </c>
      <c r="B54" s="153"/>
    </row>
    <row r="55" spans="1:3" ht="16.2" thickBot="1" x14ac:dyDescent="0.35">
      <c r="A55" s="720" t="s">
        <v>713</v>
      </c>
      <c r="B55" s="163"/>
      <c r="C55" s="318"/>
    </row>
    <row r="56" spans="1:3" ht="16.8" thickTop="1" thickBot="1" x14ac:dyDescent="0.35">
      <c r="A56" s="752" t="s">
        <v>11</v>
      </c>
      <c r="B56" s="370">
        <f>SUM(B49:B55)</f>
        <v>100000</v>
      </c>
      <c r="C56" s="318"/>
    </row>
    <row r="57" spans="1:3" x14ac:dyDescent="0.3">
      <c r="A57"/>
      <c r="B57"/>
      <c r="C57" s="318"/>
    </row>
    <row r="58" spans="1:3" x14ac:dyDescent="0.3">
      <c r="A58"/>
      <c r="B58"/>
    </row>
    <row r="59" spans="1:3" x14ac:dyDescent="0.3">
      <c r="A59"/>
      <c r="B59"/>
    </row>
    <row r="60" spans="1:3" x14ac:dyDescent="0.3">
      <c r="A60"/>
      <c r="B60"/>
    </row>
    <row r="61" spans="1:3" x14ac:dyDescent="0.3">
      <c r="A61"/>
      <c r="B61"/>
    </row>
    <row r="62" spans="1:3" x14ac:dyDescent="0.3">
      <c r="A62"/>
      <c r="B62"/>
    </row>
    <row r="63" spans="1:3" x14ac:dyDescent="0.3">
      <c r="A63"/>
      <c r="B63"/>
    </row>
    <row r="64" spans="1:3" x14ac:dyDescent="0.3">
      <c r="A64"/>
      <c r="B64"/>
    </row>
    <row r="65" spans="1:2" x14ac:dyDescent="0.3">
      <c r="A65"/>
      <c r="B65"/>
    </row>
    <row r="66" spans="1:2" x14ac:dyDescent="0.3">
      <c r="A66"/>
      <c r="B66"/>
    </row>
    <row r="67" spans="1:2" x14ac:dyDescent="0.3">
      <c r="A67"/>
      <c r="B67"/>
    </row>
    <row r="68" spans="1:2" x14ac:dyDescent="0.3">
      <c r="A68"/>
      <c r="B68"/>
    </row>
    <row r="69" spans="1:2" x14ac:dyDescent="0.3">
      <c r="A69"/>
      <c r="B69"/>
    </row>
    <row r="70" spans="1:2" x14ac:dyDescent="0.3">
      <c r="A70"/>
      <c r="B70"/>
    </row>
    <row r="71" spans="1:2" x14ac:dyDescent="0.3">
      <c r="A71"/>
      <c r="B71"/>
    </row>
    <row r="72" spans="1:2" x14ac:dyDescent="0.3">
      <c r="A72"/>
      <c r="B72"/>
    </row>
  </sheetData>
  <mergeCells count="19">
    <mergeCell ref="A12:B13"/>
    <mergeCell ref="A1:B1"/>
    <mergeCell ref="A2:B2"/>
    <mergeCell ref="A3:B3"/>
    <mergeCell ref="A4:B4"/>
    <mergeCell ref="A5:B5"/>
    <mergeCell ref="A6:B6"/>
    <mergeCell ref="A7:B7"/>
    <mergeCell ref="A8:B8"/>
    <mergeCell ref="A9:B9"/>
    <mergeCell ref="A10:B10"/>
    <mergeCell ref="A11:B11"/>
    <mergeCell ref="A47:B47"/>
    <mergeCell ref="A14:B14"/>
    <mergeCell ref="A15:B15"/>
    <mergeCell ref="A16:B16"/>
    <mergeCell ref="A17:B19"/>
    <mergeCell ref="A20:B20"/>
    <mergeCell ref="A21:B21"/>
  </mergeCells>
  <pageMargins left="0.7" right="0.7" top="0.75" bottom="0.75" header="0.3" footer="0.3"/>
  <pageSetup scale="78"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6"/>
  <sheetViews>
    <sheetView view="pageBreakPreview" topLeftCell="A4" zoomScale="60" zoomScaleNormal="100" workbookViewId="0">
      <selection activeCell="B54" sqref="B54"/>
    </sheetView>
  </sheetViews>
  <sheetFormatPr defaultColWidth="9.109375" defaultRowHeight="14.4" x14ac:dyDescent="0.3"/>
  <cols>
    <col min="1" max="1" width="35.88671875" style="315" customWidth="1"/>
    <col min="2" max="2" width="74.44140625" style="315" customWidth="1"/>
    <col min="3" max="16384" width="9.109375" style="315"/>
  </cols>
  <sheetData>
    <row r="1" spans="1:2" ht="15.6" x14ac:dyDescent="0.3">
      <c r="A1" s="1357" t="s">
        <v>0</v>
      </c>
      <c r="B1" s="1357"/>
    </row>
    <row r="2" spans="1:2" ht="15.6" x14ac:dyDescent="0.3">
      <c r="A2" s="1358" t="s">
        <v>1</v>
      </c>
      <c r="B2" s="1358"/>
    </row>
    <row r="3" spans="1:2" ht="15.6" x14ac:dyDescent="0.3">
      <c r="A3" s="1359"/>
      <c r="B3" s="1359"/>
    </row>
    <row r="4" spans="1:2" ht="15.6" x14ac:dyDescent="0.3">
      <c r="A4" s="1351" t="s">
        <v>523</v>
      </c>
      <c r="B4" s="1351"/>
    </row>
    <row r="5" spans="1:2" ht="15" x14ac:dyDescent="0.3">
      <c r="A5" s="1360"/>
      <c r="B5" s="1360"/>
    </row>
    <row r="6" spans="1:2" ht="15.6" x14ac:dyDescent="0.3">
      <c r="A6" s="1351" t="s">
        <v>379</v>
      </c>
      <c r="B6" s="1352"/>
    </row>
    <row r="7" spans="1:2" ht="15.6" x14ac:dyDescent="0.3">
      <c r="A7" s="1352"/>
      <c r="B7" s="1352"/>
    </row>
    <row r="8" spans="1:2" ht="15.6" x14ac:dyDescent="0.3">
      <c r="A8" s="1351" t="s">
        <v>74</v>
      </c>
      <c r="B8" s="1351"/>
    </row>
    <row r="9" spans="1:2" ht="15.6" x14ac:dyDescent="0.3">
      <c r="A9" s="1351" t="s">
        <v>583</v>
      </c>
      <c r="B9" s="1352"/>
    </row>
    <row r="10" spans="1:2" ht="15.6" x14ac:dyDescent="0.3">
      <c r="A10" s="1351" t="s">
        <v>75</v>
      </c>
      <c r="B10" s="1351"/>
    </row>
    <row r="11" spans="1:2" ht="15.6" x14ac:dyDescent="0.3">
      <c r="A11" s="1350"/>
      <c r="B11" s="1350"/>
    </row>
    <row r="12" spans="1:2" ht="15.75" customHeight="1" x14ac:dyDescent="0.3">
      <c r="A12" s="1353" t="s">
        <v>584</v>
      </c>
      <c r="B12" s="1354"/>
    </row>
    <row r="13" spans="1:2" ht="34.5" customHeight="1" x14ac:dyDescent="0.3">
      <c r="A13" s="1355"/>
      <c r="B13" s="1356"/>
    </row>
    <row r="14" spans="1:2" ht="15.6" x14ac:dyDescent="0.3">
      <c r="A14" s="1350"/>
      <c r="B14" s="1350"/>
    </row>
    <row r="15" spans="1:2" ht="15.6" x14ac:dyDescent="0.3">
      <c r="A15" s="1351" t="s">
        <v>522</v>
      </c>
      <c r="B15" s="1352"/>
    </row>
    <row r="16" spans="1:2" ht="15.6" x14ac:dyDescent="0.3">
      <c r="A16" s="1352"/>
      <c r="B16" s="1352"/>
    </row>
    <row r="17" spans="1:3" ht="15.75" customHeight="1" x14ac:dyDescent="0.3">
      <c r="A17" s="1342" t="s">
        <v>705</v>
      </c>
      <c r="B17" s="1392"/>
    </row>
    <row r="18" spans="1:3" x14ac:dyDescent="0.3">
      <c r="A18" s="1393"/>
      <c r="B18" s="1394"/>
    </row>
    <row r="19" spans="1:3" x14ac:dyDescent="0.3">
      <c r="A19" s="1393"/>
      <c r="B19" s="1394"/>
    </row>
    <row r="20" spans="1:3" ht="15" x14ac:dyDescent="0.3">
      <c r="A20" s="1346"/>
      <c r="B20" s="1347"/>
    </row>
    <row r="21" spans="1:3" ht="15.6" x14ac:dyDescent="0.3">
      <c r="A21" s="1348"/>
      <c r="B21" s="1348"/>
    </row>
    <row r="22" spans="1:3" ht="15.6" x14ac:dyDescent="0.3">
      <c r="A22" s="157" t="s">
        <v>76</v>
      </c>
      <c r="B22" s="163">
        <v>175000</v>
      </c>
      <c r="C22" s="318"/>
    </row>
    <row r="23" spans="1:3" ht="15.6" x14ac:dyDescent="0.3">
      <c r="A23" s="158" t="s">
        <v>77</v>
      </c>
      <c r="B23" s="154">
        <v>0</v>
      </c>
    </row>
    <row r="24" spans="1:3" ht="15.6" x14ac:dyDescent="0.3">
      <c r="A24" s="158" t="s">
        <v>78</v>
      </c>
      <c r="B24" s="154">
        <v>0</v>
      </c>
    </row>
    <row r="25" spans="1:3" ht="15.6" x14ac:dyDescent="0.3">
      <c r="A25" s="158" t="s">
        <v>5</v>
      </c>
      <c r="B25" s="154">
        <v>0</v>
      </c>
    </row>
    <row r="26" spans="1:3" ht="15.6" x14ac:dyDescent="0.3">
      <c r="A26" s="158" t="s">
        <v>26</v>
      </c>
      <c r="B26" s="154">
        <v>0</v>
      </c>
    </row>
    <row r="27" spans="1:3" ht="15.6" x14ac:dyDescent="0.3">
      <c r="A27" s="158" t="s">
        <v>79</v>
      </c>
      <c r="B27" s="154">
        <v>0</v>
      </c>
    </row>
    <row r="28" spans="1:3" ht="15.6" x14ac:dyDescent="0.3">
      <c r="A28" s="158" t="s">
        <v>80</v>
      </c>
      <c r="B28" s="153">
        <v>0</v>
      </c>
    </row>
    <row r="29" spans="1:3" ht="15.6" x14ac:dyDescent="0.3">
      <c r="A29" s="158" t="s">
        <v>7</v>
      </c>
      <c r="B29" s="154">
        <f>SUM(B23:B28)</f>
        <v>0</v>
      </c>
    </row>
    <row r="30" spans="1:3" ht="15.6" x14ac:dyDescent="0.3">
      <c r="A30" s="158"/>
      <c r="B30" s="154"/>
    </row>
    <row r="31" spans="1:3" ht="15.6" x14ac:dyDescent="0.3">
      <c r="A31" s="157" t="s">
        <v>81</v>
      </c>
      <c r="B31" s="154"/>
    </row>
    <row r="32" spans="1:3" ht="15.6" x14ac:dyDescent="0.3">
      <c r="A32" s="161" t="s">
        <v>82</v>
      </c>
      <c r="B32" s="154">
        <v>0</v>
      </c>
    </row>
    <row r="33" spans="1:2" ht="15.6" x14ac:dyDescent="0.3">
      <c r="A33" s="161" t="s">
        <v>83</v>
      </c>
      <c r="B33" s="154">
        <v>0</v>
      </c>
    </row>
    <row r="34" spans="1:2" ht="15.6" x14ac:dyDescent="0.3">
      <c r="A34" s="154" t="s">
        <v>84</v>
      </c>
      <c r="B34" s="154">
        <v>0</v>
      </c>
    </row>
    <row r="35" spans="1:2" ht="15.6" x14ac:dyDescent="0.3">
      <c r="A35" s="154" t="s">
        <v>85</v>
      </c>
      <c r="B35" s="154">
        <v>0</v>
      </c>
    </row>
    <row r="36" spans="1:2" ht="15.6" x14ac:dyDescent="0.3">
      <c r="A36" s="154" t="s">
        <v>86</v>
      </c>
      <c r="B36" s="163">
        <v>175000</v>
      </c>
    </row>
    <row r="37" spans="1:2" ht="15.6" x14ac:dyDescent="0.3">
      <c r="A37" s="154" t="s">
        <v>87</v>
      </c>
      <c r="B37" s="163"/>
    </row>
    <row r="38" spans="1:2" ht="16.8" x14ac:dyDescent="0.4">
      <c r="A38" s="154" t="s">
        <v>88</v>
      </c>
      <c r="B38" s="155">
        <v>0</v>
      </c>
    </row>
    <row r="39" spans="1:2" ht="15.6" x14ac:dyDescent="0.3">
      <c r="A39" s="152" t="s">
        <v>7</v>
      </c>
      <c r="B39" s="153">
        <f>SUM(B32:B38)</f>
        <v>175000</v>
      </c>
    </row>
    <row r="40" spans="1:2" ht="15.6" x14ac:dyDescent="0.3">
      <c r="A40" s="160"/>
      <c r="B40" s="159"/>
    </row>
    <row r="41" spans="1:2" ht="15.6" x14ac:dyDescent="0.3">
      <c r="A41" s="157" t="s">
        <v>89</v>
      </c>
      <c r="B41" s="154" t="s">
        <v>2</v>
      </c>
    </row>
    <row r="42" spans="1:2" ht="15.6" x14ac:dyDescent="0.3">
      <c r="A42" s="158" t="s">
        <v>12</v>
      </c>
      <c r="B42" s="154">
        <v>0</v>
      </c>
    </row>
    <row r="43" spans="1:2" ht="15.6" x14ac:dyDescent="0.3">
      <c r="A43" s="158" t="s">
        <v>13</v>
      </c>
      <c r="B43" s="154">
        <v>0</v>
      </c>
    </row>
    <row r="44" spans="1:2" ht="15.6" x14ac:dyDescent="0.3">
      <c r="A44" s="158" t="s">
        <v>14</v>
      </c>
      <c r="B44" s="154">
        <v>0</v>
      </c>
    </row>
    <row r="45" spans="1:2" ht="15.6" x14ac:dyDescent="0.3">
      <c r="A45" s="158" t="s">
        <v>15</v>
      </c>
      <c r="B45" s="153"/>
    </row>
    <row r="46" spans="1:2" ht="15.6" x14ac:dyDescent="0.3">
      <c r="A46" s="157" t="s">
        <v>7</v>
      </c>
      <c r="B46" s="153">
        <f>SUM(B42:B45)</f>
        <v>0</v>
      </c>
    </row>
    <row r="47" spans="1:2" ht="15.6" x14ac:dyDescent="0.3">
      <c r="A47" s="1350"/>
      <c r="B47" s="1350"/>
    </row>
    <row r="48" spans="1:2" ht="15.6" x14ac:dyDescent="0.3">
      <c r="A48" s="102" t="s">
        <v>19</v>
      </c>
      <c r="B48" s="156"/>
    </row>
    <row r="49" spans="1:3" ht="15.6" x14ac:dyDescent="0.3">
      <c r="A49" s="720" t="s">
        <v>118</v>
      </c>
      <c r="B49" s="154"/>
    </row>
    <row r="50" spans="1:3" ht="15.6" x14ac:dyDescent="0.3">
      <c r="A50" s="720" t="s">
        <v>129</v>
      </c>
      <c r="B50" s="154"/>
    </row>
    <row r="51" spans="1:3" ht="15.6" x14ac:dyDescent="0.3">
      <c r="A51" s="720" t="s">
        <v>156</v>
      </c>
      <c r="B51" s="153"/>
    </row>
    <row r="52" spans="1:3" ht="15.6" x14ac:dyDescent="0.3">
      <c r="A52" s="720" t="s">
        <v>494</v>
      </c>
      <c r="B52" s="154"/>
    </row>
    <row r="53" spans="1:3" ht="15.6" x14ac:dyDescent="0.3">
      <c r="A53" s="720" t="s">
        <v>572</v>
      </c>
      <c r="B53" s="153"/>
    </row>
    <row r="54" spans="1:3" ht="15.6" x14ac:dyDescent="0.3">
      <c r="A54" s="720" t="s">
        <v>647</v>
      </c>
      <c r="B54" s="154"/>
    </row>
    <row r="55" spans="1:3" ht="16.2" thickBot="1" x14ac:dyDescent="0.35">
      <c r="A55" s="720" t="s">
        <v>713</v>
      </c>
      <c r="B55" s="163">
        <v>175000</v>
      </c>
      <c r="C55" s="318"/>
    </row>
    <row r="56" spans="1:3" ht="16.8" thickTop="1" thickBot="1" x14ac:dyDescent="0.35">
      <c r="A56" s="752" t="s">
        <v>11</v>
      </c>
      <c r="B56" s="370">
        <f>SUM(B49:B55)</f>
        <v>175000</v>
      </c>
      <c r="C56" s="318"/>
    </row>
    <row r="57" spans="1:3" x14ac:dyDescent="0.3">
      <c r="A57"/>
      <c r="B57"/>
      <c r="C57" s="318"/>
    </row>
    <row r="58" spans="1:3" x14ac:dyDescent="0.3">
      <c r="A58"/>
      <c r="B58"/>
    </row>
    <row r="59" spans="1:3" x14ac:dyDescent="0.3">
      <c r="A59"/>
      <c r="B59"/>
    </row>
    <row r="60" spans="1:3" x14ac:dyDescent="0.3">
      <c r="A60"/>
      <c r="B60"/>
    </row>
    <row r="61" spans="1:3" x14ac:dyDescent="0.3">
      <c r="A61"/>
      <c r="B61"/>
    </row>
    <row r="62" spans="1:3" x14ac:dyDescent="0.3">
      <c r="A62"/>
      <c r="B62"/>
    </row>
    <row r="63" spans="1:3" x14ac:dyDescent="0.3">
      <c r="A63"/>
      <c r="B63"/>
    </row>
    <row r="64" spans="1:3" x14ac:dyDescent="0.3">
      <c r="A64"/>
      <c r="B64"/>
    </row>
    <row r="65" spans="1:2" x14ac:dyDescent="0.3">
      <c r="A65"/>
      <c r="B65"/>
    </row>
    <row r="66" spans="1:2" x14ac:dyDescent="0.3">
      <c r="A66"/>
      <c r="B66"/>
    </row>
  </sheetData>
  <mergeCells count="19">
    <mergeCell ref="A12:B13"/>
    <mergeCell ref="A1:B1"/>
    <mergeCell ref="A2:B2"/>
    <mergeCell ref="A3:B3"/>
    <mergeCell ref="A4:B4"/>
    <mergeCell ref="A5:B5"/>
    <mergeCell ref="A6:B6"/>
    <mergeCell ref="A7:B7"/>
    <mergeCell ref="A8:B8"/>
    <mergeCell ref="A9:B9"/>
    <mergeCell ref="A10:B10"/>
    <mergeCell ref="A11:B11"/>
    <mergeCell ref="A47:B47"/>
    <mergeCell ref="A14:B14"/>
    <mergeCell ref="A15:B15"/>
    <mergeCell ref="A16:B16"/>
    <mergeCell ref="A17:B19"/>
    <mergeCell ref="A20:B20"/>
    <mergeCell ref="A21:B21"/>
  </mergeCells>
  <pageMargins left="0.7" right="0.7" top="0.75" bottom="0.75" header="0.3" footer="0.3"/>
  <pageSetup scale="82"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6"/>
  <sheetViews>
    <sheetView view="pageBreakPreview" topLeftCell="A5" zoomScale="60" zoomScaleNormal="100" workbookViewId="0">
      <selection activeCell="B53" sqref="B53"/>
    </sheetView>
  </sheetViews>
  <sheetFormatPr defaultColWidth="9.109375" defaultRowHeight="14.4" x14ac:dyDescent="0.3"/>
  <cols>
    <col min="1" max="1" width="35.88671875" style="343" customWidth="1"/>
    <col min="2" max="2" width="56.109375" style="343" customWidth="1"/>
    <col min="3" max="16384" width="9.109375" style="343"/>
  </cols>
  <sheetData>
    <row r="1" spans="1:2" ht="15.6" x14ac:dyDescent="0.3">
      <c r="A1" s="1357" t="s">
        <v>0</v>
      </c>
      <c r="B1" s="1357"/>
    </row>
    <row r="2" spans="1:2" ht="15.6" x14ac:dyDescent="0.3">
      <c r="A2" s="1358" t="s">
        <v>1</v>
      </c>
      <c r="B2" s="1358"/>
    </row>
    <row r="3" spans="1:2" ht="15.6" x14ac:dyDescent="0.3">
      <c r="A3" s="1359"/>
      <c r="B3" s="1359"/>
    </row>
    <row r="4" spans="1:2" ht="15.6" x14ac:dyDescent="0.3">
      <c r="A4" s="1351" t="s">
        <v>515</v>
      </c>
      <c r="B4" s="1351"/>
    </row>
    <row r="5" spans="1:2" ht="15" x14ac:dyDescent="0.3">
      <c r="A5" s="1360"/>
      <c r="B5" s="1360"/>
    </row>
    <row r="6" spans="1:2" ht="15.6" x14ac:dyDescent="0.3">
      <c r="A6" s="1351" t="s">
        <v>578</v>
      </c>
      <c r="B6" s="1352"/>
    </row>
    <row r="7" spans="1:2" ht="15.6" x14ac:dyDescent="0.3">
      <c r="A7" s="1352"/>
      <c r="B7" s="1352"/>
    </row>
    <row r="8" spans="1:2" ht="15.6" x14ac:dyDescent="0.3">
      <c r="A8" s="1351" t="s">
        <v>74</v>
      </c>
      <c r="B8" s="1351"/>
    </row>
    <row r="9" spans="1:2" ht="15.6" x14ac:dyDescent="0.3">
      <c r="A9" s="1351" t="s">
        <v>579</v>
      </c>
      <c r="B9" s="1352"/>
    </row>
    <row r="10" spans="1:2" ht="15.6" x14ac:dyDescent="0.3">
      <c r="A10" s="1351" t="s">
        <v>75</v>
      </c>
      <c r="B10" s="1351"/>
    </row>
    <row r="11" spans="1:2" ht="15.6" x14ac:dyDescent="0.3">
      <c r="A11" s="1350"/>
      <c r="B11" s="1350"/>
    </row>
    <row r="12" spans="1:2" ht="15.75" customHeight="1" x14ac:dyDescent="0.3">
      <c r="A12" s="1353" t="s">
        <v>516</v>
      </c>
      <c r="B12" s="1354"/>
    </row>
    <row r="13" spans="1:2" ht="34.5" customHeight="1" x14ac:dyDescent="0.3">
      <c r="A13" s="1355"/>
      <c r="B13" s="1356"/>
    </row>
    <row r="14" spans="1:2" ht="15.6" x14ac:dyDescent="0.3">
      <c r="A14" s="1350"/>
      <c r="B14" s="1350"/>
    </row>
    <row r="15" spans="1:2" ht="15.6" x14ac:dyDescent="0.3">
      <c r="A15" s="1351" t="s">
        <v>517</v>
      </c>
      <c r="B15" s="1352"/>
    </row>
    <row r="16" spans="1:2" ht="15.6" x14ac:dyDescent="0.3">
      <c r="A16" s="1352"/>
      <c r="B16" s="1352"/>
    </row>
    <row r="17" spans="1:2" x14ac:dyDescent="0.3">
      <c r="A17" s="1342" t="s">
        <v>706</v>
      </c>
      <c r="B17" s="1392"/>
    </row>
    <row r="18" spans="1:2" x14ac:dyDescent="0.3">
      <c r="A18" s="1393"/>
      <c r="B18" s="1394"/>
    </row>
    <row r="19" spans="1:2" x14ac:dyDescent="0.3">
      <c r="A19" s="1393"/>
      <c r="B19" s="1394"/>
    </row>
    <row r="20" spans="1:2" ht="15" x14ac:dyDescent="0.3">
      <c r="A20" s="1346"/>
      <c r="B20" s="1347"/>
    </row>
    <row r="21" spans="1:2" ht="15.6" x14ac:dyDescent="0.3">
      <c r="A21" s="1348"/>
      <c r="B21" s="1348"/>
    </row>
    <row r="22" spans="1:2" ht="15.6" x14ac:dyDescent="0.3">
      <c r="A22" s="157" t="s">
        <v>76</v>
      </c>
      <c r="B22" s="163">
        <v>230000</v>
      </c>
    </row>
    <row r="23" spans="1:2" ht="15.6" x14ac:dyDescent="0.3">
      <c r="A23" s="158" t="s">
        <v>77</v>
      </c>
      <c r="B23" s="154">
        <v>0</v>
      </c>
    </row>
    <row r="24" spans="1:2" ht="15.6" x14ac:dyDescent="0.3">
      <c r="A24" s="158" t="s">
        <v>78</v>
      </c>
      <c r="B24" s="154">
        <v>0</v>
      </c>
    </row>
    <row r="25" spans="1:2" ht="15.6" x14ac:dyDescent="0.3">
      <c r="A25" s="158" t="s">
        <v>5</v>
      </c>
      <c r="B25" s="154">
        <v>0</v>
      </c>
    </row>
    <row r="26" spans="1:2" ht="15.6" x14ac:dyDescent="0.3">
      <c r="A26" s="158" t="s">
        <v>26</v>
      </c>
      <c r="B26" s="154">
        <v>0</v>
      </c>
    </row>
    <row r="27" spans="1:2" ht="15.6" x14ac:dyDescent="0.3">
      <c r="A27" s="158" t="s">
        <v>79</v>
      </c>
      <c r="B27" s="154">
        <v>0</v>
      </c>
    </row>
    <row r="28" spans="1:2" ht="15.6" x14ac:dyDescent="0.3">
      <c r="A28" s="158" t="s">
        <v>80</v>
      </c>
      <c r="B28" s="153">
        <v>0</v>
      </c>
    </row>
    <row r="29" spans="1:2" ht="15.6" x14ac:dyDescent="0.3">
      <c r="A29" s="158" t="s">
        <v>7</v>
      </c>
      <c r="B29" s="154">
        <f>SUM(B23:B28)</f>
        <v>0</v>
      </c>
    </row>
    <row r="30" spans="1:2" ht="15.6" x14ac:dyDescent="0.3">
      <c r="A30" s="158"/>
      <c r="B30" s="154"/>
    </row>
    <row r="31" spans="1:2" ht="15.6" x14ac:dyDescent="0.3">
      <c r="A31" s="157" t="s">
        <v>81</v>
      </c>
      <c r="B31" s="154"/>
    </row>
    <row r="32" spans="1:2" ht="15.6" x14ac:dyDescent="0.3">
      <c r="A32" s="161" t="s">
        <v>82</v>
      </c>
      <c r="B32" s="154">
        <v>0</v>
      </c>
    </row>
    <row r="33" spans="1:2" ht="15.6" x14ac:dyDescent="0.3">
      <c r="A33" s="161" t="s">
        <v>83</v>
      </c>
      <c r="B33" s="154">
        <v>0</v>
      </c>
    </row>
    <row r="34" spans="1:2" ht="15.6" x14ac:dyDescent="0.3">
      <c r="A34" s="154" t="s">
        <v>84</v>
      </c>
      <c r="B34" s="154">
        <v>0</v>
      </c>
    </row>
    <row r="35" spans="1:2" ht="15.6" x14ac:dyDescent="0.3">
      <c r="A35" s="154" t="s">
        <v>85</v>
      </c>
      <c r="B35" s="154">
        <v>0</v>
      </c>
    </row>
    <row r="36" spans="1:2" ht="15.6" x14ac:dyDescent="0.3">
      <c r="A36" s="154" t="s">
        <v>86</v>
      </c>
      <c r="B36" s="154">
        <v>0</v>
      </c>
    </row>
    <row r="37" spans="1:2" ht="15.6" x14ac:dyDescent="0.3">
      <c r="A37" s="154" t="s">
        <v>87</v>
      </c>
      <c r="B37" s="154">
        <v>0</v>
      </c>
    </row>
    <row r="38" spans="1:2" ht="16.8" x14ac:dyDescent="0.4">
      <c r="A38" s="154" t="s">
        <v>88</v>
      </c>
      <c r="B38" s="155">
        <v>230000</v>
      </c>
    </row>
    <row r="39" spans="1:2" ht="15.6" x14ac:dyDescent="0.3">
      <c r="A39" s="152" t="s">
        <v>7</v>
      </c>
      <c r="B39" s="153">
        <f>SUM(B32:B38)</f>
        <v>230000</v>
      </c>
    </row>
    <row r="40" spans="1:2" ht="15.6" x14ac:dyDescent="0.3">
      <c r="A40" s="160"/>
      <c r="B40" s="159"/>
    </row>
    <row r="41" spans="1:2" ht="15.6" x14ac:dyDescent="0.3">
      <c r="A41" s="157" t="s">
        <v>89</v>
      </c>
      <c r="B41" s="154" t="s">
        <v>2</v>
      </c>
    </row>
    <row r="42" spans="1:2" ht="15.6" x14ac:dyDescent="0.3">
      <c r="A42" s="158" t="s">
        <v>12</v>
      </c>
      <c r="B42" s="154">
        <v>0</v>
      </c>
    </row>
    <row r="43" spans="1:2" ht="15.6" x14ac:dyDescent="0.3">
      <c r="A43" s="158" t="s">
        <v>13</v>
      </c>
      <c r="B43" s="154">
        <v>0</v>
      </c>
    </row>
    <row r="44" spans="1:2" ht="15.6" x14ac:dyDescent="0.3">
      <c r="A44" s="158" t="s">
        <v>14</v>
      </c>
      <c r="B44" s="154">
        <v>0</v>
      </c>
    </row>
    <row r="45" spans="1:2" ht="15.6" x14ac:dyDescent="0.3">
      <c r="A45" s="158" t="s">
        <v>15</v>
      </c>
      <c r="B45" s="153"/>
    </row>
    <row r="46" spans="1:2" ht="15.6" x14ac:dyDescent="0.3">
      <c r="A46" s="157" t="s">
        <v>7</v>
      </c>
      <c r="B46" s="153">
        <f>SUM(B42:B45)</f>
        <v>0</v>
      </c>
    </row>
    <row r="47" spans="1:2" ht="15.6" x14ac:dyDescent="0.3">
      <c r="A47" s="1350"/>
      <c r="B47" s="1350"/>
    </row>
    <row r="48" spans="1:2" ht="15.6" x14ac:dyDescent="0.3">
      <c r="A48" s="102" t="s">
        <v>19</v>
      </c>
      <c r="B48" s="156"/>
    </row>
    <row r="49" spans="1:2" ht="15.6" x14ac:dyDescent="0.3">
      <c r="A49" s="720" t="s">
        <v>118</v>
      </c>
      <c r="B49" s="154"/>
    </row>
    <row r="50" spans="1:2" ht="15.6" x14ac:dyDescent="0.3">
      <c r="A50" s="720" t="s">
        <v>129</v>
      </c>
      <c r="B50" s="154">
        <v>80000</v>
      </c>
    </row>
    <row r="51" spans="1:2" ht="15.6" x14ac:dyDescent="0.3">
      <c r="A51" s="720" t="s">
        <v>156</v>
      </c>
      <c r="B51" s="154">
        <v>80000</v>
      </c>
    </row>
    <row r="52" spans="1:2" ht="15.6" x14ac:dyDescent="0.3">
      <c r="A52" s="720" t="s">
        <v>494</v>
      </c>
      <c r="B52" s="730">
        <v>70000</v>
      </c>
    </row>
    <row r="53" spans="1:2" ht="15.6" x14ac:dyDescent="0.3">
      <c r="A53" s="720" t="s">
        <v>572</v>
      </c>
      <c r="B53" s="730"/>
    </row>
    <row r="54" spans="1:2" ht="15.6" x14ac:dyDescent="0.3">
      <c r="A54" s="720" t="s">
        <v>647</v>
      </c>
      <c r="B54" s="317"/>
    </row>
    <row r="55" spans="1:2" ht="15.6" x14ac:dyDescent="0.3">
      <c r="A55" s="720" t="s">
        <v>713</v>
      </c>
      <c r="B55" s="317"/>
    </row>
    <row r="56" spans="1:2" ht="15.6" x14ac:dyDescent="0.3">
      <c r="A56" s="752" t="s">
        <v>11</v>
      </c>
      <c r="B56" s="340">
        <f>SUM(B51:B54)</f>
        <v>150000</v>
      </c>
    </row>
  </sheetData>
  <mergeCells count="19">
    <mergeCell ref="A12:B13"/>
    <mergeCell ref="A1:B1"/>
    <mergeCell ref="A2:B2"/>
    <mergeCell ref="A3:B3"/>
    <mergeCell ref="A4:B4"/>
    <mergeCell ref="A5:B5"/>
    <mergeCell ref="A6:B6"/>
    <mergeCell ref="A7:B7"/>
    <mergeCell ref="A8:B8"/>
    <mergeCell ref="A9:B9"/>
    <mergeCell ref="A10:B10"/>
    <mergeCell ref="A11:B11"/>
    <mergeCell ref="A47:B47"/>
    <mergeCell ref="A14:B14"/>
    <mergeCell ref="A15:B15"/>
    <mergeCell ref="A16:B16"/>
    <mergeCell ref="A17:B19"/>
    <mergeCell ref="A20:B20"/>
    <mergeCell ref="A21:B21"/>
  </mergeCells>
  <pageMargins left="0.7" right="0.7" top="0.75" bottom="0.75" header="0.3" footer="0.3"/>
  <pageSetup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topLeftCell="A7" zoomScale="85" workbookViewId="0">
      <selection activeCell="A22" sqref="A22"/>
    </sheetView>
  </sheetViews>
  <sheetFormatPr defaultColWidth="9.33203125" defaultRowHeight="15.6" x14ac:dyDescent="0.3"/>
  <cols>
    <col min="1" max="1" width="78.44140625" style="20" customWidth="1"/>
    <col min="2" max="2" width="13.6640625" style="43" customWidth="1"/>
    <col min="3" max="16384" width="9.33203125" style="20"/>
  </cols>
  <sheetData>
    <row r="1" spans="1:6" x14ac:dyDescent="0.3">
      <c r="A1" s="1278" t="s">
        <v>0</v>
      </c>
      <c r="B1" s="1279"/>
    </row>
    <row r="2" spans="1:6" x14ac:dyDescent="0.3">
      <c r="A2" s="1280" t="s">
        <v>1</v>
      </c>
      <c r="B2" s="1281"/>
    </row>
    <row r="3" spans="1:6" ht="12.75" customHeight="1" x14ac:dyDescent="0.3">
      <c r="A3" s="239"/>
      <c r="B3" s="240"/>
    </row>
    <row r="4" spans="1:6" s="23" customFormat="1" ht="17.25" customHeight="1" x14ac:dyDescent="0.3">
      <c r="A4" s="1282" t="s">
        <v>489</v>
      </c>
      <c r="B4" s="1283"/>
    </row>
    <row r="5" spans="1:6" ht="12.75" customHeight="1" x14ac:dyDescent="0.3">
      <c r="A5" s="121"/>
      <c r="B5" s="241"/>
    </row>
    <row r="6" spans="1:6" x14ac:dyDescent="0.3">
      <c r="A6" s="1284" t="s">
        <v>101</v>
      </c>
      <c r="B6" s="1283"/>
    </row>
    <row r="7" spans="1:6" x14ac:dyDescent="0.3">
      <c r="A7" s="229" t="s">
        <v>30</v>
      </c>
      <c r="B7" s="109"/>
    </row>
    <row r="8" spans="1:6" x14ac:dyDescent="0.3">
      <c r="A8" s="1284" t="s">
        <v>71</v>
      </c>
      <c r="B8" s="1283"/>
    </row>
    <row r="9" spans="1:6" x14ac:dyDescent="0.3">
      <c r="A9" s="1282" t="s">
        <v>41</v>
      </c>
      <c r="B9" s="1285"/>
    </row>
    <row r="10" spans="1:6" ht="12.75" customHeight="1" x14ac:dyDescent="0.3">
      <c r="A10" s="123"/>
      <c r="B10" s="124"/>
    </row>
    <row r="11" spans="1:6" ht="15.45" customHeight="1" x14ac:dyDescent="0.3">
      <c r="A11" s="1276" t="s">
        <v>24</v>
      </c>
      <c r="B11" s="1277"/>
    </row>
    <row r="12" spans="1:6" ht="12.75" customHeight="1" thickBot="1" x14ac:dyDescent="0.35">
      <c r="A12" s="125"/>
      <c r="B12" s="126"/>
    </row>
    <row r="13" spans="1:6" x14ac:dyDescent="0.3">
      <c r="A13" s="242" t="s">
        <v>16</v>
      </c>
      <c r="B13" s="243" t="s">
        <v>2</v>
      </c>
    </row>
    <row r="14" spans="1:6" x14ac:dyDescent="0.3">
      <c r="A14" s="244" t="s">
        <v>3</v>
      </c>
      <c r="B14" s="145">
        <v>1200000</v>
      </c>
    </row>
    <row r="15" spans="1:6" x14ac:dyDescent="0.3">
      <c r="A15" s="244" t="s">
        <v>25</v>
      </c>
      <c r="B15" s="145">
        <v>260000</v>
      </c>
      <c r="F15" s="42"/>
    </row>
    <row r="16" spans="1:6" x14ac:dyDescent="0.3">
      <c r="A16" s="244" t="s">
        <v>5</v>
      </c>
      <c r="B16" s="145">
        <f>4979000+27890000</f>
        <v>32869000</v>
      </c>
    </row>
    <row r="17" spans="1:4" ht="16.2" thickBot="1" x14ac:dyDescent="0.35">
      <c r="A17" s="127" t="s">
        <v>26</v>
      </c>
      <c r="B17" s="367">
        <v>650000</v>
      </c>
    </row>
    <row r="18" spans="1:4" ht="16.2" thickTop="1" x14ac:dyDescent="0.3">
      <c r="A18" s="244" t="s">
        <v>6</v>
      </c>
      <c r="B18" s="245"/>
      <c r="D18" s="23"/>
    </row>
    <row r="19" spans="1:4" s="31" customFormat="1" ht="16.2" thickBot="1" x14ac:dyDescent="0.35">
      <c r="A19" s="67" t="s">
        <v>7</v>
      </c>
      <c r="B19" s="69">
        <f>SUM(B13:B17)-(B18)</f>
        <v>34979000</v>
      </c>
    </row>
    <row r="20" spans="1:4" ht="12.75" customHeight="1" x14ac:dyDescent="0.3">
      <c r="A20" s="121"/>
      <c r="B20" s="122"/>
    </row>
    <row r="21" spans="1:4" x14ac:dyDescent="0.3">
      <c r="A21" s="242" t="s">
        <v>17</v>
      </c>
      <c r="B21" s="243"/>
    </row>
    <row r="22" spans="1:4" x14ac:dyDescent="0.3">
      <c r="A22" s="244" t="s">
        <v>488</v>
      </c>
      <c r="B22" s="145">
        <v>2500000</v>
      </c>
    </row>
    <row r="23" spans="1:4" ht="16.5" customHeight="1" x14ac:dyDescent="0.3">
      <c r="A23" s="244" t="s">
        <v>22</v>
      </c>
      <c r="B23" s="145">
        <v>1100000</v>
      </c>
    </row>
    <row r="24" spans="1:4" x14ac:dyDescent="0.3">
      <c r="A24" s="244" t="s">
        <v>20</v>
      </c>
      <c r="B24" s="145">
        <v>0</v>
      </c>
    </row>
    <row r="25" spans="1:4" x14ac:dyDescent="0.3">
      <c r="A25" s="244" t="s">
        <v>8</v>
      </c>
      <c r="B25" s="145">
        <v>1500000</v>
      </c>
    </row>
    <row r="26" spans="1:4" x14ac:dyDescent="0.3">
      <c r="A26" s="244" t="s">
        <v>102</v>
      </c>
      <c r="B26" s="145">
        <v>429000</v>
      </c>
    </row>
    <row r="27" spans="1:4" x14ac:dyDescent="0.3">
      <c r="A27" s="244" t="s">
        <v>9</v>
      </c>
      <c r="B27" s="145">
        <v>29450000</v>
      </c>
    </row>
    <row r="28" spans="1:4" ht="18" thickBot="1" x14ac:dyDescent="0.5">
      <c r="A28" s="127" t="s">
        <v>10</v>
      </c>
      <c r="B28" s="277">
        <v>0</v>
      </c>
    </row>
    <row r="29" spans="1:4" s="31" customFormat="1" ht="16.8" thickTop="1" thickBot="1" x14ac:dyDescent="0.35">
      <c r="A29" s="129" t="s">
        <v>11</v>
      </c>
      <c r="B29" s="68">
        <f>SUM(B22:B28)</f>
        <v>34979000</v>
      </c>
    </row>
    <row r="30" spans="1:4" ht="12.75" customHeight="1" x14ac:dyDescent="0.3">
      <c r="A30" s="121"/>
      <c r="B30" s="122"/>
    </row>
    <row r="31" spans="1:4" x14ac:dyDescent="0.3">
      <c r="A31" s="242" t="s">
        <v>18</v>
      </c>
      <c r="B31" s="243" t="s">
        <v>4</v>
      </c>
    </row>
    <row r="32" spans="1:4" x14ac:dyDescent="0.3">
      <c r="A32" s="244" t="s">
        <v>12</v>
      </c>
      <c r="B32" s="243"/>
    </row>
    <row r="33" spans="1:2" x14ac:dyDescent="0.3">
      <c r="A33" s="244" t="s">
        <v>13</v>
      </c>
      <c r="B33" s="243"/>
    </row>
    <row r="34" spans="1:2" x14ac:dyDescent="0.3">
      <c r="A34" s="244" t="s">
        <v>14</v>
      </c>
      <c r="B34" s="243"/>
    </row>
    <row r="35" spans="1:2" ht="16.2" thickBot="1" x14ac:dyDescent="0.35">
      <c r="A35" s="127" t="s">
        <v>15</v>
      </c>
      <c r="B35" s="79"/>
    </row>
    <row r="36" spans="1:2" s="31" customFormat="1" ht="16.8" thickTop="1" thickBot="1" x14ac:dyDescent="0.35">
      <c r="A36" s="129" t="s">
        <v>7</v>
      </c>
      <c r="B36" s="68">
        <f>SUM(B31:B35)</f>
        <v>0</v>
      </c>
    </row>
    <row r="37" spans="1:2" ht="12.75" customHeight="1" x14ac:dyDescent="0.3">
      <c r="A37" s="276"/>
      <c r="B37" s="241"/>
    </row>
    <row r="38" spans="1:2" x14ac:dyDescent="0.3">
      <c r="A38" s="75" t="s">
        <v>19</v>
      </c>
      <c r="B38" s="130"/>
    </row>
    <row r="39" spans="1:2" x14ac:dyDescent="0.3">
      <c r="A39" s="42" t="s">
        <v>118</v>
      </c>
      <c r="B39" s="130"/>
    </row>
    <row r="40" spans="1:2" x14ac:dyDescent="0.3">
      <c r="A40" s="42" t="s">
        <v>129</v>
      </c>
      <c r="B40" s="130">
        <v>34979000</v>
      </c>
    </row>
    <row r="41" spans="1:2" x14ac:dyDescent="0.3">
      <c r="A41" s="42" t="s">
        <v>156</v>
      </c>
      <c r="B41" s="130"/>
    </row>
    <row r="42" spans="1:2" x14ac:dyDescent="0.3">
      <c r="A42" s="42" t="s">
        <v>494</v>
      </c>
      <c r="B42" s="130"/>
    </row>
    <row r="43" spans="1:2" x14ac:dyDescent="0.3">
      <c r="A43" s="42" t="s">
        <v>572</v>
      </c>
      <c r="B43" s="130"/>
    </row>
    <row r="44" spans="1:2" x14ac:dyDescent="0.3">
      <c r="A44" s="42" t="s">
        <v>647</v>
      </c>
      <c r="B44" s="130"/>
    </row>
    <row r="45" spans="1:2" ht="16.2" thickBot="1" x14ac:dyDescent="0.35">
      <c r="A45" s="42" t="s">
        <v>713</v>
      </c>
      <c r="B45" s="79"/>
    </row>
    <row r="46" spans="1:2" ht="16.8" thickTop="1" thickBot="1" x14ac:dyDescent="0.35">
      <c r="A46" s="67" t="s">
        <v>11</v>
      </c>
      <c r="B46" s="69">
        <f>SUM(B39:B45)</f>
        <v>34979000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firstPageNumber="9" orientation="portrait" useFirstPageNumber="1"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8"/>
  <sheetViews>
    <sheetView topLeftCell="A37" workbookViewId="0">
      <selection activeCell="B55" sqref="B55"/>
    </sheetView>
  </sheetViews>
  <sheetFormatPr defaultColWidth="9.109375" defaultRowHeight="14.4" x14ac:dyDescent="0.3"/>
  <cols>
    <col min="1" max="1" width="35.88671875" style="315" customWidth="1"/>
    <col min="2" max="2" width="74.44140625" style="315" customWidth="1"/>
    <col min="3" max="16384" width="9.109375" style="315"/>
  </cols>
  <sheetData>
    <row r="1" spans="1:2" ht="15.6" x14ac:dyDescent="0.3">
      <c r="A1" s="1357" t="s">
        <v>0</v>
      </c>
      <c r="B1" s="1357"/>
    </row>
    <row r="2" spans="1:2" ht="15.6" x14ac:dyDescent="0.3">
      <c r="A2" s="1358" t="s">
        <v>1</v>
      </c>
      <c r="B2" s="1358"/>
    </row>
    <row r="3" spans="1:2" ht="15.6" x14ac:dyDescent="0.3">
      <c r="A3" s="1359"/>
      <c r="B3" s="1359"/>
    </row>
    <row r="4" spans="1:2" ht="15.6" x14ac:dyDescent="0.3">
      <c r="A4" s="1351" t="s">
        <v>518</v>
      </c>
      <c r="B4" s="1351"/>
    </row>
    <row r="5" spans="1:2" ht="15" x14ac:dyDescent="0.3">
      <c r="A5" s="1360"/>
      <c r="B5" s="1360"/>
    </row>
    <row r="6" spans="1:2" ht="15.6" x14ac:dyDescent="0.3">
      <c r="A6" s="1351" t="s">
        <v>379</v>
      </c>
      <c r="B6" s="1352"/>
    </row>
    <row r="7" spans="1:2" ht="15.6" x14ac:dyDescent="0.3">
      <c r="A7" s="1352"/>
      <c r="B7" s="1352"/>
    </row>
    <row r="8" spans="1:2" ht="15.6" x14ac:dyDescent="0.3">
      <c r="A8" s="1351" t="s">
        <v>74</v>
      </c>
      <c r="B8" s="1351"/>
    </row>
    <row r="9" spans="1:2" ht="15.6" x14ac:dyDescent="0.3">
      <c r="A9" s="1351" t="s">
        <v>582</v>
      </c>
      <c r="B9" s="1352"/>
    </row>
    <row r="10" spans="1:2" ht="15.6" x14ac:dyDescent="0.3">
      <c r="A10" s="1351" t="s">
        <v>75</v>
      </c>
      <c r="B10" s="1351"/>
    </row>
    <row r="11" spans="1:2" ht="15.6" x14ac:dyDescent="0.3">
      <c r="A11" s="1350"/>
      <c r="B11" s="1350"/>
    </row>
    <row r="12" spans="1:2" ht="15.75" customHeight="1" x14ac:dyDescent="0.3">
      <c r="A12" s="1353" t="s">
        <v>519</v>
      </c>
      <c r="B12" s="1354"/>
    </row>
    <row r="13" spans="1:2" ht="34.5" customHeight="1" x14ac:dyDescent="0.3">
      <c r="A13" s="1355"/>
      <c r="B13" s="1356"/>
    </row>
    <row r="14" spans="1:2" ht="15.6" x14ac:dyDescent="0.3">
      <c r="A14" s="1350"/>
      <c r="B14" s="1350"/>
    </row>
    <row r="15" spans="1:2" ht="15.6" x14ac:dyDescent="0.3">
      <c r="A15" s="1351" t="s">
        <v>132</v>
      </c>
      <c r="B15" s="1352"/>
    </row>
    <row r="16" spans="1:2" ht="15.6" x14ac:dyDescent="0.3">
      <c r="A16" s="1352"/>
      <c r="B16" s="1352"/>
    </row>
    <row r="17" spans="1:3" ht="15.75" customHeight="1" x14ac:dyDescent="0.3">
      <c r="A17" s="1342" t="s">
        <v>705</v>
      </c>
      <c r="B17" s="1392"/>
    </row>
    <row r="18" spans="1:3" x14ac:dyDescent="0.3">
      <c r="A18" s="1393"/>
      <c r="B18" s="1394"/>
    </row>
    <row r="19" spans="1:3" x14ac:dyDescent="0.3">
      <c r="A19" s="1393"/>
      <c r="B19" s="1394"/>
    </row>
    <row r="20" spans="1:3" ht="15" x14ac:dyDescent="0.3">
      <c r="A20" s="1346"/>
      <c r="B20" s="1347"/>
    </row>
    <row r="21" spans="1:3" ht="15.6" x14ac:dyDescent="0.3">
      <c r="A21" s="1348"/>
      <c r="B21" s="1348"/>
    </row>
    <row r="22" spans="1:3" ht="15.6" x14ac:dyDescent="0.3">
      <c r="A22" s="157" t="s">
        <v>76</v>
      </c>
      <c r="B22" s="163">
        <v>391000</v>
      </c>
      <c r="C22" s="318"/>
    </row>
    <row r="23" spans="1:3" ht="15.6" x14ac:dyDescent="0.3">
      <c r="A23" s="158" t="s">
        <v>77</v>
      </c>
      <c r="B23" s="154">
        <v>0</v>
      </c>
    </row>
    <row r="24" spans="1:3" ht="15.6" x14ac:dyDescent="0.3">
      <c r="A24" s="158" t="s">
        <v>78</v>
      </c>
      <c r="B24" s="154">
        <v>0</v>
      </c>
    </row>
    <row r="25" spans="1:3" ht="15.6" x14ac:dyDescent="0.3">
      <c r="A25" s="158" t="s">
        <v>5</v>
      </c>
      <c r="B25" s="154">
        <v>0</v>
      </c>
    </row>
    <row r="26" spans="1:3" ht="15.6" x14ac:dyDescent="0.3">
      <c r="A26" s="158" t="s">
        <v>26</v>
      </c>
      <c r="B26" s="154">
        <v>0</v>
      </c>
    </row>
    <row r="27" spans="1:3" ht="15.6" x14ac:dyDescent="0.3">
      <c r="A27" s="158" t="s">
        <v>79</v>
      </c>
      <c r="B27" s="154">
        <v>0</v>
      </c>
    </row>
    <row r="28" spans="1:3" ht="15.6" x14ac:dyDescent="0.3">
      <c r="A28" s="158" t="s">
        <v>80</v>
      </c>
      <c r="B28" s="153">
        <v>0</v>
      </c>
    </row>
    <row r="29" spans="1:3" ht="15.6" x14ac:dyDescent="0.3">
      <c r="A29" s="158" t="s">
        <v>7</v>
      </c>
      <c r="B29" s="154">
        <f>SUM(B23:B28)</f>
        <v>0</v>
      </c>
    </row>
    <row r="30" spans="1:3" ht="15.6" x14ac:dyDescent="0.3">
      <c r="A30" s="158"/>
      <c r="B30" s="154"/>
    </row>
    <row r="31" spans="1:3" ht="15.6" x14ac:dyDescent="0.3">
      <c r="A31" s="157" t="s">
        <v>81</v>
      </c>
      <c r="B31" s="154"/>
    </row>
    <row r="32" spans="1:3" ht="15.6" x14ac:dyDescent="0.3">
      <c r="A32" s="161" t="s">
        <v>82</v>
      </c>
      <c r="B32" s="154">
        <v>0</v>
      </c>
    </row>
    <row r="33" spans="1:2" ht="15.6" x14ac:dyDescent="0.3">
      <c r="A33" s="161" t="s">
        <v>83</v>
      </c>
      <c r="B33" s="154">
        <v>0</v>
      </c>
    </row>
    <row r="34" spans="1:2" ht="15.6" x14ac:dyDescent="0.3">
      <c r="A34" s="154" t="s">
        <v>84</v>
      </c>
      <c r="B34" s="154">
        <v>0</v>
      </c>
    </row>
    <row r="35" spans="1:2" ht="15.6" x14ac:dyDescent="0.3">
      <c r="A35" s="154" t="s">
        <v>85</v>
      </c>
      <c r="B35" s="154">
        <v>0</v>
      </c>
    </row>
    <row r="36" spans="1:2" ht="15.6" x14ac:dyDescent="0.3">
      <c r="A36" s="154" t="s">
        <v>86</v>
      </c>
      <c r="B36" s="163">
        <v>390000</v>
      </c>
    </row>
    <row r="37" spans="1:2" ht="15.6" x14ac:dyDescent="0.3">
      <c r="A37" s="154" t="s">
        <v>87</v>
      </c>
      <c r="B37" s="163">
        <v>0</v>
      </c>
    </row>
    <row r="38" spans="1:2" ht="16.8" x14ac:dyDescent="0.4">
      <c r="A38" s="154" t="s">
        <v>88</v>
      </c>
      <c r="B38" s="155">
        <v>0</v>
      </c>
    </row>
    <row r="39" spans="1:2" ht="15.6" x14ac:dyDescent="0.3">
      <c r="A39" s="152" t="s">
        <v>7</v>
      </c>
      <c r="B39" s="153">
        <f>SUM(B32:B38)</f>
        <v>390000</v>
      </c>
    </row>
    <row r="40" spans="1:2" ht="15.6" x14ac:dyDescent="0.3">
      <c r="A40" s="160"/>
      <c r="B40" s="159"/>
    </row>
    <row r="41" spans="1:2" ht="15.6" x14ac:dyDescent="0.3">
      <c r="A41" s="157" t="s">
        <v>89</v>
      </c>
      <c r="B41" s="154" t="s">
        <v>2</v>
      </c>
    </row>
    <row r="42" spans="1:2" ht="15.6" x14ac:dyDescent="0.3">
      <c r="A42" s="158" t="s">
        <v>12</v>
      </c>
      <c r="B42" s="154">
        <v>0</v>
      </c>
    </row>
    <row r="43" spans="1:2" ht="15.6" x14ac:dyDescent="0.3">
      <c r="A43" s="158" t="s">
        <v>13</v>
      </c>
      <c r="B43" s="154">
        <v>0</v>
      </c>
    </row>
    <row r="44" spans="1:2" ht="15.6" x14ac:dyDescent="0.3">
      <c r="A44" s="158" t="s">
        <v>14</v>
      </c>
      <c r="B44" s="154">
        <v>0</v>
      </c>
    </row>
    <row r="45" spans="1:2" ht="15.6" x14ac:dyDescent="0.3">
      <c r="A45" s="158" t="s">
        <v>15</v>
      </c>
      <c r="B45" s="153"/>
    </row>
    <row r="46" spans="1:2" ht="15.6" x14ac:dyDescent="0.3">
      <c r="A46" s="157" t="s">
        <v>7</v>
      </c>
      <c r="B46" s="153">
        <f>SUM(B42:B45)</f>
        <v>0</v>
      </c>
    </row>
    <row r="47" spans="1:2" ht="15.6" x14ac:dyDescent="0.3">
      <c r="A47" s="1350"/>
      <c r="B47" s="1350"/>
    </row>
    <row r="48" spans="1:2" ht="15.6" x14ac:dyDescent="0.3">
      <c r="A48" s="102" t="s">
        <v>19</v>
      </c>
      <c r="B48" s="156"/>
    </row>
    <row r="49" spans="1:3" ht="15.6" x14ac:dyDescent="0.3">
      <c r="A49" s="720" t="s">
        <v>118</v>
      </c>
      <c r="B49" s="154"/>
    </row>
    <row r="50" spans="1:3" ht="15.6" x14ac:dyDescent="0.3">
      <c r="A50" s="720" t="s">
        <v>129</v>
      </c>
      <c r="B50" s="154"/>
    </row>
    <row r="51" spans="1:3" ht="15.6" x14ac:dyDescent="0.3">
      <c r="A51" s="720" t="s">
        <v>156</v>
      </c>
      <c r="B51" s="153"/>
    </row>
    <row r="52" spans="1:3" ht="15.6" x14ac:dyDescent="0.3">
      <c r="A52" s="720" t="s">
        <v>494</v>
      </c>
      <c r="B52" s="163"/>
    </row>
    <row r="53" spans="1:3" ht="15.6" x14ac:dyDescent="0.3">
      <c r="A53" s="720" t="s">
        <v>572</v>
      </c>
      <c r="B53" s="163">
        <v>390000</v>
      </c>
      <c r="C53" s="318"/>
    </row>
    <row r="54" spans="1:3" ht="15.6" x14ac:dyDescent="0.3">
      <c r="A54" s="720" t="s">
        <v>647</v>
      </c>
      <c r="B54" s="163"/>
      <c r="C54" s="318"/>
    </row>
    <row r="55" spans="1:3" ht="16.2" thickBot="1" x14ac:dyDescent="0.35">
      <c r="A55" s="720" t="s">
        <v>713</v>
      </c>
      <c r="B55" s="163"/>
      <c r="C55" s="318"/>
    </row>
    <row r="56" spans="1:3" ht="16.8" thickTop="1" thickBot="1" x14ac:dyDescent="0.35">
      <c r="A56" s="752" t="s">
        <v>11</v>
      </c>
      <c r="B56" s="370">
        <f>SUM(B49:B55)</f>
        <v>390000</v>
      </c>
      <c r="C56" s="318"/>
    </row>
    <row r="57" spans="1:3" x14ac:dyDescent="0.3">
      <c r="A57"/>
      <c r="B57"/>
      <c r="C57" s="318"/>
    </row>
    <row r="58" spans="1:3" x14ac:dyDescent="0.3">
      <c r="A58"/>
      <c r="B58"/>
    </row>
    <row r="59" spans="1:3" x14ac:dyDescent="0.3">
      <c r="A59"/>
      <c r="B59"/>
    </row>
    <row r="60" spans="1:3" x14ac:dyDescent="0.3">
      <c r="A60"/>
      <c r="B60"/>
    </row>
    <row r="61" spans="1:3" x14ac:dyDescent="0.3">
      <c r="A61"/>
      <c r="B61"/>
    </row>
    <row r="62" spans="1:3" x14ac:dyDescent="0.3">
      <c r="A62"/>
      <c r="B62"/>
    </row>
    <row r="63" spans="1:3" x14ac:dyDescent="0.3">
      <c r="A63"/>
      <c r="B63"/>
    </row>
    <row r="64" spans="1:3" x14ac:dyDescent="0.3">
      <c r="A64"/>
      <c r="B64"/>
    </row>
    <row r="65" spans="1:2" x14ac:dyDescent="0.3">
      <c r="A65"/>
      <c r="B65"/>
    </row>
    <row r="66" spans="1:2" x14ac:dyDescent="0.3">
      <c r="A66"/>
      <c r="B66"/>
    </row>
    <row r="67" spans="1:2" x14ac:dyDescent="0.3">
      <c r="A67"/>
      <c r="B67"/>
    </row>
    <row r="68" spans="1:2" x14ac:dyDescent="0.3">
      <c r="A68"/>
      <c r="B68"/>
    </row>
  </sheetData>
  <mergeCells count="19">
    <mergeCell ref="A12:B13"/>
    <mergeCell ref="A1:B1"/>
    <mergeCell ref="A2:B2"/>
    <mergeCell ref="A3:B3"/>
    <mergeCell ref="A4:B4"/>
    <mergeCell ref="A5:B5"/>
    <mergeCell ref="A6:B6"/>
    <mergeCell ref="A7:B7"/>
    <mergeCell ref="A8:B8"/>
    <mergeCell ref="A9:B9"/>
    <mergeCell ref="A10:B10"/>
    <mergeCell ref="A11:B11"/>
    <mergeCell ref="A47:B47"/>
    <mergeCell ref="A14:B14"/>
    <mergeCell ref="A15:B15"/>
    <mergeCell ref="A16:B16"/>
    <mergeCell ref="A17:B19"/>
    <mergeCell ref="A20:B20"/>
    <mergeCell ref="A21:B21"/>
  </mergeCells>
  <pageMargins left="0.7" right="0.7" top="0.75" bottom="0.75" header="0.3" footer="0.3"/>
  <pageSetup scale="8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65"/>
  <sheetViews>
    <sheetView topLeftCell="A21" workbookViewId="0">
      <selection activeCell="B26" sqref="B26"/>
    </sheetView>
  </sheetViews>
  <sheetFormatPr defaultColWidth="9.109375" defaultRowHeight="14.4" x14ac:dyDescent="0.3"/>
  <cols>
    <col min="1" max="1" width="35.88671875" style="315" customWidth="1"/>
    <col min="2" max="2" width="74.44140625" style="315" customWidth="1"/>
    <col min="3" max="16384" width="9.109375" style="315"/>
  </cols>
  <sheetData>
    <row r="1" spans="1:2" ht="15.6" x14ac:dyDescent="0.3">
      <c r="A1" s="1405" t="s">
        <v>0</v>
      </c>
      <c r="B1" s="1406"/>
    </row>
    <row r="2" spans="1:2" ht="15.6" x14ac:dyDescent="0.3">
      <c r="A2" s="1407" t="s">
        <v>1</v>
      </c>
      <c r="B2" s="1408"/>
    </row>
    <row r="3" spans="1:2" ht="15.6" x14ac:dyDescent="0.3">
      <c r="A3" s="1409"/>
      <c r="B3" s="1410"/>
    </row>
    <row r="4" spans="1:2" ht="15.6" x14ac:dyDescent="0.3">
      <c r="A4" s="1397" t="s">
        <v>384</v>
      </c>
      <c r="B4" s="1398"/>
    </row>
    <row r="5" spans="1:2" ht="15" x14ac:dyDescent="0.3">
      <c r="A5" s="1411"/>
      <c r="B5" s="1412"/>
    </row>
    <row r="6" spans="1:2" ht="15.6" x14ac:dyDescent="0.3">
      <c r="A6" s="1397" t="s">
        <v>379</v>
      </c>
      <c r="B6" s="1398"/>
    </row>
    <row r="7" spans="1:2" ht="15.6" x14ac:dyDescent="0.3">
      <c r="A7" s="1399"/>
      <c r="B7" s="1400"/>
    </row>
    <row r="8" spans="1:2" ht="15.6" x14ac:dyDescent="0.3">
      <c r="A8" s="1397" t="s">
        <v>74</v>
      </c>
      <c r="B8" s="1398"/>
    </row>
    <row r="9" spans="1:2" ht="15.6" x14ac:dyDescent="0.3">
      <c r="A9" s="1397" t="s">
        <v>383</v>
      </c>
      <c r="B9" s="1398"/>
    </row>
    <row r="10" spans="1:2" ht="15.6" x14ac:dyDescent="0.3">
      <c r="A10" s="1397" t="s">
        <v>75</v>
      </c>
      <c r="B10" s="1398"/>
    </row>
    <row r="11" spans="1:2" ht="15.6" x14ac:dyDescent="0.3">
      <c r="A11" s="1395"/>
      <c r="B11" s="1396"/>
    </row>
    <row r="12" spans="1:2" ht="15" customHeight="1" x14ac:dyDescent="0.3">
      <c r="A12" s="1353" t="s">
        <v>581</v>
      </c>
      <c r="B12" s="1354"/>
    </row>
    <row r="13" spans="1:2" ht="81.75" customHeight="1" x14ac:dyDescent="0.3">
      <c r="A13" s="1355"/>
      <c r="B13" s="1356"/>
    </row>
    <row r="14" spans="1:2" ht="15.6" x14ac:dyDescent="0.3">
      <c r="A14" s="1395"/>
      <c r="B14" s="1396"/>
    </row>
    <row r="15" spans="1:2" ht="15.6" x14ac:dyDescent="0.3">
      <c r="A15" s="1397" t="s">
        <v>382</v>
      </c>
      <c r="B15" s="1398"/>
    </row>
    <row r="16" spans="1:2" ht="15.6" x14ac:dyDescent="0.3">
      <c r="A16" s="1399"/>
      <c r="B16" s="1400"/>
    </row>
    <row r="17" spans="1:2" ht="15" customHeight="1" x14ac:dyDescent="0.3">
      <c r="A17" s="1401" t="s">
        <v>707</v>
      </c>
      <c r="B17" s="1402"/>
    </row>
    <row r="18" spans="1:2" x14ac:dyDescent="0.3">
      <c r="A18" s="1403"/>
      <c r="B18" s="1404"/>
    </row>
    <row r="19" spans="1:2" x14ac:dyDescent="0.3">
      <c r="A19" s="1403"/>
      <c r="B19" s="1404"/>
    </row>
    <row r="20" spans="1:2" ht="15" x14ac:dyDescent="0.3">
      <c r="A20" s="1346"/>
      <c r="B20" s="1347"/>
    </row>
    <row r="21" spans="1:2" ht="15.6" x14ac:dyDescent="0.3">
      <c r="A21" s="1399"/>
      <c r="B21" s="1400"/>
    </row>
    <row r="22" spans="1:2" ht="15.6" x14ac:dyDescent="0.3">
      <c r="A22" s="157" t="s">
        <v>76</v>
      </c>
      <c r="B22" s="162"/>
    </row>
    <row r="23" spans="1:2" ht="15.6" x14ac:dyDescent="0.3">
      <c r="A23" s="158" t="s">
        <v>77</v>
      </c>
      <c r="B23" s="154">
        <v>0</v>
      </c>
    </row>
    <row r="24" spans="1:2" ht="15.6" x14ac:dyDescent="0.3">
      <c r="A24" s="158" t="s">
        <v>78</v>
      </c>
      <c r="B24" s="154">
        <v>0</v>
      </c>
    </row>
    <row r="25" spans="1:2" ht="15.6" x14ac:dyDescent="0.3">
      <c r="A25" s="158" t="s">
        <v>5</v>
      </c>
      <c r="B25" s="154">
        <v>75000</v>
      </c>
    </row>
    <row r="26" spans="1:2" ht="15.6" x14ac:dyDescent="0.3">
      <c r="A26" s="158" t="s">
        <v>26</v>
      </c>
      <c r="B26" s="154">
        <v>0</v>
      </c>
    </row>
    <row r="27" spans="1:2" ht="15.6" x14ac:dyDescent="0.3">
      <c r="A27" s="158" t="s">
        <v>79</v>
      </c>
      <c r="B27" s="154">
        <v>0</v>
      </c>
    </row>
    <row r="28" spans="1:2" ht="15.6" x14ac:dyDescent="0.3">
      <c r="A28" s="158" t="s">
        <v>80</v>
      </c>
      <c r="B28" s="153">
        <v>0</v>
      </c>
    </row>
    <row r="29" spans="1:2" ht="15.6" x14ac:dyDescent="0.3">
      <c r="A29" s="158" t="s">
        <v>7</v>
      </c>
      <c r="B29" s="154">
        <f>SUM(B23:B28)</f>
        <v>75000</v>
      </c>
    </row>
    <row r="30" spans="1:2" ht="15.6" x14ac:dyDescent="0.3">
      <c r="A30" s="158"/>
      <c r="B30" s="154"/>
    </row>
    <row r="31" spans="1:2" ht="15.6" x14ac:dyDescent="0.3">
      <c r="A31" s="157" t="s">
        <v>81</v>
      </c>
      <c r="B31" s="154"/>
    </row>
    <row r="32" spans="1:2" ht="15.6" x14ac:dyDescent="0.3">
      <c r="A32" s="161" t="s">
        <v>82</v>
      </c>
      <c r="B32" s="154">
        <v>0</v>
      </c>
    </row>
    <row r="33" spans="1:2" ht="15.6" x14ac:dyDescent="0.3">
      <c r="A33" s="161" t="s">
        <v>83</v>
      </c>
      <c r="B33" s="154">
        <v>0</v>
      </c>
    </row>
    <row r="34" spans="1:2" ht="15.6" x14ac:dyDescent="0.3">
      <c r="A34" s="154" t="s">
        <v>84</v>
      </c>
      <c r="B34" s="154">
        <v>0</v>
      </c>
    </row>
    <row r="35" spans="1:2" ht="15.6" x14ac:dyDescent="0.3">
      <c r="A35" s="154" t="s">
        <v>85</v>
      </c>
      <c r="B35" s="154">
        <v>0</v>
      </c>
    </row>
    <row r="36" spans="1:2" ht="15.6" x14ac:dyDescent="0.3">
      <c r="A36" s="154" t="s">
        <v>86</v>
      </c>
      <c r="B36" s="154"/>
    </row>
    <row r="37" spans="1:2" ht="15.6" x14ac:dyDescent="0.3">
      <c r="A37" s="154" t="s">
        <v>87</v>
      </c>
      <c r="B37" s="154">
        <v>0</v>
      </c>
    </row>
    <row r="38" spans="1:2" ht="16.8" x14ac:dyDescent="0.4">
      <c r="A38" s="154" t="s">
        <v>88</v>
      </c>
      <c r="B38" s="155">
        <v>75000</v>
      </c>
    </row>
    <row r="39" spans="1:2" ht="15.6" x14ac:dyDescent="0.3">
      <c r="A39" s="152" t="s">
        <v>7</v>
      </c>
      <c r="B39" s="153">
        <f>SUM(B32:B38)</f>
        <v>75000</v>
      </c>
    </row>
    <row r="40" spans="1:2" ht="15.6" x14ac:dyDescent="0.3">
      <c r="A40" s="160"/>
      <c r="B40" s="159"/>
    </row>
    <row r="41" spans="1:2" ht="15.6" x14ac:dyDescent="0.3">
      <c r="A41" s="157" t="s">
        <v>89</v>
      </c>
      <c r="B41" s="154" t="s">
        <v>2</v>
      </c>
    </row>
    <row r="42" spans="1:2" ht="15.6" x14ac:dyDescent="0.3">
      <c r="A42" s="158" t="s">
        <v>12</v>
      </c>
      <c r="B42" s="154">
        <v>0</v>
      </c>
    </row>
    <row r="43" spans="1:2" ht="15.6" x14ac:dyDescent="0.3">
      <c r="A43" s="158" t="s">
        <v>13</v>
      </c>
      <c r="B43" s="154">
        <v>0</v>
      </c>
    </row>
    <row r="44" spans="1:2" ht="15.6" x14ac:dyDescent="0.3">
      <c r="A44" s="158" t="s">
        <v>14</v>
      </c>
      <c r="B44" s="154">
        <v>0</v>
      </c>
    </row>
    <row r="45" spans="1:2" ht="15.6" x14ac:dyDescent="0.3">
      <c r="A45" s="158" t="s">
        <v>15</v>
      </c>
      <c r="B45" s="153">
        <v>0</v>
      </c>
    </row>
    <row r="46" spans="1:2" ht="15.6" x14ac:dyDescent="0.3">
      <c r="A46" s="157" t="s">
        <v>7</v>
      </c>
      <c r="B46" s="153">
        <f>SUM(B42:B45)</f>
        <v>0</v>
      </c>
    </row>
    <row r="47" spans="1:2" ht="15.6" x14ac:dyDescent="0.3">
      <c r="A47" s="1395"/>
      <c r="B47" s="1396"/>
    </row>
    <row r="48" spans="1:2" ht="15.6" x14ac:dyDescent="0.3">
      <c r="A48" s="102" t="s">
        <v>19</v>
      </c>
      <c r="B48" s="156"/>
    </row>
    <row r="49" spans="1:2" ht="15.6" x14ac:dyDescent="0.3">
      <c r="A49" s="720" t="s">
        <v>118</v>
      </c>
      <c r="B49" s="154"/>
    </row>
    <row r="50" spans="1:2" ht="15.6" x14ac:dyDescent="0.3">
      <c r="A50" s="720" t="s">
        <v>129</v>
      </c>
      <c r="B50" s="154"/>
    </row>
    <row r="51" spans="1:2" ht="15.6" x14ac:dyDescent="0.3">
      <c r="A51" s="720" t="s">
        <v>156</v>
      </c>
      <c r="B51" s="154"/>
    </row>
    <row r="52" spans="1:2" ht="15.6" x14ac:dyDescent="0.3">
      <c r="A52" s="720" t="s">
        <v>494</v>
      </c>
      <c r="B52" s="154"/>
    </row>
    <row r="53" spans="1:2" ht="15.6" x14ac:dyDescent="0.3">
      <c r="A53" s="720" t="s">
        <v>572</v>
      </c>
      <c r="B53" s="154">
        <v>75000</v>
      </c>
    </row>
    <row r="54" spans="1:2" ht="15.6" x14ac:dyDescent="0.3">
      <c r="A54" s="720" t="s">
        <v>647</v>
      </c>
      <c r="B54" s="154"/>
    </row>
    <row r="55" spans="1:2" ht="16.2" thickBot="1" x14ac:dyDescent="0.35">
      <c r="A55" s="720" t="s">
        <v>713</v>
      </c>
      <c r="B55" s="154"/>
    </row>
    <row r="56" spans="1:2" ht="16.8" thickTop="1" thickBot="1" x14ac:dyDescent="0.35">
      <c r="A56" s="752" t="s">
        <v>11</v>
      </c>
      <c r="B56" s="370">
        <f>SUM(B49:B55)</f>
        <v>75000</v>
      </c>
    </row>
    <row r="57" spans="1:2" x14ac:dyDescent="0.3">
      <c r="A57"/>
      <c r="B57"/>
    </row>
    <row r="58" spans="1:2" x14ac:dyDescent="0.3">
      <c r="A58"/>
      <c r="B58"/>
    </row>
    <row r="59" spans="1:2" x14ac:dyDescent="0.3">
      <c r="A59"/>
      <c r="B59"/>
    </row>
    <row r="60" spans="1:2" x14ac:dyDescent="0.3">
      <c r="A60"/>
      <c r="B60"/>
    </row>
    <row r="61" spans="1:2" x14ac:dyDescent="0.3">
      <c r="A61"/>
      <c r="B61"/>
    </row>
    <row r="62" spans="1:2" x14ac:dyDescent="0.3">
      <c r="A62"/>
      <c r="B62"/>
    </row>
    <row r="63" spans="1:2" x14ac:dyDescent="0.3">
      <c r="A63"/>
      <c r="B63"/>
    </row>
    <row r="64" spans="1:2" x14ac:dyDescent="0.3">
      <c r="A64"/>
      <c r="B64"/>
    </row>
    <row r="65" spans="1:2" x14ac:dyDescent="0.3">
      <c r="A65"/>
      <c r="B65"/>
    </row>
  </sheetData>
  <mergeCells count="19">
    <mergeCell ref="A12:B13"/>
    <mergeCell ref="A1:B1"/>
    <mergeCell ref="A2:B2"/>
    <mergeCell ref="A3:B3"/>
    <mergeCell ref="A4:B4"/>
    <mergeCell ref="A5:B5"/>
    <mergeCell ref="A6:B6"/>
    <mergeCell ref="A7:B7"/>
    <mergeCell ref="A8:B8"/>
    <mergeCell ref="A9:B9"/>
    <mergeCell ref="A10:B10"/>
    <mergeCell ref="A11:B11"/>
    <mergeCell ref="A47:B47"/>
    <mergeCell ref="A14:B14"/>
    <mergeCell ref="A15:B15"/>
    <mergeCell ref="A16:B16"/>
    <mergeCell ref="A17:B19"/>
    <mergeCell ref="A20:B20"/>
    <mergeCell ref="A21:B21"/>
  </mergeCells>
  <pageMargins left="0.7" right="0.7" top="0.75" bottom="0.75" header="0.3" footer="0.3"/>
  <pageSetup scale="78"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90"/>
  <sheetViews>
    <sheetView topLeftCell="A25" workbookViewId="0">
      <selection activeCell="B51" sqref="B51"/>
    </sheetView>
  </sheetViews>
  <sheetFormatPr defaultColWidth="9.109375" defaultRowHeight="14.4" x14ac:dyDescent="0.3"/>
  <cols>
    <col min="1" max="1" width="35.88671875" style="315" customWidth="1"/>
    <col min="2" max="2" width="74.44140625" style="315" customWidth="1"/>
    <col min="3" max="16384" width="9.109375" style="315"/>
  </cols>
  <sheetData>
    <row r="1" spans="1:2" ht="15.6" x14ac:dyDescent="0.3">
      <c r="A1" s="1357" t="s">
        <v>0</v>
      </c>
      <c r="B1" s="1357"/>
    </row>
    <row r="2" spans="1:2" ht="15.6" x14ac:dyDescent="0.3">
      <c r="A2" s="1358" t="s">
        <v>1</v>
      </c>
      <c r="B2" s="1358"/>
    </row>
    <row r="3" spans="1:2" ht="15.6" x14ac:dyDescent="0.3">
      <c r="A3" s="1359"/>
      <c r="B3" s="1359"/>
    </row>
    <row r="4" spans="1:2" ht="15.6" x14ac:dyDescent="0.3">
      <c r="A4" s="1351" t="s">
        <v>381</v>
      </c>
      <c r="B4" s="1351"/>
    </row>
    <row r="5" spans="1:2" ht="15" x14ac:dyDescent="0.3">
      <c r="A5" s="1360"/>
      <c r="B5" s="1360"/>
    </row>
    <row r="6" spans="1:2" ht="15.6" x14ac:dyDescent="0.3">
      <c r="A6" s="1351" t="s">
        <v>379</v>
      </c>
      <c r="B6" s="1352"/>
    </row>
    <row r="7" spans="1:2" ht="15.6" x14ac:dyDescent="0.3">
      <c r="A7" s="1352"/>
      <c r="B7" s="1352"/>
    </row>
    <row r="8" spans="1:2" ht="15.6" x14ac:dyDescent="0.3">
      <c r="A8" s="1351" t="s">
        <v>74</v>
      </c>
      <c r="B8" s="1351"/>
    </row>
    <row r="9" spans="1:2" ht="15.6" x14ac:dyDescent="0.3">
      <c r="A9" s="1351" t="s">
        <v>579</v>
      </c>
      <c r="B9" s="1352"/>
    </row>
    <row r="10" spans="1:2" ht="15.6" x14ac:dyDescent="0.3">
      <c r="A10" s="1351" t="s">
        <v>75</v>
      </c>
      <c r="B10" s="1351"/>
    </row>
    <row r="11" spans="1:2" ht="15.6" x14ac:dyDescent="0.3">
      <c r="A11" s="1350"/>
      <c r="B11" s="1350"/>
    </row>
    <row r="12" spans="1:2" ht="15.75" customHeight="1" x14ac:dyDescent="0.3">
      <c r="A12" s="1353" t="s">
        <v>380</v>
      </c>
      <c r="B12" s="1354"/>
    </row>
    <row r="13" spans="1:2" ht="34.5" customHeight="1" x14ac:dyDescent="0.3">
      <c r="A13" s="1355"/>
      <c r="B13" s="1356"/>
    </row>
    <row r="14" spans="1:2" ht="15.6" x14ac:dyDescent="0.3">
      <c r="A14" s="1350"/>
      <c r="B14" s="1350"/>
    </row>
    <row r="15" spans="1:2" ht="15.6" x14ac:dyDescent="0.3">
      <c r="A15" s="1351" t="s">
        <v>132</v>
      </c>
      <c r="B15" s="1352"/>
    </row>
    <row r="16" spans="1:2" ht="15.6" x14ac:dyDescent="0.3">
      <c r="A16" s="1352"/>
      <c r="B16" s="1352"/>
    </row>
    <row r="17" spans="1:3" ht="15.75" customHeight="1" x14ac:dyDescent="0.3">
      <c r="A17" s="1342" t="s">
        <v>705</v>
      </c>
      <c r="B17" s="1392"/>
    </row>
    <row r="18" spans="1:3" x14ac:dyDescent="0.3">
      <c r="A18" s="1393"/>
      <c r="B18" s="1394"/>
    </row>
    <row r="19" spans="1:3" x14ac:dyDescent="0.3">
      <c r="A19" s="1393"/>
      <c r="B19" s="1394"/>
    </row>
    <row r="20" spans="1:3" ht="15" x14ac:dyDescent="0.3">
      <c r="A20" s="1346"/>
      <c r="B20" s="1347"/>
    </row>
    <row r="21" spans="1:3" ht="15.6" x14ac:dyDescent="0.3">
      <c r="A21" s="1348"/>
      <c r="B21" s="1348"/>
    </row>
    <row r="22" spans="1:3" ht="15.6" x14ac:dyDescent="0.3">
      <c r="A22" s="157" t="s">
        <v>76</v>
      </c>
      <c r="B22" s="163">
        <v>60000</v>
      </c>
      <c r="C22" s="316"/>
    </row>
    <row r="23" spans="1:3" ht="15.6" x14ac:dyDescent="0.3">
      <c r="A23" s="158" t="s">
        <v>77</v>
      </c>
      <c r="B23" s="154">
        <v>0</v>
      </c>
    </row>
    <row r="24" spans="1:3" ht="15.6" x14ac:dyDescent="0.3">
      <c r="A24" s="158" t="s">
        <v>78</v>
      </c>
      <c r="B24" s="154">
        <v>0</v>
      </c>
    </row>
    <row r="25" spans="1:3" ht="15.6" x14ac:dyDescent="0.3">
      <c r="A25" s="158" t="s">
        <v>5</v>
      </c>
      <c r="B25" s="154">
        <v>0</v>
      </c>
    </row>
    <row r="26" spans="1:3" ht="15.6" x14ac:dyDescent="0.3">
      <c r="A26" s="158" t="s">
        <v>26</v>
      </c>
      <c r="B26" s="154">
        <v>0</v>
      </c>
    </row>
    <row r="27" spans="1:3" ht="15.6" x14ac:dyDescent="0.3">
      <c r="A27" s="158" t="s">
        <v>79</v>
      </c>
      <c r="B27" s="154">
        <v>0</v>
      </c>
    </row>
    <row r="28" spans="1:3" ht="15.6" x14ac:dyDescent="0.3">
      <c r="A28" s="158" t="s">
        <v>80</v>
      </c>
      <c r="B28" s="153">
        <v>0</v>
      </c>
    </row>
    <row r="29" spans="1:3" ht="15.6" x14ac:dyDescent="0.3">
      <c r="A29" s="158" t="s">
        <v>7</v>
      </c>
      <c r="B29" s="154">
        <f>SUM(B23:B28)</f>
        <v>0</v>
      </c>
    </row>
    <row r="30" spans="1:3" ht="15.6" x14ac:dyDescent="0.3">
      <c r="A30" s="158"/>
      <c r="B30" s="154"/>
    </row>
    <row r="31" spans="1:3" ht="15.6" x14ac:dyDescent="0.3">
      <c r="A31" s="157" t="s">
        <v>81</v>
      </c>
      <c r="B31" s="154"/>
    </row>
    <row r="32" spans="1:3" ht="15.6" x14ac:dyDescent="0.3">
      <c r="A32" s="161" t="s">
        <v>82</v>
      </c>
      <c r="B32" s="154">
        <v>0</v>
      </c>
    </row>
    <row r="33" spans="1:2" ht="15.6" x14ac:dyDescent="0.3">
      <c r="A33" s="161" t="s">
        <v>83</v>
      </c>
      <c r="B33" s="154">
        <v>0</v>
      </c>
    </row>
    <row r="34" spans="1:2" ht="15.6" x14ac:dyDescent="0.3">
      <c r="A34" s="154" t="s">
        <v>84</v>
      </c>
      <c r="B34" s="154">
        <v>0</v>
      </c>
    </row>
    <row r="35" spans="1:2" ht="15.6" x14ac:dyDescent="0.3">
      <c r="A35" s="154" t="s">
        <v>85</v>
      </c>
      <c r="B35" s="154">
        <v>0</v>
      </c>
    </row>
    <row r="36" spans="1:2" ht="15.6" x14ac:dyDescent="0.3">
      <c r="A36" s="154" t="s">
        <v>86</v>
      </c>
      <c r="B36" s="154">
        <v>0</v>
      </c>
    </row>
    <row r="37" spans="1:2" ht="15.6" x14ac:dyDescent="0.3">
      <c r="A37" s="154" t="s">
        <v>87</v>
      </c>
      <c r="B37" s="154">
        <v>0</v>
      </c>
    </row>
    <row r="38" spans="1:2" ht="16.8" x14ac:dyDescent="0.4">
      <c r="A38" s="154" t="s">
        <v>88</v>
      </c>
      <c r="B38" s="155">
        <v>60000</v>
      </c>
    </row>
    <row r="39" spans="1:2" ht="15.6" x14ac:dyDescent="0.3">
      <c r="A39" s="152" t="s">
        <v>7</v>
      </c>
      <c r="B39" s="153">
        <f>SUM(B32:B38)</f>
        <v>60000</v>
      </c>
    </row>
    <row r="40" spans="1:2" ht="15.6" x14ac:dyDescent="0.3">
      <c r="A40" s="160"/>
      <c r="B40" s="159"/>
    </row>
    <row r="41" spans="1:2" ht="15.6" x14ac:dyDescent="0.3">
      <c r="A41" s="157" t="s">
        <v>89</v>
      </c>
      <c r="B41" s="154" t="s">
        <v>2</v>
      </c>
    </row>
    <row r="42" spans="1:2" ht="15.6" x14ac:dyDescent="0.3">
      <c r="A42" s="158" t="s">
        <v>12</v>
      </c>
      <c r="B42" s="154">
        <v>0</v>
      </c>
    </row>
    <row r="43" spans="1:2" ht="15.6" x14ac:dyDescent="0.3">
      <c r="A43" s="158" t="s">
        <v>13</v>
      </c>
      <c r="B43" s="154">
        <v>0</v>
      </c>
    </row>
    <row r="44" spans="1:2" ht="15.6" x14ac:dyDescent="0.3">
      <c r="A44" s="158" t="s">
        <v>14</v>
      </c>
      <c r="B44" s="154">
        <v>0</v>
      </c>
    </row>
    <row r="45" spans="1:2" ht="15.6" x14ac:dyDescent="0.3">
      <c r="A45" s="158" t="s">
        <v>15</v>
      </c>
      <c r="B45" s="153">
        <v>2000</v>
      </c>
    </row>
    <row r="46" spans="1:2" ht="15.6" x14ac:dyDescent="0.3">
      <c r="A46" s="157" t="s">
        <v>7</v>
      </c>
      <c r="B46" s="153">
        <f>SUM(B42:B45)</f>
        <v>2000</v>
      </c>
    </row>
    <row r="47" spans="1:2" ht="15.6" x14ac:dyDescent="0.3">
      <c r="A47" s="1350"/>
      <c r="B47" s="1350"/>
    </row>
    <row r="48" spans="1:2" ht="15.6" x14ac:dyDescent="0.3">
      <c r="A48" s="102" t="s">
        <v>19</v>
      </c>
      <c r="B48" s="156"/>
    </row>
    <row r="49" spans="1:2" ht="15.6" x14ac:dyDescent="0.3">
      <c r="A49" s="720" t="s">
        <v>118</v>
      </c>
      <c r="B49" s="154"/>
    </row>
    <row r="50" spans="1:2" ht="15.6" x14ac:dyDescent="0.3">
      <c r="A50" s="720" t="s">
        <v>129</v>
      </c>
      <c r="B50" s="154"/>
    </row>
    <row r="51" spans="1:2" ht="15.6" x14ac:dyDescent="0.3">
      <c r="A51" s="720" t="s">
        <v>156</v>
      </c>
      <c r="B51" s="154"/>
    </row>
    <row r="52" spans="1:2" ht="15.6" x14ac:dyDescent="0.3">
      <c r="A52" s="720" t="s">
        <v>494</v>
      </c>
      <c r="B52" s="317"/>
    </row>
    <row r="53" spans="1:2" ht="15.6" x14ac:dyDescent="0.3">
      <c r="A53" s="720" t="s">
        <v>572</v>
      </c>
      <c r="B53" s="317"/>
    </row>
    <row r="54" spans="1:2" ht="15.6" x14ac:dyDescent="0.3">
      <c r="A54" s="720" t="s">
        <v>647</v>
      </c>
      <c r="B54" s="317">
        <v>62000</v>
      </c>
    </row>
    <row r="55" spans="1:2" ht="16.2" thickBot="1" x14ac:dyDescent="0.35">
      <c r="A55" s="720" t="s">
        <v>713</v>
      </c>
      <c r="B55" s="317"/>
    </row>
    <row r="56" spans="1:2" ht="16.8" thickTop="1" thickBot="1" x14ac:dyDescent="0.35">
      <c r="A56" s="752" t="s">
        <v>11</v>
      </c>
      <c r="B56" s="370">
        <f>SUM(B49:B52)</f>
        <v>0</v>
      </c>
    </row>
    <row r="57" spans="1:2" x14ac:dyDescent="0.3">
      <c r="A57"/>
      <c r="B57"/>
    </row>
    <row r="58" spans="1:2" x14ac:dyDescent="0.3">
      <c r="A58"/>
      <c r="B58"/>
    </row>
    <row r="59" spans="1:2" x14ac:dyDescent="0.3">
      <c r="A59"/>
      <c r="B59"/>
    </row>
    <row r="60" spans="1:2" x14ac:dyDescent="0.3">
      <c r="A60"/>
      <c r="B60"/>
    </row>
    <row r="61" spans="1:2" x14ac:dyDescent="0.3">
      <c r="A61"/>
      <c r="B61"/>
    </row>
    <row r="62" spans="1:2" x14ac:dyDescent="0.3">
      <c r="A62"/>
      <c r="B62"/>
    </row>
    <row r="63" spans="1:2" x14ac:dyDescent="0.3">
      <c r="A63"/>
      <c r="B63"/>
    </row>
    <row r="64" spans="1:2" x14ac:dyDescent="0.3">
      <c r="A64"/>
      <c r="B64"/>
    </row>
    <row r="65" spans="1:2" x14ac:dyDescent="0.3">
      <c r="A65"/>
      <c r="B65"/>
    </row>
    <row r="66" spans="1:2" x14ac:dyDescent="0.3">
      <c r="A66"/>
      <c r="B66"/>
    </row>
    <row r="67" spans="1:2" x14ac:dyDescent="0.3">
      <c r="A67"/>
      <c r="B67"/>
    </row>
    <row r="68" spans="1:2" x14ac:dyDescent="0.3">
      <c r="A68"/>
      <c r="B68"/>
    </row>
    <row r="69" spans="1:2" x14ac:dyDescent="0.3">
      <c r="A69"/>
      <c r="B69"/>
    </row>
    <row r="70" spans="1:2" x14ac:dyDescent="0.3">
      <c r="A70"/>
      <c r="B70"/>
    </row>
    <row r="71" spans="1:2" x14ac:dyDescent="0.3">
      <c r="A71"/>
      <c r="B71"/>
    </row>
    <row r="72" spans="1:2" x14ac:dyDescent="0.3">
      <c r="A72"/>
      <c r="B72"/>
    </row>
    <row r="73" spans="1:2" x14ac:dyDescent="0.3">
      <c r="A73"/>
      <c r="B73"/>
    </row>
    <row r="74" spans="1:2" x14ac:dyDescent="0.3">
      <c r="A74"/>
      <c r="B74"/>
    </row>
    <row r="75" spans="1:2" x14ac:dyDescent="0.3">
      <c r="A75"/>
      <c r="B75"/>
    </row>
    <row r="76" spans="1:2" x14ac:dyDescent="0.3">
      <c r="A76"/>
      <c r="B76"/>
    </row>
    <row r="77" spans="1:2" x14ac:dyDescent="0.3">
      <c r="A77"/>
      <c r="B77"/>
    </row>
    <row r="78" spans="1:2" x14ac:dyDescent="0.3">
      <c r="A78"/>
      <c r="B78"/>
    </row>
    <row r="79" spans="1:2" x14ac:dyDescent="0.3">
      <c r="A79"/>
      <c r="B79"/>
    </row>
    <row r="80" spans="1:2" x14ac:dyDescent="0.3">
      <c r="A80"/>
      <c r="B80"/>
    </row>
    <row r="81" spans="1:2" x14ac:dyDescent="0.3">
      <c r="A81"/>
      <c r="B81"/>
    </row>
    <row r="82" spans="1:2" x14ac:dyDescent="0.3">
      <c r="A82"/>
      <c r="B82"/>
    </row>
    <row r="83" spans="1:2" x14ac:dyDescent="0.3">
      <c r="A83"/>
      <c r="B83"/>
    </row>
    <row r="84" spans="1:2" x14ac:dyDescent="0.3">
      <c r="A84"/>
      <c r="B84"/>
    </row>
    <row r="85" spans="1:2" x14ac:dyDescent="0.3">
      <c r="A85"/>
      <c r="B85"/>
    </row>
    <row r="86" spans="1:2" x14ac:dyDescent="0.3">
      <c r="A86"/>
      <c r="B86"/>
    </row>
    <row r="87" spans="1:2" x14ac:dyDescent="0.3">
      <c r="A87"/>
      <c r="B87"/>
    </row>
    <row r="88" spans="1:2" x14ac:dyDescent="0.3">
      <c r="A88"/>
      <c r="B88"/>
    </row>
    <row r="89" spans="1:2" x14ac:dyDescent="0.3">
      <c r="A89"/>
      <c r="B89"/>
    </row>
    <row r="90" spans="1:2" x14ac:dyDescent="0.3">
      <c r="A90"/>
      <c r="B90"/>
    </row>
  </sheetData>
  <mergeCells count="19">
    <mergeCell ref="A12:B13"/>
    <mergeCell ref="A1:B1"/>
    <mergeCell ref="A2:B2"/>
    <mergeCell ref="A3:B3"/>
    <mergeCell ref="A4:B4"/>
    <mergeCell ref="A5:B5"/>
    <mergeCell ref="A6:B6"/>
    <mergeCell ref="A7:B7"/>
    <mergeCell ref="A8:B8"/>
    <mergeCell ref="A9:B9"/>
    <mergeCell ref="A10:B10"/>
    <mergeCell ref="A11:B11"/>
    <mergeCell ref="A47:B47"/>
    <mergeCell ref="A14:B14"/>
    <mergeCell ref="A15:B15"/>
    <mergeCell ref="A16:B16"/>
    <mergeCell ref="A17:B19"/>
    <mergeCell ref="A20:B20"/>
    <mergeCell ref="A21:B21"/>
  </mergeCells>
  <pageMargins left="0.7" right="0.7" top="0.75" bottom="0.75" header="0.3" footer="0.3"/>
  <pageSetup scale="77"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6"/>
  <sheetViews>
    <sheetView topLeftCell="A4" zoomScale="85" workbookViewId="0">
      <selection activeCell="A11" sqref="A11:B11"/>
    </sheetView>
  </sheetViews>
  <sheetFormatPr defaultColWidth="9.33203125" defaultRowHeight="15.6" x14ac:dyDescent="0.3"/>
  <cols>
    <col min="1" max="1" width="78.44140625" style="20" customWidth="1"/>
    <col min="2" max="2" width="13.6640625" style="43" customWidth="1"/>
    <col min="3" max="3" width="11.21875" style="20" bestFit="1" customWidth="1"/>
    <col min="4" max="16384" width="9.33203125" style="20"/>
  </cols>
  <sheetData>
    <row r="1" spans="1:10" x14ac:dyDescent="0.3">
      <c r="A1" s="1278" t="s">
        <v>0</v>
      </c>
      <c r="B1" s="1279"/>
    </row>
    <row r="2" spans="1:10" x14ac:dyDescent="0.3">
      <c r="A2" s="1280" t="s">
        <v>1</v>
      </c>
      <c r="B2" s="1281"/>
    </row>
    <row r="3" spans="1:10" ht="12.75" customHeight="1" x14ac:dyDescent="0.3">
      <c r="A3" s="239"/>
      <c r="B3" s="240"/>
    </row>
    <row r="4" spans="1:10" s="23" customFormat="1" ht="17.25" customHeight="1" x14ac:dyDescent="0.3">
      <c r="A4" s="1282" t="s">
        <v>487</v>
      </c>
      <c r="B4" s="1283"/>
    </row>
    <row r="5" spans="1:10" ht="12.75" customHeight="1" x14ac:dyDescent="0.3">
      <c r="A5" s="121"/>
      <c r="B5" s="241"/>
    </row>
    <row r="6" spans="1:10" x14ac:dyDescent="0.3">
      <c r="A6" s="1284" t="s">
        <v>101</v>
      </c>
      <c r="B6" s="1283"/>
    </row>
    <row r="7" spans="1:10" x14ac:dyDescent="0.3">
      <c r="A7" s="229" t="s">
        <v>30</v>
      </c>
      <c r="B7" s="109"/>
    </row>
    <row r="8" spans="1:10" x14ac:dyDescent="0.3">
      <c r="A8" s="1284" t="s">
        <v>71</v>
      </c>
      <c r="B8" s="1283"/>
    </row>
    <row r="9" spans="1:10" x14ac:dyDescent="0.3">
      <c r="A9" s="1282" t="s">
        <v>41</v>
      </c>
      <c r="B9" s="1285"/>
    </row>
    <row r="10" spans="1:10" ht="12.75" customHeight="1" x14ac:dyDescent="0.3">
      <c r="A10" s="123"/>
      <c r="B10" s="124"/>
    </row>
    <row r="11" spans="1:10" ht="15.45" customHeight="1" x14ac:dyDescent="0.3">
      <c r="A11" s="1276" t="s">
        <v>24</v>
      </c>
      <c r="B11" s="1277"/>
    </row>
    <row r="12" spans="1:10" ht="12.75" customHeight="1" thickBot="1" x14ac:dyDescent="0.35">
      <c r="A12" s="125"/>
      <c r="B12" s="126"/>
    </row>
    <row r="13" spans="1:10" x14ac:dyDescent="0.3">
      <c r="A13" s="242" t="s">
        <v>16</v>
      </c>
      <c r="B13" s="243" t="s">
        <v>2</v>
      </c>
    </row>
    <row r="14" spans="1:10" x14ac:dyDescent="0.3">
      <c r="A14" s="244" t="s">
        <v>3</v>
      </c>
      <c r="B14" s="243" t="s">
        <v>2</v>
      </c>
    </row>
    <row r="15" spans="1:10" x14ac:dyDescent="0.3">
      <c r="A15" s="244" t="s">
        <v>25</v>
      </c>
      <c r="B15" s="243">
        <v>263000</v>
      </c>
      <c r="J15" s="42"/>
    </row>
    <row r="16" spans="1:10" x14ac:dyDescent="0.3">
      <c r="A16" s="244" t="s">
        <v>5</v>
      </c>
      <c r="B16" s="243">
        <v>2367000</v>
      </c>
    </row>
    <row r="17" spans="1:4" ht="16.2" thickBot="1" x14ac:dyDescent="0.35">
      <c r="A17" s="127" t="s">
        <v>26</v>
      </c>
      <c r="B17" s="128"/>
    </row>
    <row r="18" spans="1:4" ht="16.2" thickTop="1" x14ac:dyDescent="0.3">
      <c r="A18" s="244" t="s">
        <v>6</v>
      </c>
      <c r="B18" s="245"/>
      <c r="D18" s="23"/>
    </row>
    <row r="19" spans="1:4" s="31" customFormat="1" ht="16.2" thickBot="1" x14ac:dyDescent="0.35">
      <c r="A19" s="67" t="s">
        <v>7</v>
      </c>
      <c r="B19" s="69">
        <f>SUM(B13:B17)-(B18)</f>
        <v>2630000</v>
      </c>
      <c r="C19" s="1080"/>
    </row>
    <row r="20" spans="1:4" ht="12.75" customHeight="1" x14ac:dyDescent="0.3">
      <c r="A20" s="121"/>
      <c r="B20" s="122"/>
    </row>
    <row r="21" spans="1:4" x14ac:dyDescent="0.3">
      <c r="A21" s="242" t="s">
        <v>17</v>
      </c>
      <c r="B21" s="243"/>
    </row>
    <row r="22" spans="1:4" ht="16.5" customHeight="1" x14ac:dyDescent="0.3">
      <c r="A22" s="244" t="s">
        <v>22</v>
      </c>
      <c r="B22" s="243">
        <v>650000</v>
      </c>
    </row>
    <row r="23" spans="1:4" ht="16.5" customHeight="1" x14ac:dyDescent="0.3">
      <c r="A23" s="244" t="s">
        <v>811</v>
      </c>
      <c r="B23" s="243">
        <v>1700000</v>
      </c>
    </row>
    <row r="24" spans="1:4" x14ac:dyDescent="0.3">
      <c r="A24" s="244" t="s">
        <v>20</v>
      </c>
      <c r="B24" s="243"/>
    </row>
    <row r="25" spans="1:4" x14ac:dyDescent="0.3">
      <c r="A25" s="244" t="s">
        <v>8</v>
      </c>
      <c r="B25" s="243"/>
    </row>
    <row r="26" spans="1:4" x14ac:dyDescent="0.3">
      <c r="A26" s="244" t="s">
        <v>102</v>
      </c>
      <c r="B26" s="243">
        <v>280000</v>
      </c>
    </row>
    <row r="27" spans="1:4" x14ac:dyDescent="0.3">
      <c r="A27" s="244" t="s">
        <v>9</v>
      </c>
      <c r="B27" s="243"/>
    </row>
    <row r="28" spans="1:4" ht="16.2" thickBot="1" x14ac:dyDescent="0.35">
      <c r="A28" s="127" t="s">
        <v>10</v>
      </c>
      <c r="B28" s="79"/>
    </row>
    <row r="29" spans="1:4" s="31" customFormat="1" ht="16.8" thickTop="1" thickBot="1" x14ac:dyDescent="0.35">
      <c r="A29" s="129" t="s">
        <v>11</v>
      </c>
      <c r="B29" s="68">
        <f>SUM(B22:B28)</f>
        <v>2630000</v>
      </c>
    </row>
    <row r="30" spans="1:4" ht="12.75" customHeight="1" x14ac:dyDescent="0.3">
      <c r="A30" s="121"/>
      <c r="B30" s="122"/>
    </row>
    <row r="31" spans="1:4" x14ac:dyDescent="0.3">
      <c r="A31" s="242" t="s">
        <v>18</v>
      </c>
      <c r="B31" s="243" t="s">
        <v>4</v>
      </c>
    </row>
    <row r="32" spans="1:4" x14ac:dyDescent="0.3">
      <c r="A32" s="244" t="s">
        <v>12</v>
      </c>
      <c r="B32" s="243"/>
    </row>
    <row r="33" spans="1:2" x14ac:dyDescent="0.3">
      <c r="A33" s="244" t="s">
        <v>13</v>
      </c>
      <c r="B33" s="243"/>
    </row>
    <row r="34" spans="1:2" x14ac:dyDescent="0.3">
      <c r="A34" s="244" t="s">
        <v>14</v>
      </c>
      <c r="B34" s="243"/>
    </row>
    <row r="35" spans="1:2" ht="16.2" thickBot="1" x14ac:dyDescent="0.35">
      <c r="A35" s="127" t="s">
        <v>15</v>
      </c>
      <c r="B35" s="79"/>
    </row>
    <row r="36" spans="1:2" s="31" customFormat="1" ht="16.8" thickTop="1" thickBot="1" x14ac:dyDescent="0.35">
      <c r="A36" s="129" t="s">
        <v>7</v>
      </c>
      <c r="B36" s="68">
        <f>SUM(B31:B35)</f>
        <v>0</v>
      </c>
    </row>
    <row r="37" spans="1:2" ht="12.75" customHeight="1" x14ac:dyDescent="0.3">
      <c r="A37" s="121"/>
      <c r="B37" s="122"/>
    </row>
    <row r="38" spans="1:2" x14ac:dyDescent="0.3">
      <c r="A38" s="242" t="s">
        <v>19</v>
      </c>
      <c r="B38" s="243"/>
    </row>
    <row r="39" spans="1:2" x14ac:dyDescent="0.3">
      <c r="A39" s="42" t="s">
        <v>118</v>
      </c>
      <c r="B39" s="130"/>
    </row>
    <row r="40" spans="1:2" x14ac:dyDescent="0.3">
      <c r="A40" s="42" t="s">
        <v>129</v>
      </c>
      <c r="B40" s="130">
        <v>2630000</v>
      </c>
    </row>
    <row r="41" spans="1:2" x14ac:dyDescent="0.3">
      <c r="A41" s="42" t="s">
        <v>156</v>
      </c>
      <c r="B41" s="130"/>
    </row>
    <row r="42" spans="1:2" x14ac:dyDescent="0.3">
      <c r="A42" s="42" t="s">
        <v>494</v>
      </c>
      <c r="B42" s="243"/>
    </row>
    <row r="43" spans="1:2" x14ac:dyDescent="0.3">
      <c r="A43" s="42" t="s">
        <v>572</v>
      </c>
      <c r="B43" s="243"/>
    </row>
    <row r="44" spans="1:2" x14ac:dyDescent="0.3">
      <c r="A44" s="42" t="s">
        <v>647</v>
      </c>
      <c r="B44" s="130"/>
    </row>
    <row r="45" spans="1:2" ht="16.2" thickBot="1" x14ac:dyDescent="0.35">
      <c r="A45" s="42" t="s">
        <v>713</v>
      </c>
      <c r="B45" s="138"/>
    </row>
    <row r="46" spans="1:2" ht="16.8" thickTop="1" thickBot="1" x14ac:dyDescent="0.35">
      <c r="A46" s="129" t="s">
        <v>11</v>
      </c>
      <c r="B46" s="68">
        <f>SUM(B39:B45)</f>
        <v>2630000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firstPageNumber="9" orientation="portrait" useFirstPageNumber="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4" zoomScale="85" workbookViewId="0">
      <selection activeCell="H26" sqref="H26"/>
    </sheetView>
  </sheetViews>
  <sheetFormatPr defaultColWidth="9.33203125" defaultRowHeight="15.6" x14ac:dyDescent="0.3"/>
  <cols>
    <col min="1" max="1" width="78.44140625" style="20" customWidth="1"/>
    <col min="2" max="2" width="13.6640625" style="43" customWidth="1"/>
    <col min="3" max="256" width="9.33203125" style="20"/>
    <col min="257" max="257" width="78.44140625" style="20" customWidth="1"/>
    <col min="258" max="258" width="13.6640625" style="20" customWidth="1"/>
    <col min="259" max="512" width="9.33203125" style="20"/>
    <col min="513" max="513" width="78.44140625" style="20" customWidth="1"/>
    <col min="514" max="514" width="13.6640625" style="20" customWidth="1"/>
    <col min="515" max="768" width="9.33203125" style="20"/>
    <col min="769" max="769" width="78.44140625" style="20" customWidth="1"/>
    <col min="770" max="770" width="13.6640625" style="20" customWidth="1"/>
    <col min="771" max="1024" width="9.33203125" style="20"/>
    <col min="1025" max="1025" width="78.44140625" style="20" customWidth="1"/>
    <col min="1026" max="1026" width="13.6640625" style="20" customWidth="1"/>
    <col min="1027" max="1280" width="9.33203125" style="20"/>
    <col min="1281" max="1281" width="78.44140625" style="20" customWidth="1"/>
    <col min="1282" max="1282" width="13.6640625" style="20" customWidth="1"/>
    <col min="1283" max="1536" width="9.33203125" style="20"/>
    <col min="1537" max="1537" width="78.44140625" style="20" customWidth="1"/>
    <col min="1538" max="1538" width="13.6640625" style="20" customWidth="1"/>
    <col min="1539" max="1792" width="9.33203125" style="20"/>
    <col min="1793" max="1793" width="78.44140625" style="20" customWidth="1"/>
    <col min="1794" max="1794" width="13.6640625" style="20" customWidth="1"/>
    <col min="1795" max="2048" width="9.33203125" style="20"/>
    <col min="2049" max="2049" width="78.44140625" style="20" customWidth="1"/>
    <col min="2050" max="2050" width="13.6640625" style="20" customWidth="1"/>
    <col min="2051" max="2304" width="9.33203125" style="20"/>
    <col min="2305" max="2305" width="78.44140625" style="20" customWidth="1"/>
    <col min="2306" max="2306" width="13.6640625" style="20" customWidth="1"/>
    <col min="2307" max="2560" width="9.33203125" style="20"/>
    <col min="2561" max="2561" width="78.44140625" style="20" customWidth="1"/>
    <col min="2562" max="2562" width="13.6640625" style="20" customWidth="1"/>
    <col min="2563" max="2816" width="9.33203125" style="20"/>
    <col min="2817" max="2817" width="78.44140625" style="20" customWidth="1"/>
    <col min="2818" max="2818" width="13.6640625" style="20" customWidth="1"/>
    <col min="2819" max="3072" width="9.33203125" style="20"/>
    <col min="3073" max="3073" width="78.44140625" style="20" customWidth="1"/>
    <col min="3074" max="3074" width="13.6640625" style="20" customWidth="1"/>
    <col min="3075" max="3328" width="9.33203125" style="20"/>
    <col min="3329" max="3329" width="78.44140625" style="20" customWidth="1"/>
    <col min="3330" max="3330" width="13.6640625" style="20" customWidth="1"/>
    <col min="3331" max="3584" width="9.33203125" style="20"/>
    <col min="3585" max="3585" width="78.44140625" style="20" customWidth="1"/>
    <col min="3586" max="3586" width="13.6640625" style="20" customWidth="1"/>
    <col min="3587" max="3840" width="9.33203125" style="20"/>
    <col min="3841" max="3841" width="78.44140625" style="20" customWidth="1"/>
    <col min="3842" max="3842" width="13.6640625" style="20" customWidth="1"/>
    <col min="3843" max="4096" width="9.33203125" style="20"/>
    <col min="4097" max="4097" width="78.44140625" style="20" customWidth="1"/>
    <col min="4098" max="4098" width="13.6640625" style="20" customWidth="1"/>
    <col min="4099" max="4352" width="9.33203125" style="20"/>
    <col min="4353" max="4353" width="78.44140625" style="20" customWidth="1"/>
    <col min="4354" max="4354" width="13.6640625" style="20" customWidth="1"/>
    <col min="4355" max="4608" width="9.33203125" style="20"/>
    <col min="4609" max="4609" width="78.44140625" style="20" customWidth="1"/>
    <col min="4610" max="4610" width="13.6640625" style="20" customWidth="1"/>
    <col min="4611" max="4864" width="9.33203125" style="20"/>
    <col min="4865" max="4865" width="78.44140625" style="20" customWidth="1"/>
    <col min="4866" max="4866" width="13.6640625" style="20" customWidth="1"/>
    <col min="4867" max="5120" width="9.33203125" style="20"/>
    <col min="5121" max="5121" width="78.44140625" style="20" customWidth="1"/>
    <col min="5122" max="5122" width="13.6640625" style="20" customWidth="1"/>
    <col min="5123" max="5376" width="9.33203125" style="20"/>
    <col min="5377" max="5377" width="78.44140625" style="20" customWidth="1"/>
    <col min="5378" max="5378" width="13.6640625" style="20" customWidth="1"/>
    <col min="5379" max="5632" width="9.33203125" style="20"/>
    <col min="5633" max="5633" width="78.44140625" style="20" customWidth="1"/>
    <col min="5634" max="5634" width="13.6640625" style="20" customWidth="1"/>
    <col min="5635" max="5888" width="9.33203125" style="20"/>
    <col min="5889" max="5889" width="78.44140625" style="20" customWidth="1"/>
    <col min="5890" max="5890" width="13.6640625" style="20" customWidth="1"/>
    <col min="5891" max="6144" width="9.33203125" style="20"/>
    <col min="6145" max="6145" width="78.44140625" style="20" customWidth="1"/>
    <col min="6146" max="6146" width="13.6640625" style="20" customWidth="1"/>
    <col min="6147" max="6400" width="9.33203125" style="20"/>
    <col min="6401" max="6401" width="78.44140625" style="20" customWidth="1"/>
    <col min="6402" max="6402" width="13.6640625" style="20" customWidth="1"/>
    <col min="6403" max="6656" width="9.33203125" style="20"/>
    <col min="6657" max="6657" width="78.44140625" style="20" customWidth="1"/>
    <col min="6658" max="6658" width="13.6640625" style="20" customWidth="1"/>
    <col min="6659" max="6912" width="9.33203125" style="20"/>
    <col min="6913" max="6913" width="78.44140625" style="20" customWidth="1"/>
    <col min="6914" max="6914" width="13.6640625" style="20" customWidth="1"/>
    <col min="6915" max="7168" width="9.33203125" style="20"/>
    <col min="7169" max="7169" width="78.44140625" style="20" customWidth="1"/>
    <col min="7170" max="7170" width="13.6640625" style="20" customWidth="1"/>
    <col min="7171" max="7424" width="9.33203125" style="20"/>
    <col min="7425" max="7425" width="78.44140625" style="20" customWidth="1"/>
    <col min="7426" max="7426" width="13.6640625" style="20" customWidth="1"/>
    <col min="7427" max="7680" width="9.33203125" style="20"/>
    <col min="7681" max="7681" width="78.44140625" style="20" customWidth="1"/>
    <col min="7682" max="7682" width="13.6640625" style="20" customWidth="1"/>
    <col min="7683" max="7936" width="9.33203125" style="20"/>
    <col min="7937" max="7937" width="78.44140625" style="20" customWidth="1"/>
    <col min="7938" max="7938" width="13.6640625" style="20" customWidth="1"/>
    <col min="7939" max="8192" width="9.33203125" style="20"/>
    <col min="8193" max="8193" width="78.44140625" style="20" customWidth="1"/>
    <col min="8194" max="8194" width="13.6640625" style="20" customWidth="1"/>
    <col min="8195" max="8448" width="9.33203125" style="20"/>
    <col min="8449" max="8449" width="78.44140625" style="20" customWidth="1"/>
    <col min="8450" max="8450" width="13.6640625" style="20" customWidth="1"/>
    <col min="8451" max="8704" width="9.33203125" style="20"/>
    <col min="8705" max="8705" width="78.44140625" style="20" customWidth="1"/>
    <col min="8706" max="8706" width="13.6640625" style="20" customWidth="1"/>
    <col min="8707" max="8960" width="9.33203125" style="20"/>
    <col min="8961" max="8961" width="78.44140625" style="20" customWidth="1"/>
    <col min="8962" max="8962" width="13.6640625" style="20" customWidth="1"/>
    <col min="8963" max="9216" width="9.33203125" style="20"/>
    <col min="9217" max="9217" width="78.44140625" style="20" customWidth="1"/>
    <col min="9218" max="9218" width="13.6640625" style="20" customWidth="1"/>
    <col min="9219" max="9472" width="9.33203125" style="20"/>
    <col min="9473" max="9473" width="78.44140625" style="20" customWidth="1"/>
    <col min="9474" max="9474" width="13.6640625" style="20" customWidth="1"/>
    <col min="9475" max="9728" width="9.33203125" style="20"/>
    <col min="9729" max="9729" width="78.44140625" style="20" customWidth="1"/>
    <col min="9730" max="9730" width="13.6640625" style="20" customWidth="1"/>
    <col min="9731" max="9984" width="9.33203125" style="20"/>
    <col min="9985" max="9985" width="78.44140625" style="20" customWidth="1"/>
    <col min="9986" max="9986" width="13.6640625" style="20" customWidth="1"/>
    <col min="9987" max="10240" width="9.33203125" style="20"/>
    <col min="10241" max="10241" width="78.44140625" style="20" customWidth="1"/>
    <col min="10242" max="10242" width="13.6640625" style="20" customWidth="1"/>
    <col min="10243" max="10496" width="9.33203125" style="20"/>
    <col min="10497" max="10497" width="78.44140625" style="20" customWidth="1"/>
    <col min="10498" max="10498" width="13.6640625" style="20" customWidth="1"/>
    <col min="10499" max="10752" width="9.33203125" style="20"/>
    <col min="10753" max="10753" width="78.44140625" style="20" customWidth="1"/>
    <col min="10754" max="10754" width="13.6640625" style="20" customWidth="1"/>
    <col min="10755" max="11008" width="9.33203125" style="20"/>
    <col min="11009" max="11009" width="78.44140625" style="20" customWidth="1"/>
    <col min="11010" max="11010" width="13.6640625" style="20" customWidth="1"/>
    <col min="11011" max="11264" width="9.33203125" style="20"/>
    <col min="11265" max="11265" width="78.44140625" style="20" customWidth="1"/>
    <col min="11266" max="11266" width="13.6640625" style="20" customWidth="1"/>
    <col min="11267" max="11520" width="9.33203125" style="20"/>
    <col min="11521" max="11521" width="78.44140625" style="20" customWidth="1"/>
    <col min="11522" max="11522" width="13.6640625" style="20" customWidth="1"/>
    <col min="11523" max="11776" width="9.33203125" style="20"/>
    <col min="11777" max="11777" width="78.44140625" style="20" customWidth="1"/>
    <col min="11778" max="11778" width="13.6640625" style="20" customWidth="1"/>
    <col min="11779" max="12032" width="9.33203125" style="20"/>
    <col min="12033" max="12033" width="78.44140625" style="20" customWidth="1"/>
    <col min="12034" max="12034" width="13.6640625" style="20" customWidth="1"/>
    <col min="12035" max="12288" width="9.33203125" style="20"/>
    <col min="12289" max="12289" width="78.44140625" style="20" customWidth="1"/>
    <col min="12290" max="12290" width="13.6640625" style="20" customWidth="1"/>
    <col min="12291" max="12544" width="9.33203125" style="20"/>
    <col min="12545" max="12545" width="78.44140625" style="20" customWidth="1"/>
    <col min="12546" max="12546" width="13.6640625" style="20" customWidth="1"/>
    <col min="12547" max="12800" width="9.33203125" style="20"/>
    <col min="12801" max="12801" width="78.44140625" style="20" customWidth="1"/>
    <col min="12802" max="12802" width="13.6640625" style="20" customWidth="1"/>
    <col min="12803" max="13056" width="9.33203125" style="20"/>
    <col min="13057" max="13057" width="78.44140625" style="20" customWidth="1"/>
    <col min="13058" max="13058" width="13.6640625" style="20" customWidth="1"/>
    <col min="13059" max="13312" width="9.33203125" style="20"/>
    <col min="13313" max="13313" width="78.44140625" style="20" customWidth="1"/>
    <col min="13314" max="13314" width="13.6640625" style="20" customWidth="1"/>
    <col min="13315" max="13568" width="9.33203125" style="20"/>
    <col min="13569" max="13569" width="78.44140625" style="20" customWidth="1"/>
    <col min="13570" max="13570" width="13.6640625" style="20" customWidth="1"/>
    <col min="13571" max="13824" width="9.33203125" style="20"/>
    <col min="13825" max="13825" width="78.44140625" style="20" customWidth="1"/>
    <col min="13826" max="13826" width="13.6640625" style="20" customWidth="1"/>
    <col min="13827" max="14080" width="9.33203125" style="20"/>
    <col min="14081" max="14081" width="78.44140625" style="20" customWidth="1"/>
    <col min="14082" max="14082" width="13.6640625" style="20" customWidth="1"/>
    <col min="14083" max="14336" width="9.33203125" style="20"/>
    <col min="14337" max="14337" width="78.44140625" style="20" customWidth="1"/>
    <col min="14338" max="14338" width="13.6640625" style="20" customWidth="1"/>
    <col min="14339" max="14592" width="9.33203125" style="20"/>
    <col min="14593" max="14593" width="78.44140625" style="20" customWidth="1"/>
    <col min="14594" max="14594" width="13.6640625" style="20" customWidth="1"/>
    <col min="14595" max="14848" width="9.33203125" style="20"/>
    <col min="14849" max="14849" width="78.44140625" style="20" customWidth="1"/>
    <col min="14850" max="14850" width="13.6640625" style="20" customWidth="1"/>
    <col min="14851" max="15104" width="9.33203125" style="20"/>
    <col min="15105" max="15105" width="78.44140625" style="20" customWidth="1"/>
    <col min="15106" max="15106" width="13.6640625" style="20" customWidth="1"/>
    <col min="15107" max="15360" width="9.33203125" style="20"/>
    <col min="15361" max="15361" width="78.44140625" style="20" customWidth="1"/>
    <col min="15362" max="15362" width="13.6640625" style="20" customWidth="1"/>
    <col min="15363" max="15616" width="9.33203125" style="20"/>
    <col min="15617" max="15617" width="78.44140625" style="20" customWidth="1"/>
    <col min="15618" max="15618" width="13.6640625" style="20" customWidth="1"/>
    <col min="15619" max="15872" width="9.33203125" style="20"/>
    <col min="15873" max="15873" width="78.44140625" style="20" customWidth="1"/>
    <col min="15874" max="15874" width="13.6640625" style="20" customWidth="1"/>
    <col min="15875" max="16128" width="9.33203125" style="20"/>
    <col min="16129" max="16129" width="78.44140625" style="20" customWidth="1"/>
    <col min="16130" max="16130" width="13.6640625" style="20" customWidth="1"/>
    <col min="16131" max="16384" width="9.33203125" style="20"/>
  </cols>
  <sheetData>
    <row r="1" spans="1:2" x14ac:dyDescent="0.3">
      <c r="A1" s="1288" t="s">
        <v>0</v>
      </c>
      <c r="B1" s="1288"/>
    </row>
    <row r="2" spans="1:2" x14ac:dyDescent="0.3">
      <c r="A2" s="1288" t="s">
        <v>1</v>
      </c>
      <c r="B2" s="1288"/>
    </row>
    <row r="3" spans="1:2" ht="12.75" customHeight="1" x14ac:dyDescent="0.3">
      <c r="A3" s="21"/>
      <c r="B3" s="22"/>
    </row>
    <row r="4" spans="1:2" s="23" customFormat="1" ht="17.25" customHeight="1" x14ac:dyDescent="0.3">
      <c r="A4" s="1289" t="s">
        <v>812</v>
      </c>
      <c r="B4" s="1290"/>
    </row>
    <row r="5" spans="1:2" ht="12.75" customHeight="1" x14ac:dyDescent="0.3">
      <c r="A5" s="24"/>
      <c r="B5" s="25"/>
    </row>
    <row r="6" spans="1:2" x14ac:dyDescent="0.3">
      <c r="A6" s="1291" t="s">
        <v>113</v>
      </c>
      <c r="B6" s="1291"/>
    </row>
    <row r="7" spans="1:2" x14ac:dyDescent="0.3">
      <c r="A7" s="1010" t="s">
        <v>30</v>
      </c>
      <c r="B7" s="26"/>
    </row>
    <row r="8" spans="1:2" x14ac:dyDescent="0.3">
      <c r="A8" s="1291" t="s">
        <v>71</v>
      </c>
      <c r="B8" s="1291"/>
    </row>
    <row r="9" spans="1:2" x14ac:dyDescent="0.3">
      <c r="A9" s="1291"/>
      <c r="B9" s="1291"/>
    </row>
    <row r="10" spans="1:2" ht="12.75" customHeight="1" x14ac:dyDescent="0.3">
      <c r="A10" s="27"/>
      <c r="B10" s="28"/>
    </row>
    <row r="11" spans="1:2" x14ac:dyDescent="0.3">
      <c r="A11" s="1286" t="s">
        <v>492</v>
      </c>
      <c r="B11" s="1287"/>
    </row>
    <row r="12" spans="1:2" ht="12.75" customHeight="1" thickBot="1" x14ac:dyDescent="0.35">
      <c r="A12" s="29"/>
      <c r="B12" s="30"/>
    </row>
    <row r="13" spans="1:2" x14ac:dyDescent="0.3">
      <c r="A13" s="31" t="s">
        <v>16</v>
      </c>
      <c r="B13" s="32" t="s">
        <v>2</v>
      </c>
    </row>
    <row r="14" spans="1:2" x14ac:dyDescent="0.3">
      <c r="A14" s="20" t="s">
        <v>3</v>
      </c>
      <c r="B14" s="32">
        <v>700000</v>
      </c>
    </row>
    <row r="15" spans="1:2" x14ac:dyDescent="0.3">
      <c r="B15" s="32"/>
    </row>
    <row r="16" spans="1:2" x14ac:dyDescent="0.3">
      <c r="A16" s="20" t="s">
        <v>5</v>
      </c>
      <c r="B16" s="32">
        <v>6300000</v>
      </c>
    </row>
    <row r="17" spans="1:4" ht="16.2" thickBot="1" x14ac:dyDescent="0.35">
      <c r="A17" s="33" t="s">
        <v>26</v>
      </c>
      <c r="B17" s="34"/>
    </row>
    <row r="18" spans="1:4" ht="16.2" thickTop="1" x14ac:dyDescent="0.3">
      <c r="A18" s="20" t="s">
        <v>6</v>
      </c>
      <c r="B18" s="35"/>
      <c r="D18" s="23"/>
    </row>
    <row r="19" spans="1:4" s="31" customFormat="1" ht="16.2" thickBot="1" x14ac:dyDescent="0.35">
      <c r="A19" s="36" t="s">
        <v>7</v>
      </c>
      <c r="B19" s="37">
        <f>SUM(B13:B17)-(B18)</f>
        <v>7000000</v>
      </c>
    </row>
    <row r="20" spans="1:4" ht="12.75" customHeight="1" x14ac:dyDescent="0.3">
      <c r="A20" s="24"/>
      <c r="B20" s="38"/>
    </row>
    <row r="21" spans="1:4" x14ac:dyDescent="0.3">
      <c r="A21" s="31" t="s">
        <v>17</v>
      </c>
      <c r="B21" s="32"/>
    </row>
    <row r="22" spans="1:4" x14ac:dyDescent="0.3">
      <c r="A22" s="20" t="s">
        <v>95</v>
      </c>
      <c r="B22" s="32"/>
    </row>
    <row r="23" spans="1:4" ht="16.5" customHeight="1" x14ac:dyDescent="0.3">
      <c r="A23" s="20" t="s">
        <v>22</v>
      </c>
      <c r="B23" s="32"/>
    </row>
    <row r="24" spans="1:4" x14ac:dyDescent="0.3">
      <c r="A24" s="20" t="s">
        <v>20</v>
      </c>
      <c r="B24" s="32"/>
    </row>
    <row r="25" spans="1:4" x14ac:dyDescent="0.3">
      <c r="A25" s="20" t="s">
        <v>8</v>
      </c>
      <c r="B25" s="32"/>
    </row>
    <row r="26" spans="1:4" x14ac:dyDescent="0.3">
      <c r="A26" s="20" t="s">
        <v>96</v>
      </c>
      <c r="B26" s="32">
        <v>100000</v>
      </c>
    </row>
    <row r="27" spans="1:4" x14ac:dyDescent="0.3">
      <c r="A27" s="20" t="s">
        <v>9</v>
      </c>
      <c r="B27" s="32">
        <v>6900000</v>
      </c>
    </row>
    <row r="28" spans="1:4" ht="16.2" thickBot="1" x14ac:dyDescent="0.35">
      <c r="A28" s="33" t="s">
        <v>10</v>
      </c>
      <c r="B28" s="39"/>
    </row>
    <row r="29" spans="1:4" s="31" customFormat="1" ht="16.8" thickTop="1" thickBot="1" x14ac:dyDescent="0.35">
      <c r="A29" s="40" t="s">
        <v>11</v>
      </c>
      <c r="B29" s="41">
        <f>SUM(B22:B28)</f>
        <v>7000000</v>
      </c>
    </row>
    <row r="30" spans="1:4" ht="12.75" customHeight="1" x14ac:dyDescent="0.3">
      <c r="A30" s="24"/>
      <c r="B30" s="38"/>
    </row>
    <row r="31" spans="1:4" x14ac:dyDescent="0.3">
      <c r="A31" s="31" t="s">
        <v>18</v>
      </c>
      <c r="B31" s="32" t="s">
        <v>4</v>
      </c>
    </row>
    <row r="32" spans="1:4" x14ac:dyDescent="0.3">
      <c r="A32" s="20" t="s">
        <v>12</v>
      </c>
      <c r="B32" s="32"/>
    </row>
    <row r="33" spans="1:2" x14ac:dyDescent="0.3">
      <c r="A33" s="20" t="s">
        <v>13</v>
      </c>
      <c r="B33" s="32"/>
    </row>
    <row r="34" spans="1:2" x14ac:dyDescent="0.3">
      <c r="A34" s="20" t="s">
        <v>14</v>
      </c>
      <c r="B34" s="32"/>
    </row>
    <row r="35" spans="1:2" ht="16.2" thickBot="1" x14ac:dyDescent="0.35">
      <c r="A35" s="33" t="s">
        <v>15</v>
      </c>
      <c r="B35" s="39"/>
    </row>
    <row r="36" spans="1:2" s="31" customFormat="1" ht="16.8" thickTop="1" thickBot="1" x14ac:dyDescent="0.35">
      <c r="A36" s="40" t="s">
        <v>7</v>
      </c>
      <c r="B36" s="41">
        <f>SUM(B31:B35)</f>
        <v>0</v>
      </c>
    </row>
    <row r="37" spans="1:2" ht="12.75" customHeight="1" x14ac:dyDescent="0.3">
      <c r="A37" s="24"/>
      <c r="B37" s="38"/>
    </row>
    <row r="38" spans="1:2" ht="15" customHeight="1" x14ac:dyDescent="0.3">
      <c r="A38" s="31" t="s">
        <v>19</v>
      </c>
      <c r="B38" s="32"/>
    </row>
    <row r="39" spans="1:2" x14ac:dyDescent="0.3">
      <c r="A39" s="42" t="s">
        <v>118</v>
      </c>
      <c r="B39" s="44"/>
    </row>
    <row r="40" spans="1:2" x14ac:dyDescent="0.3">
      <c r="A40" s="42" t="s">
        <v>129</v>
      </c>
      <c r="B40" s="44" t="s">
        <v>2</v>
      </c>
    </row>
    <row r="41" spans="1:2" x14ac:dyDescent="0.3">
      <c r="A41" s="42" t="s">
        <v>156</v>
      </c>
      <c r="B41" s="44"/>
    </row>
    <row r="42" spans="1:2" x14ac:dyDescent="0.3">
      <c r="A42" s="42" t="s">
        <v>494</v>
      </c>
      <c r="B42" s="44"/>
    </row>
    <row r="43" spans="1:2" x14ac:dyDescent="0.3">
      <c r="A43" s="42" t="s">
        <v>572</v>
      </c>
      <c r="B43" s="44"/>
    </row>
    <row r="44" spans="1:2" x14ac:dyDescent="0.3">
      <c r="A44" s="42" t="s">
        <v>647</v>
      </c>
      <c r="B44" s="44"/>
    </row>
    <row r="45" spans="1:2" ht="16.2" thickBot="1" x14ac:dyDescent="0.35">
      <c r="A45" s="42" t="s">
        <v>713</v>
      </c>
      <c r="B45" s="44">
        <v>7000000</v>
      </c>
    </row>
    <row r="46" spans="1:2" ht="16.8" thickTop="1" thickBot="1" x14ac:dyDescent="0.35">
      <c r="A46" s="749" t="s">
        <v>11</v>
      </c>
      <c r="B46" s="41">
        <f>SUM(B39:B45)</f>
        <v>7000000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zoomScale="85" workbookViewId="0">
      <selection activeCell="B40" sqref="B40"/>
    </sheetView>
  </sheetViews>
  <sheetFormatPr defaultColWidth="9.33203125" defaultRowHeight="15.6" x14ac:dyDescent="0.3"/>
  <cols>
    <col min="1" max="1" width="78.44140625" style="20" customWidth="1"/>
    <col min="2" max="2" width="13.6640625" style="43" customWidth="1"/>
    <col min="3" max="16384" width="9.33203125" style="20"/>
  </cols>
  <sheetData>
    <row r="1" spans="1:10" x14ac:dyDescent="0.3">
      <c r="A1" s="1278" t="s">
        <v>0</v>
      </c>
      <c r="B1" s="1279"/>
    </row>
    <row r="2" spans="1:10" x14ac:dyDescent="0.3">
      <c r="A2" s="1280" t="s">
        <v>1</v>
      </c>
      <c r="B2" s="1281"/>
    </row>
    <row r="3" spans="1:10" ht="12.75" customHeight="1" x14ac:dyDescent="0.3">
      <c r="A3" s="239"/>
      <c r="B3" s="240"/>
    </row>
    <row r="4" spans="1:10" s="23" customFormat="1" ht="34.5" customHeight="1" x14ac:dyDescent="0.3">
      <c r="A4" s="1292" t="s">
        <v>656</v>
      </c>
      <c r="B4" s="1293"/>
    </row>
    <row r="5" spans="1:10" ht="12.75" customHeight="1" x14ac:dyDescent="0.3">
      <c r="A5" s="121"/>
      <c r="B5" s="241"/>
    </row>
    <row r="6" spans="1:10" x14ac:dyDescent="0.3">
      <c r="A6" s="1284" t="s">
        <v>121</v>
      </c>
      <c r="B6" s="1283"/>
    </row>
    <row r="7" spans="1:10" x14ac:dyDescent="0.3">
      <c r="A7" s="319" t="s">
        <v>30</v>
      </c>
      <c r="B7" s="109"/>
    </row>
    <row r="8" spans="1:10" x14ac:dyDescent="0.3">
      <c r="A8" s="1284" t="s">
        <v>540</v>
      </c>
      <c r="B8" s="1283"/>
    </row>
    <row r="9" spans="1:10" x14ac:dyDescent="0.3">
      <c r="A9" s="1282" t="s">
        <v>41</v>
      </c>
      <c r="B9" s="1285"/>
    </row>
    <row r="10" spans="1:10" ht="12.75" customHeight="1" x14ac:dyDescent="0.3">
      <c r="A10" s="123"/>
      <c r="B10" s="124"/>
    </row>
    <row r="11" spans="1:10" x14ac:dyDescent="0.3">
      <c r="A11" s="1276" t="s">
        <v>541</v>
      </c>
      <c r="B11" s="1277"/>
    </row>
    <row r="12" spans="1:10" ht="12.75" customHeight="1" thickBot="1" x14ac:dyDescent="0.35">
      <c r="A12" s="125"/>
      <c r="B12" s="126"/>
    </row>
    <row r="13" spans="1:10" x14ac:dyDescent="0.3">
      <c r="A13" s="242" t="s">
        <v>16</v>
      </c>
      <c r="B13" s="243" t="s">
        <v>2</v>
      </c>
    </row>
    <row r="14" spans="1:10" x14ac:dyDescent="0.3">
      <c r="A14" s="244" t="s">
        <v>3</v>
      </c>
      <c r="B14" s="243" t="s">
        <v>2</v>
      </c>
    </row>
    <row r="15" spans="1:10" x14ac:dyDescent="0.3">
      <c r="A15" s="244" t="s">
        <v>25</v>
      </c>
      <c r="B15" s="243">
        <v>2546414</v>
      </c>
      <c r="J15" s="42"/>
    </row>
    <row r="16" spans="1:10" x14ac:dyDescent="0.3">
      <c r="A16" s="244" t="s">
        <v>5</v>
      </c>
      <c r="B16" s="243">
        <v>10382000</v>
      </c>
    </row>
    <row r="17" spans="1:4" ht="16.2" thickBot="1" x14ac:dyDescent="0.35">
      <c r="A17" s="127" t="s">
        <v>26</v>
      </c>
      <c r="B17" s="128"/>
    </row>
    <row r="18" spans="1:4" ht="16.2" thickTop="1" x14ac:dyDescent="0.3">
      <c r="A18" s="244" t="s">
        <v>6</v>
      </c>
      <c r="B18" s="245"/>
      <c r="D18" s="23"/>
    </row>
    <row r="19" spans="1:4" s="31" customFormat="1" ht="16.2" thickBot="1" x14ac:dyDescent="0.35">
      <c r="A19" s="67" t="s">
        <v>7</v>
      </c>
      <c r="B19" s="69">
        <f>SUM(B13:B17)-(B18)</f>
        <v>12928414</v>
      </c>
    </row>
    <row r="20" spans="1:4" ht="12.75" customHeight="1" x14ac:dyDescent="0.3">
      <c r="A20" s="121"/>
      <c r="B20" s="122"/>
    </row>
    <row r="21" spans="1:4" x14ac:dyDescent="0.3">
      <c r="A21" s="242" t="s">
        <v>17</v>
      </c>
      <c r="B21" s="243"/>
    </row>
    <row r="22" spans="1:4" x14ac:dyDescent="0.3">
      <c r="A22" s="244" t="s">
        <v>111</v>
      </c>
      <c r="B22" s="243">
        <f>2036776+8305955</f>
        <v>10342731</v>
      </c>
    </row>
    <row r="23" spans="1:4" x14ac:dyDescent="0.3">
      <c r="A23" s="244" t="s">
        <v>20</v>
      </c>
      <c r="B23" s="243"/>
    </row>
    <row r="24" spans="1:4" x14ac:dyDescent="0.3">
      <c r="A24" s="244" t="s">
        <v>657</v>
      </c>
      <c r="B24" s="243">
        <v>613256</v>
      </c>
    </row>
    <row r="25" spans="1:4" x14ac:dyDescent="0.3">
      <c r="A25" s="244" t="s">
        <v>102</v>
      </c>
      <c r="B25" s="243">
        <f>908734+1063693</f>
        <v>1972427</v>
      </c>
    </row>
    <row r="26" spans="1:4" x14ac:dyDescent="0.3">
      <c r="A26" s="244" t="s">
        <v>9</v>
      </c>
      <c r="B26" s="243"/>
    </row>
    <row r="27" spans="1:4" ht="16.2" thickBot="1" x14ac:dyDescent="0.35">
      <c r="A27" s="127" t="s">
        <v>10</v>
      </c>
      <c r="B27" s="79"/>
    </row>
    <row r="28" spans="1:4" s="31" customFormat="1" ht="16.8" thickTop="1" thickBot="1" x14ac:dyDescent="0.35">
      <c r="A28" s="129" t="s">
        <v>11</v>
      </c>
      <c r="B28" s="68">
        <f>SUM(B22:B27)</f>
        <v>12928414</v>
      </c>
    </row>
    <row r="29" spans="1:4" ht="12.75" customHeight="1" x14ac:dyDescent="0.3">
      <c r="A29" s="121"/>
      <c r="B29" s="122"/>
    </row>
    <row r="30" spans="1:4" x14ac:dyDescent="0.3">
      <c r="A30" s="242" t="s">
        <v>18</v>
      </c>
      <c r="B30" s="243" t="s">
        <v>4</v>
      </c>
    </row>
    <row r="31" spans="1:4" x14ac:dyDescent="0.3">
      <c r="A31" s="244" t="s">
        <v>12</v>
      </c>
      <c r="B31" s="243"/>
    </row>
    <row r="32" spans="1:4" x14ac:dyDescent="0.3">
      <c r="A32" s="244" t="s">
        <v>13</v>
      </c>
      <c r="B32" s="243"/>
    </row>
    <row r="33" spans="1:2" x14ac:dyDescent="0.3">
      <c r="A33" s="244" t="s">
        <v>14</v>
      </c>
      <c r="B33" s="243"/>
    </row>
    <row r="34" spans="1:2" ht="16.2" thickBot="1" x14ac:dyDescent="0.35">
      <c r="A34" s="127" t="s">
        <v>15</v>
      </c>
      <c r="B34" s="79"/>
    </row>
    <row r="35" spans="1:2" s="31" customFormat="1" ht="16.8" thickTop="1" thickBot="1" x14ac:dyDescent="0.35">
      <c r="A35" s="129" t="s">
        <v>7</v>
      </c>
      <c r="B35" s="68">
        <f>SUM(B30:B34)</f>
        <v>0</v>
      </c>
    </row>
    <row r="36" spans="1:2" ht="12.75" customHeight="1" x14ac:dyDescent="0.3">
      <c r="A36" s="121"/>
      <c r="B36" s="122"/>
    </row>
    <row r="37" spans="1:2" x14ac:dyDescent="0.3">
      <c r="A37" s="242" t="s">
        <v>19</v>
      </c>
      <c r="B37" s="243"/>
    </row>
    <row r="38" spans="1:2" x14ac:dyDescent="0.3">
      <c r="A38" s="42" t="s">
        <v>118</v>
      </c>
      <c r="B38" s="130">
        <v>908734</v>
      </c>
    </row>
    <row r="39" spans="1:2" x14ac:dyDescent="0.3">
      <c r="A39" s="42" t="s">
        <v>129</v>
      </c>
      <c r="B39" s="130">
        <f>1063693+2036776+8305955+613256</f>
        <v>12019680</v>
      </c>
    </row>
    <row r="40" spans="1:2" x14ac:dyDescent="0.3">
      <c r="A40" s="42" t="s">
        <v>156</v>
      </c>
      <c r="B40" s="243"/>
    </row>
    <row r="41" spans="1:2" x14ac:dyDescent="0.3">
      <c r="A41" s="42" t="s">
        <v>494</v>
      </c>
      <c r="B41" s="243"/>
    </row>
    <row r="42" spans="1:2" x14ac:dyDescent="0.3">
      <c r="A42" s="42" t="s">
        <v>572</v>
      </c>
      <c r="B42" s="130"/>
    </row>
    <row r="43" spans="1:2" x14ac:dyDescent="0.3">
      <c r="A43" s="42" t="s">
        <v>647</v>
      </c>
      <c r="B43" s="130"/>
    </row>
    <row r="44" spans="1:2" ht="16.2" thickBot="1" x14ac:dyDescent="0.35">
      <c r="A44" s="42" t="s">
        <v>713</v>
      </c>
      <c r="B44" s="138"/>
    </row>
    <row r="45" spans="1:2" ht="16.8" thickTop="1" thickBot="1" x14ac:dyDescent="0.35">
      <c r="A45" s="129" t="s">
        <v>11</v>
      </c>
      <c r="B45" s="68">
        <f>SUM(B38:B44)</f>
        <v>12928414</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firstPageNumber="9" orientation="portrait" useFirstPageNumber="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view="pageBreakPreview" topLeftCell="A13" zoomScale="60" zoomScaleNormal="85" workbookViewId="0">
      <selection activeCell="B47" sqref="B47"/>
    </sheetView>
  </sheetViews>
  <sheetFormatPr defaultColWidth="9.33203125" defaultRowHeight="15.6" x14ac:dyDescent="0.3"/>
  <cols>
    <col min="1" max="1" width="78.44140625" style="20" customWidth="1"/>
    <col min="2" max="2" width="13.6640625" style="43" customWidth="1"/>
    <col min="3" max="16384" width="9.33203125" style="20"/>
  </cols>
  <sheetData>
    <row r="1" spans="1:12" x14ac:dyDescent="0.3">
      <c r="A1" s="1278" t="s">
        <v>0</v>
      </c>
      <c r="B1" s="1279"/>
    </row>
    <row r="2" spans="1:12" x14ac:dyDescent="0.3">
      <c r="A2" s="1280" t="s">
        <v>1</v>
      </c>
      <c r="B2" s="1281"/>
    </row>
    <row r="3" spans="1:12" ht="12.75" customHeight="1" x14ac:dyDescent="0.3">
      <c r="A3" s="239"/>
      <c r="B3" s="240"/>
    </row>
    <row r="4" spans="1:12" s="23" customFormat="1" ht="17.25" customHeight="1" x14ac:dyDescent="0.3">
      <c r="A4" s="1282" t="s">
        <v>637</v>
      </c>
      <c r="B4" s="1283"/>
    </row>
    <row r="5" spans="1:12" ht="12.75" customHeight="1" x14ac:dyDescent="0.3">
      <c r="A5" s="121"/>
      <c r="B5" s="241"/>
    </row>
    <row r="6" spans="1:12" x14ac:dyDescent="0.3">
      <c r="A6" s="1284" t="s">
        <v>121</v>
      </c>
      <c r="B6" s="1283"/>
    </row>
    <row r="7" spans="1:12" x14ac:dyDescent="0.3">
      <c r="A7" s="350" t="s">
        <v>30</v>
      </c>
      <c r="B7" s="109"/>
    </row>
    <row r="8" spans="1:12" x14ac:dyDescent="0.3">
      <c r="A8" s="1284" t="s">
        <v>638</v>
      </c>
      <c r="B8" s="1283"/>
    </row>
    <row r="9" spans="1:12" x14ac:dyDescent="0.3">
      <c r="A9" s="1282" t="s">
        <v>639</v>
      </c>
      <c r="B9" s="1285"/>
    </row>
    <row r="10" spans="1:12" ht="12.75" customHeight="1" x14ac:dyDescent="0.3">
      <c r="B10" s="130"/>
    </row>
    <row r="11" spans="1:12" x14ac:dyDescent="0.3">
      <c r="A11" s="1276"/>
      <c r="B11" s="1277"/>
    </row>
    <row r="12" spans="1:12" ht="22.5" customHeight="1" thickBot="1" x14ac:dyDescent="0.35">
      <c r="A12" s="353" t="s">
        <v>640</v>
      </c>
      <c r="B12" s="354"/>
    </row>
    <row r="13" spans="1:12" x14ac:dyDescent="0.3">
      <c r="A13" s="242"/>
      <c r="B13" s="243"/>
    </row>
    <row r="14" spans="1:12" x14ac:dyDescent="0.3">
      <c r="A14" s="244" t="s">
        <v>16</v>
      </c>
      <c r="B14" s="243" t="s">
        <v>2</v>
      </c>
    </row>
    <row r="15" spans="1:12" x14ac:dyDescent="0.3">
      <c r="A15" s="244" t="s">
        <v>3</v>
      </c>
      <c r="B15" s="243" t="s">
        <v>2</v>
      </c>
      <c r="L15" s="42"/>
    </row>
    <row r="16" spans="1:12" x14ac:dyDescent="0.3">
      <c r="A16" s="244" t="s">
        <v>25</v>
      </c>
      <c r="B16" s="243">
        <v>600000</v>
      </c>
    </row>
    <row r="17" spans="1:4" x14ac:dyDescent="0.3">
      <c r="A17" s="244" t="s">
        <v>5</v>
      </c>
      <c r="B17" s="243">
        <f>6578063-600000</f>
        <v>5978063</v>
      </c>
    </row>
    <row r="18" spans="1:4" x14ac:dyDescent="0.3">
      <c r="A18" s="244" t="s">
        <v>26</v>
      </c>
      <c r="B18" s="243"/>
      <c r="D18" s="23"/>
    </row>
    <row r="19" spans="1:4" s="31" customFormat="1" ht="16.2" thickBot="1" x14ac:dyDescent="0.35">
      <c r="A19" s="127" t="s">
        <v>6</v>
      </c>
      <c r="B19" s="79"/>
    </row>
    <row r="20" spans="1:4" ht="21.75" customHeight="1" thickTop="1" thickBot="1" x14ac:dyDescent="0.35">
      <c r="A20" s="129" t="s">
        <v>7</v>
      </c>
      <c r="B20" s="68">
        <f>SUM(B14:B18)-(B19)</f>
        <v>6578063</v>
      </c>
    </row>
    <row r="21" spans="1:4" x14ac:dyDescent="0.3">
      <c r="A21" s="121"/>
      <c r="B21" s="122"/>
    </row>
    <row r="22" spans="1:4" x14ac:dyDescent="0.3">
      <c r="A22" s="244" t="s">
        <v>17</v>
      </c>
      <c r="B22" s="243"/>
    </row>
    <row r="23" spans="1:4" ht="16.5" customHeight="1" x14ac:dyDescent="0.3">
      <c r="A23" s="244" t="s">
        <v>111</v>
      </c>
      <c r="B23" s="243">
        <v>5262450</v>
      </c>
    </row>
    <row r="24" spans="1:4" x14ac:dyDescent="0.3">
      <c r="A24" s="244" t="s">
        <v>22</v>
      </c>
      <c r="B24" s="243"/>
    </row>
    <row r="25" spans="1:4" x14ac:dyDescent="0.3">
      <c r="A25" s="244" t="s">
        <v>20</v>
      </c>
      <c r="B25" s="243"/>
    </row>
    <row r="26" spans="1:4" x14ac:dyDescent="0.3">
      <c r="A26" s="244" t="s">
        <v>8</v>
      </c>
      <c r="B26" s="243"/>
    </row>
    <row r="27" spans="1:4" x14ac:dyDescent="0.3">
      <c r="A27" s="244" t="s">
        <v>102</v>
      </c>
      <c r="B27" s="243">
        <v>1315613</v>
      </c>
    </row>
    <row r="28" spans="1:4" x14ac:dyDescent="0.3">
      <c r="A28" s="244" t="s">
        <v>9</v>
      </c>
      <c r="B28" s="243"/>
    </row>
    <row r="29" spans="1:4" s="31" customFormat="1" ht="16.2" thickBot="1" x14ac:dyDescent="0.35">
      <c r="A29" s="127" t="s">
        <v>10</v>
      </c>
      <c r="B29" s="79"/>
    </row>
    <row r="30" spans="1:4" ht="21" customHeight="1" thickTop="1" thickBot="1" x14ac:dyDescent="0.35">
      <c r="A30" s="129" t="s">
        <v>11</v>
      </c>
      <c r="B30" s="68">
        <f>SUM(B23:B29)</f>
        <v>6578063</v>
      </c>
    </row>
    <row r="31" spans="1:4" x14ac:dyDescent="0.3">
      <c r="A31" s="121"/>
      <c r="B31" s="122"/>
    </row>
    <row r="32" spans="1:4" x14ac:dyDescent="0.3">
      <c r="A32" s="244" t="s">
        <v>18</v>
      </c>
      <c r="B32" s="243" t="s">
        <v>4</v>
      </c>
    </row>
    <row r="33" spans="1:2" x14ac:dyDescent="0.3">
      <c r="A33" s="244" t="s">
        <v>12</v>
      </c>
      <c r="B33" s="243"/>
    </row>
    <row r="34" spans="1:2" ht="16.2" thickBot="1" x14ac:dyDescent="0.35">
      <c r="A34" s="127" t="s">
        <v>13</v>
      </c>
      <c r="B34" s="79"/>
    </row>
    <row r="35" spans="1:2" ht="16.2" thickTop="1" x14ac:dyDescent="0.3">
      <c r="A35" s="244" t="s">
        <v>14</v>
      </c>
      <c r="B35" s="243"/>
    </row>
    <row r="36" spans="1:2" s="31" customFormat="1" ht="16.2" thickBot="1" x14ac:dyDescent="0.35">
      <c r="A36" s="127" t="s">
        <v>15</v>
      </c>
      <c r="B36" s="79"/>
    </row>
    <row r="37" spans="1:2" ht="21.75" customHeight="1" thickTop="1" thickBot="1" x14ac:dyDescent="0.35">
      <c r="A37" s="129" t="s">
        <v>7</v>
      </c>
      <c r="B37" s="68">
        <f>SUM(B32:B36)</f>
        <v>0</v>
      </c>
    </row>
    <row r="38" spans="1:2" ht="15.75" customHeight="1" x14ac:dyDescent="0.3">
      <c r="A38" s="121"/>
      <c r="B38" s="122"/>
    </row>
    <row r="39" spans="1:2" x14ac:dyDescent="0.3">
      <c r="A39" s="246" t="s">
        <v>19</v>
      </c>
      <c r="B39" s="130"/>
    </row>
    <row r="40" spans="1:2" x14ac:dyDescent="0.3">
      <c r="A40" s="42" t="s">
        <v>118</v>
      </c>
      <c r="B40" s="130"/>
    </row>
    <row r="41" spans="1:2" x14ac:dyDescent="0.3">
      <c r="A41" s="42" t="s">
        <v>129</v>
      </c>
      <c r="B41" s="243"/>
    </row>
    <row r="42" spans="1:2" x14ac:dyDescent="0.3">
      <c r="A42" s="42" t="s">
        <v>156</v>
      </c>
      <c r="B42" s="243"/>
    </row>
    <row r="43" spans="1:2" x14ac:dyDescent="0.3">
      <c r="A43" s="42" t="s">
        <v>494</v>
      </c>
      <c r="B43" s="130"/>
    </row>
    <row r="44" spans="1:2" x14ac:dyDescent="0.3">
      <c r="A44" s="42" t="s">
        <v>572</v>
      </c>
      <c r="B44" s="243"/>
    </row>
    <row r="45" spans="1:2" x14ac:dyDescent="0.3">
      <c r="A45" s="42" t="s">
        <v>647</v>
      </c>
      <c r="B45" s="130"/>
    </row>
    <row r="46" spans="1:2" ht="16.2" thickBot="1" x14ac:dyDescent="0.35">
      <c r="A46" s="42" t="s">
        <v>713</v>
      </c>
      <c r="B46" s="355">
        <v>6578063</v>
      </c>
    </row>
    <row r="47" spans="1:2" ht="16.8" thickTop="1" thickBot="1" x14ac:dyDescent="0.35">
      <c r="A47" s="129" t="s">
        <v>11</v>
      </c>
      <c r="B47" s="68">
        <f>SUM(B40:B46)</f>
        <v>6578063</v>
      </c>
    </row>
    <row r="48" spans="1:2" x14ac:dyDescent="0.3">
      <c r="A48" s="20" t="s">
        <v>641</v>
      </c>
    </row>
    <row r="49" spans="1:1" x14ac:dyDescent="0.3">
      <c r="A49" s="20" t="s">
        <v>658</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scale="98" firstPageNumber="9" orientation="portrait"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52</vt:i4>
      </vt:variant>
      <vt:variant>
        <vt:lpstr>Named Ranges</vt:lpstr>
      </vt:variant>
      <vt:variant>
        <vt:i4>37</vt:i4>
      </vt:variant>
    </vt:vector>
  </HeadingPairs>
  <TitlesOfParts>
    <vt:vector size="89" baseType="lpstr">
      <vt:lpstr>ciptax (opt 2)</vt:lpstr>
      <vt:lpstr>Sheet16</vt:lpstr>
      <vt:lpstr>Major with comments funding(2)</vt:lpstr>
      <vt:lpstr>Minor Projects</vt:lpstr>
      <vt:lpstr>Safety Complex</vt:lpstr>
      <vt:lpstr>South Fire Station</vt:lpstr>
      <vt:lpstr>Northwest Fire Station</vt:lpstr>
      <vt:lpstr>Bridge-US 3 - Wire Rd</vt:lpstr>
      <vt:lpstr>Bridge-US 3 Chamberlain</vt:lpstr>
      <vt:lpstr>Amherst Road Bridge</vt:lpstr>
      <vt:lpstr>ped bridge</vt:lpstr>
      <vt:lpstr>StormwaterDrainage</vt:lpstr>
      <vt:lpstr>Retro Fit Drainage for MS4</vt:lpstr>
      <vt:lpstr>Sidewalks</vt:lpstr>
      <vt:lpstr>Crosswalk DWH @ Shaws</vt:lpstr>
      <vt:lpstr>Woodland Dr. Ph II</vt:lpstr>
      <vt:lpstr>Naticook Triangle</vt:lpstr>
      <vt:lpstr>Paving</vt:lpstr>
      <vt:lpstr>sidewalk repairs</vt:lpstr>
      <vt:lpstr>Paving Gravel Roads</vt:lpstr>
      <vt:lpstr>Paving DW Highway</vt:lpstr>
      <vt:lpstr>Merrimack River Boat ramp</vt:lpstr>
      <vt:lpstr>Seaverns Bridge Slope Stabilzat</vt:lpstr>
      <vt:lpstr>DWH Sidewalk 2021 TAP</vt:lpstr>
      <vt:lpstr>Sewer Line Ext</vt:lpstr>
      <vt:lpstr>Solar Landfill</vt:lpstr>
      <vt:lpstr>Solar WWTF</vt:lpstr>
      <vt:lpstr>Church Street Hammerhead</vt:lpstr>
      <vt:lpstr>Baboosic Lake Road Sidewalk</vt:lpstr>
      <vt:lpstr>Library HVAC</vt:lpstr>
      <vt:lpstr>Library Sprinklers</vt:lpstr>
      <vt:lpstr>Library Slate Roof</vt:lpstr>
      <vt:lpstr>New Library</vt:lpstr>
      <vt:lpstr>CD - 2025 Master Plan Update</vt:lpstr>
      <vt:lpstr>Athletic Field Dev 24-25</vt:lpstr>
      <vt:lpstr>Executive Park Dr. PS</vt:lpstr>
      <vt:lpstr>Chlorine Building</vt:lpstr>
      <vt:lpstr>Pennichuck Square PS</vt:lpstr>
      <vt:lpstr>Screw Press Gear Box</vt:lpstr>
      <vt:lpstr>Pearson Road PS</vt:lpstr>
      <vt:lpstr>Burt St PS</vt:lpstr>
      <vt:lpstr>Heron Cove PS</vt:lpstr>
      <vt:lpstr>WWTF Telemetry</vt:lpstr>
      <vt:lpstr>WWTF Nutrient Removal</vt:lpstr>
      <vt:lpstr>Phave VI &amp; VII</vt:lpstr>
      <vt:lpstr>minor back-up sheets</vt:lpstr>
      <vt:lpstr>Wasserman Beach Phase4 26-27</vt:lpstr>
      <vt:lpstr>Skatepark Replacement 26-27</vt:lpstr>
      <vt:lpstr>Wasserman Road Improvemnt 24-25</vt:lpstr>
      <vt:lpstr>FieldLights-Martel&amp;Greenfd25-26</vt:lpstr>
      <vt:lpstr>Function Hall basement 25 - 26</vt:lpstr>
      <vt:lpstr>Wasserman Field Irrigation22-23</vt:lpstr>
      <vt:lpstr>'Athletic Field Dev 24-25'!Print_Area</vt:lpstr>
      <vt:lpstr>'Bridge-US 3 - Wire Rd'!Print_Area</vt:lpstr>
      <vt:lpstr>'Bridge-US 3 Chamberlain'!Print_Area</vt:lpstr>
      <vt:lpstr>'Burt St PS'!Print_Area</vt:lpstr>
      <vt:lpstr>'CD - 2025 Master Plan Update'!Print_Area</vt:lpstr>
      <vt:lpstr>'Chlorine Building'!Print_Area</vt:lpstr>
      <vt:lpstr>'ciptax (opt 2)'!Print_Area</vt:lpstr>
      <vt:lpstr>'Crosswalk DWH @ Shaws'!Print_Area</vt:lpstr>
      <vt:lpstr>'DWH Sidewalk 2021 TAP'!Print_Area</vt:lpstr>
      <vt:lpstr>'Executive Park Dr. PS'!Print_Area</vt:lpstr>
      <vt:lpstr>'Heron Cove PS'!Print_Area</vt:lpstr>
      <vt:lpstr>'Library HVAC'!Print_Area</vt:lpstr>
      <vt:lpstr>'Library Slate Roof'!Print_Area</vt:lpstr>
      <vt:lpstr>'Library Sprinklers'!Print_Area</vt:lpstr>
      <vt:lpstr>'Major with comments funding(2)'!Print_Area</vt:lpstr>
      <vt:lpstr>'Merrimack River Boat ramp'!Print_Area</vt:lpstr>
      <vt:lpstr>'Minor Projects'!Print_Area</vt:lpstr>
      <vt:lpstr>'New Library'!Print_Area</vt:lpstr>
      <vt:lpstr>'Pearson Road PS'!Print_Area</vt:lpstr>
      <vt:lpstr>'ped bridge'!Print_Area</vt:lpstr>
      <vt:lpstr>'Pennichuck Square PS'!Print_Area</vt:lpstr>
      <vt:lpstr>'Phave VI &amp; VII'!Print_Area</vt:lpstr>
      <vt:lpstr>'Retro Fit Drainage for MS4'!Print_Area</vt:lpstr>
      <vt:lpstr>'Safety Complex'!Print_Area</vt:lpstr>
      <vt:lpstr>'Screw Press Gear Box'!Print_Area</vt:lpstr>
      <vt:lpstr>'Seaverns Bridge Slope Stabilzat'!Print_Area</vt:lpstr>
      <vt:lpstr>'Sewer Line Ext'!Print_Area</vt:lpstr>
      <vt:lpstr>Sheet16!Print_Area</vt:lpstr>
      <vt:lpstr>Sidewalks!Print_Area</vt:lpstr>
      <vt:lpstr>'South Fire Station'!Print_Area</vt:lpstr>
      <vt:lpstr>StormwaterDrainage!Print_Area</vt:lpstr>
      <vt:lpstr>'Woodland Dr. Ph II'!Print_Area</vt:lpstr>
      <vt:lpstr>'WWTF Nutrient Removal'!Print_Area</vt:lpstr>
      <vt:lpstr>'WWTF Telemetry'!Print_Area</vt:lpstr>
      <vt:lpstr>'ciptax (opt 2)'!Print_Titles</vt:lpstr>
      <vt:lpstr>'Major with comments funding(2)'!Print_Titles</vt:lpstr>
      <vt:lpstr>'Minor Projects'!Print_Titles</vt:lpstr>
    </vt:vector>
  </TitlesOfParts>
  <Company>Town of Merrimack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rseymour</dc:creator>
  <cp:lastModifiedBy>Paul Micali</cp:lastModifiedBy>
  <cp:lastPrinted>2024-12-02T20:38:21Z</cp:lastPrinted>
  <dcterms:created xsi:type="dcterms:W3CDTF">2011-09-13T15:06:27Z</dcterms:created>
  <dcterms:modified xsi:type="dcterms:W3CDTF">2025-01-02T18:01:54Z</dcterms:modified>
</cp:coreProperties>
</file>