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-fs01\finance\Shared\Finance Data\Budget 2024-25\tc budget\web\"/>
    </mc:Choice>
  </mc:AlternateContent>
  <bookViews>
    <workbookView xWindow="0" yWindow="0" windowWidth="23040" windowHeight="9870" tabRatio="752" firstSheet="1" activeTab="1"/>
  </bookViews>
  <sheets>
    <sheet name="the one (4)" sheetId="27" r:id="rId1"/>
    <sheet name="crf funding" sheetId="7" r:id="rId2"/>
    <sheet name="CRF" sheetId="2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bos38" localSheetId="2">'[1]15-library'!#REF!</definedName>
    <definedName name="_mgr38" localSheetId="2">'[1]15-library'!#REF!</definedName>
    <definedName name="_Order1" hidden="1">255</definedName>
    <definedName name="_Order2" hidden="1">255</definedName>
    <definedName name="aaa" localSheetId="0">'[2]15-library'!#REF!</definedName>
    <definedName name="aaa">'[2]15-library'!#REF!</definedName>
    <definedName name="actual" localSheetId="2">'[1]15-library'!#REF!</definedName>
    <definedName name="actual38" localSheetId="2">'[1]15-library'!#REF!</definedName>
    <definedName name="bbb" localSheetId="0">'[2]15-library'!#REF!</definedName>
    <definedName name="bbb">'[2]15-library'!#REF!</definedName>
    <definedName name="bos" localSheetId="2">'[1]15-library'!#REF!</definedName>
    <definedName name="budcom" localSheetId="2">'[1]15-library'!#REF!</definedName>
    <definedName name="budget" localSheetId="2">'[1]15-library'!#REF!</definedName>
    <definedName name="budget38" localSheetId="2">'[1]15-library'!#REF!</definedName>
    <definedName name="ccc" localSheetId="0">'[2]15-library'!#REF!</definedName>
    <definedName name="ccc">'[2]15-library'!#REF!</definedName>
    <definedName name="ddd" localSheetId="0">'[2]15-library'!#REF!</definedName>
    <definedName name="ddd">'[2]15-library'!#REF!</definedName>
    <definedName name="dept" localSheetId="2">'[1]15-library'!#REF!</definedName>
    <definedName name="dept22" localSheetId="0">'[3]15-library'!#REF!</definedName>
    <definedName name="dept22">'[3]15-library'!#REF!</definedName>
    <definedName name="dept38" localSheetId="2">'[1]15-library'!#REF!</definedName>
    <definedName name="eee" localSheetId="0">'[2]15-library'!#REF!</definedName>
    <definedName name="eee">'[2]15-library'!#REF!</definedName>
    <definedName name="fff" localSheetId="0">'[2]15-library'!#REF!</definedName>
    <definedName name="fff">'[2]15-library'!#REF!</definedName>
    <definedName name="ggg" localSheetId="0">'[2]15-library'!#REF!</definedName>
    <definedName name="ggg">'[2]15-library'!#REF!</definedName>
    <definedName name="help" localSheetId="0">'[4]15-library'!#REF!</definedName>
    <definedName name="help">'[4]15-library'!#REF!</definedName>
    <definedName name="hhh" localSheetId="0">'[2]15-library'!#REF!</definedName>
    <definedName name="hhh">'[2]15-library'!#REF!</definedName>
    <definedName name="iii" localSheetId="0">'[2]15-library'!#REF!</definedName>
    <definedName name="iii">'[2]15-library'!#REF!</definedName>
    <definedName name="jjj" localSheetId="0">'[2]15-library'!#REF!</definedName>
    <definedName name="jjj">'[2]15-library'!#REF!</definedName>
    <definedName name="meet" localSheetId="0">'[5]15-library'!#REF!</definedName>
    <definedName name="meet">'[5]15-library'!#REF!</definedName>
    <definedName name="meeting" localSheetId="2">'[1]15-library'!#REF!</definedName>
    <definedName name="mgr" localSheetId="2">'[1]15-library'!#REF!</definedName>
    <definedName name="ooop" localSheetId="0">'[4]15-library'!#REF!</definedName>
    <definedName name="ooop">'[4]15-library'!#REF!</definedName>
    <definedName name="ooou" localSheetId="0">'[4]15-library'!#REF!</definedName>
    <definedName name="ooou">'[4]15-library'!#REF!</definedName>
    <definedName name="_xlnm.Print_Area" localSheetId="2">CRF!$A$1:$AH$38</definedName>
    <definedName name="_xlnm.Print_Area" localSheetId="0">'the one (4)'!$A$1:$D$22</definedName>
    <definedName name="pwq" localSheetId="0">'[4]15-library'!#REF!</definedName>
    <definedName name="pwq">'[4]15-library'!#REF!</definedName>
    <definedName name="revenue2" localSheetId="0">'[3]15-library'!#REF!</definedName>
    <definedName name="revenue2">'[3]15-library'!#REF!</definedName>
    <definedName name="rtl" localSheetId="0">'[4]15-library'!#REF!</definedName>
    <definedName name="rtl">'[4]15-library'!#REF!</definedName>
    <definedName name="ssg" localSheetId="0">'[4]15-library'!#REF!</definedName>
    <definedName name="ssg">'[4]15-library'!#REF!</definedName>
    <definedName name="voted" localSheetId="2">'[1]15-library'!#REF!</definedName>
    <definedName name="www" localSheetId="0">'[4]15-library'!#REF!</definedName>
    <definedName name="www">'[4]15-library'!#REF!</definedName>
  </definedNames>
  <calcPr calcId="162913"/>
</workbook>
</file>

<file path=xl/calcChain.xml><?xml version="1.0" encoding="utf-8"?>
<calcChain xmlns="http://schemas.openxmlformats.org/spreadsheetml/2006/main">
  <c r="D17" i="27" l="1"/>
  <c r="D16" i="27"/>
  <c r="D15" i="27"/>
  <c r="D14" i="27"/>
  <c r="D13" i="27"/>
  <c r="D12" i="27"/>
  <c r="D11" i="27"/>
  <c r="D10" i="27"/>
  <c r="D9" i="27"/>
  <c r="D8" i="27"/>
  <c r="D7" i="27"/>
  <c r="D6" i="27"/>
  <c r="D5" i="27"/>
  <c r="D20" i="27" l="1"/>
  <c r="D18" i="27"/>
  <c r="H9" i="7" l="1"/>
  <c r="G26" i="7" l="1"/>
  <c r="G25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0" i="7"/>
  <c r="H30" i="7" s="1"/>
  <c r="G36" i="7"/>
  <c r="H36" i="7" s="1"/>
  <c r="E24" i="7"/>
  <c r="E28" i="7" s="1"/>
  <c r="E32" i="7" s="1"/>
  <c r="U39" i="25"/>
  <c r="AD34" i="25"/>
  <c r="M34" i="25"/>
  <c r="L34" i="25"/>
  <c r="K34" i="25"/>
  <c r="J34" i="25"/>
  <c r="I34" i="25"/>
  <c r="H34" i="25"/>
  <c r="G34" i="25"/>
  <c r="E34" i="25"/>
  <c r="D34" i="25"/>
  <c r="AE32" i="25"/>
  <c r="AH32" i="25" s="1"/>
  <c r="S32" i="25"/>
  <c r="V32" i="25" s="1"/>
  <c r="Y32" i="25" s="1"/>
  <c r="M32" i="25"/>
  <c r="L32" i="25"/>
  <c r="I32" i="25"/>
  <c r="AD30" i="25"/>
  <c r="AC30" i="25"/>
  <c r="AC34" i="25" s="1"/>
  <c r="W30" i="25"/>
  <c r="W34" i="25" s="1"/>
  <c r="U30" i="25"/>
  <c r="U34" i="25" s="1"/>
  <c r="O30" i="25"/>
  <c r="O34" i="25" s="1"/>
  <c r="N30" i="25"/>
  <c r="N34" i="25" s="1"/>
  <c r="M30" i="25"/>
  <c r="L30" i="25"/>
  <c r="K30" i="25"/>
  <c r="J30" i="25"/>
  <c r="I30" i="25"/>
  <c r="H30" i="25"/>
  <c r="G30" i="25"/>
  <c r="F30" i="25"/>
  <c r="F34" i="25" s="1"/>
  <c r="AH28" i="25"/>
  <c r="AE28" i="25"/>
  <c r="S28" i="25"/>
  <c r="V28" i="25" s="1"/>
  <c r="M28" i="25"/>
  <c r="AG26" i="25"/>
  <c r="AG30" i="25" s="1"/>
  <c r="AG34" i="25" s="1"/>
  <c r="AF26" i="25"/>
  <c r="AF30" i="25" s="1"/>
  <c r="AF34" i="25" s="1"/>
  <c r="AD26" i="25"/>
  <c r="AC26" i="25"/>
  <c r="AB26" i="25"/>
  <c r="AB30" i="25" s="1"/>
  <c r="AB34" i="25" s="1"/>
  <c r="AA26" i="25"/>
  <c r="AA30" i="25" s="1"/>
  <c r="AA34" i="25" s="1"/>
  <c r="Z26" i="25"/>
  <c r="Z30" i="25" s="1"/>
  <c r="Z34" i="25" s="1"/>
  <c r="X26" i="25"/>
  <c r="X30" i="25" s="1"/>
  <c r="X34" i="25" s="1"/>
  <c r="W26" i="25"/>
  <c r="V26" i="25"/>
  <c r="U26" i="25"/>
  <c r="T26" i="25"/>
  <c r="T30" i="25" s="1"/>
  <c r="T34" i="25" s="1"/>
  <c r="S26" i="25"/>
  <c r="S30" i="25" s="1"/>
  <c r="S34" i="25" s="1"/>
  <c r="R26" i="25"/>
  <c r="R30" i="25" s="1"/>
  <c r="R34" i="25" s="1"/>
  <c r="Q26" i="25"/>
  <c r="Q30" i="25" s="1"/>
  <c r="Q34" i="25" s="1"/>
  <c r="P26" i="25"/>
  <c r="P30" i="25" s="1"/>
  <c r="P34" i="25" s="1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C34" i="25" s="1"/>
  <c r="AE25" i="25"/>
  <c r="AH25" i="25" s="1"/>
  <c r="Y25" i="25"/>
  <c r="X25" i="25"/>
  <c r="L25" i="25"/>
  <c r="M25" i="25" s="1"/>
  <c r="AE24" i="25"/>
  <c r="AH24" i="25" s="1"/>
  <c r="Y24" i="25"/>
  <c r="M24" i="25"/>
  <c r="AH23" i="25"/>
  <c r="AE23" i="25"/>
  <c r="AE22" i="25"/>
  <c r="AH22" i="25" s="1"/>
  <c r="Y22" i="25"/>
  <c r="M22" i="25"/>
  <c r="AE21" i="25"/>
  <c r="AH21" i="25" s="1"/>
  <c r="Y21" i="25"/>
  <c r="M21" i="25"/>
  <c r="AE20" i="25"/>
  <c r="AH20" i="25" s="1"/>
  <c r="Y20" i="25"/>
  <c r="M20" i="25"/>
  <c r="AE19" i="25"/>
  <c r="AH19" i="25" s="1"/>
  <c r="Y19" i="25"/>
  <c r="M19" i="25"/>
  <c r="AE18" i="25"/>
  <c r="AH18" i="25" s="1"/>
  <c r="Y18" i="25"/>
  <c r="M18" i="25"/>
  <c r="AE17" i="25"/>
  <c r="AH17" i="25" s="1"/>
  <c r="Y17" i="25"/>
  <c r="M17" i="25"/>
  <c r="AE16" i="25"/>
  <c r="AH16" i="25" s="1"/>
  <c r="Y16" i="25"/>
  <c r="M16" i="25"/>
  <c r="AE15" i="25"/>
  <c r="AH15" i="25" s="1"/>
  <c r="Y15" i="25"/>
  <c r="M15" i="25"/>
  <c r="AE14" i="25"/>
  <c r="AH14" i="25" s="1"/>
  <c r="Y14" i="25"/>
  <c r="M14" i="25"/>
  <c r="AE13" i="25"/>
  <c r="AH13" i="25" s="1"/>
  <c r="Y13" i="25"/>
  <c r="M13" i="25"/>
  <c r="AE12" i="25"/>
  <c r="AH12" i="25" s="1"/>
  <c r="Y12" i="25"/>
  <c r="M12" i="25"/>
  <c r="L12" i="25"/>
  <c r="AE11" i="25"/>
  <c r="AH11" i="25" s="1"/>
  <c r="AA11" i="25"/>
  <c r="Y11" i="25"/>
  <c r="M11" i="25"/>
  <c r="AE10" i="25"/>
  <c r="AH10" i="25" s="1"/>
  <c r="Y10" i="25"/>
  <c r="M10" i="25"/>
  <c r="B10" i="25"/>
  <c r="B34" i="25" s="1"/>
  <c r="AH9" i="25"/>
  <c r="AE9" i="25"/>
  <c r="Y9" i="25"/>
  <c r="M9" i="25"/>
  <c r="L9" i="25"/>
  <c r="AE8" i="25"/>
  <c r="AH8" i="25" s="1"/>
  <c r="Y8" i="25"/>
  <c r="M8" i="25"/>
  <c r="AE7" i="25"/>
  <c r="AH7" i="25" s="1"/>
  <c r="Y7" i="25"/>
  <c r="M7" i="25"/>
  <c r="AE6" i="25"/>
  <c r="AE26" i="25" s="1"/>
  <c r="AE30" i="25" s="1"/>
  <c r="AE34" i="25" s="1"/>
  <c r="Y6" i="25"/>
  <c r="Y26" i="25" s="1"/>
  <c r="M6" i="25"/>
  <c r="V30" i="25" l="1"/>
  <c r="V34" i="25" s="1"/>
  <c r="Y28" i="25"/>
  <c r="Y30" i="25" s="1"/>
  <c r="Y34" i="25" s="1"/>
  <c r="AH6" i="25"/>
  <c r="AH26" i="25" s="1"/>
  <c r="AH30" i="25" s="1"/>
  <c r="AH34" i="25" s="1"/>
  <c r="C24" i="7" l="1"/>
  <c r="C28" i="7" s="1"/>
  <c r="C32" i="7" s="1"/>
  <c r="H23" i="7" l="1"/>
  <c r="D24" i="7" l="1"/>
  <c r="G24" i="7" s="1"/>
  <c r="H4" i="7"/>
  <c r="H22" i="7" l="1"/>
  <c r="H21" i="7"/>
  <c r="H19" i="7"/>
  <c r="H15" i="7"/>
  <c r="H13" i="7"/>
  <c r="H11" i="7"/>
  <c r="H10" i="7"/>
  <c r="H8" i="7"/>
  <c r="H7" i="7"/>
  <c r="H5" i="7"/>
  <c r="H24" i="7" l="1"/>
  <c r="B24" i="7" l="1"/>
  <c r="D28" i="7"/>
  <c r="H26" i="7"/>
  <c r="G28" i="7" l="1"/>
  <c r="D32" i="7"/>
  <c r="B28" i="7"/>
  <c r="B32" i="7" s="1"/>
  <c r="H28" i="7"/>
  <c r="G32" i="7" l="1"/>
  <c r="H32" i="7" s="1"/>
</calcChain>
</file>

<file path=xl/sharedStrings.xml><?xml version="1.0" encoding="utf-8"?>
<sst xmlns="http://schemas.openxmlformats.org/spreadsheetml/2006/main" count="148" uniqueCount="86">
  <si>
    <t>Solid Waste Disposal</t>
  </si>
  <si>
    <t>2014-15</t>
  </si>
  <si>
    <t>APPROPRIATIONS</t>
  </si>
  <si>
    <t xml:space="preserve">Other Capital </t>
  </si>
  <si>
    <t>Subtotal Other Cap.</t>
  </si>
  <si>
    <t>Actual</t>
  </si>
  <si>
    <t>Budget</t>
  </si>
  <si>
    <t>Est. Expend</t>
  </si>
  <si>
    <t>2009-10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</si>
  <si>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</si>
  <si>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</si>
  <si>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</si>
  <si>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</si>
  <si>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</si>
  <si>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</si>
  <si>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</si>
  <si>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</si>
  <si>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</si>
  <si>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</si>
  <si>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</si>
  <si>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</si>
  <si>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>Salt Shed</t>
  </si>
  <si>
    <t>Sewer Line Extension</t>
  </si>
  <si>
    <t xml:space="preserve">Fire Station Improvements </t>
  </si>
  <si>
    <t>Traffic Signal Pre-emption</t>
  </si>
  <si>
    <t>Road Infrastructure CRF</t>
  </si>
  <si>
    <t>Total GENERAL FUND</t>
  </si>
  <si>
    <t>Milfoil</t>
  </si>
  <si>
    <t xml:space="preserve">Sewer Infrastructure Improvements </t>
  </si>
  <si>
    <t>Operating budget</t>
  </si>
  <si>
    <t>Increase</t>
  </si>
  <si>
    <t>(Decrease)</t>
  </si>
  <si>
    <t>Police- Vehicles</t>
  </si>
  <si>
    <t>GIS</t>
  </si>
  <si>
    <t xml:space="preserve">INCLUDED IN MUNICIPAL OPERATING BUDGET </t>
  </si>
  <si>
    <t xml:space="preserve"> </t>
  </si>
  <si>
    <t xml:space="preserve"> Balance *</t>
  </si>
  <si>
    <t>2006-07</t>
  </si>
  <si>
    <t>2007-08</t>
  </si>
  <si>
    <t>2008-09</t>
  </si>
  <si>
    <t>Total CRF</t>
  </si>
  <si>
    <t>Projected 2013-14</t>
  </si>
  <si>
    <t>tbd</t>
  </si>
  <si>
    <t>Road Infrastructure</t>
  </si>
  <si>
    <t>2017-18</t>
  </si>
  <si>
    <t>Total GENERAL FUND less Grant</t>
  </si>
  <si>
    <t>$$ Diff</t>
  </si>
  <si>
    <t>% Diff</t>
  </si>
  <si>
    <t>2018-19</t>
  </si>
  <si>
    <t>Balance as of</t>
  </si>
  <si>
    <t>Bud. Expend.</t>
  </si>
  <si>
    <t>Balance *</t>
  </si>
  <si>
    <t xml:space="preserve"> Balance </t>
  </si>
  <si>
    <t>2010-11</t>
  </si>
  <si>
    <t>2011-12</t>
  </si>
  <si>
    <t>2013-14</t>
  </si>
  <si>
    <t>2019-20</t>
  </si>
  <si>
    <t>Liability Trust Fund</t>
  </si>
  <si>
    <t>Property Insurance Deductible Trust Fund</t>
  </si>
  <si>
    <t>2020-21</t>
  </si>
  <si>
    <t>2021-22</t>
  </si>
  <si>
    <t>Fire - Mobile Radios</t>
  </si>
  <si>
    <t>2022-23</t>
  </si>
  <si>
    <t>2023-24</t>
  </si>
  <si>
    <t>Highway - Updated Fuel Dist. Syst.</t>
  </si>
  <si>
    <t>Highway - Brine Storage Tank</t>
  </si>
  <si>
    <t>Solid Waste - Office Trailer</t>
  </si>
  <si>
    <t>Blgs &amp; Grounds - TH Sprinkler Syst.</t>
  </si>
  <si>
    <t>Blgs &amp; Grounds - Church Parking Lot</t>
  </si>
  <si>
    <t xml:space="preserve"> Balance</t>
  </si>
  <si>
    <t>Code Enforcement - Comp./Software</t>
  </si>
  <si>
    <t>2024-25</t>
  </si>
  <si>
    <t>2024-25 Proposed Capital Reserve Funding</t>
  </si>
  <si>
    <t xml:space="preserve"> Balance***</t>
  </si>
  <si>
    <t>2024-25 **</t>
  </si>
  <si>
    <t>*** Estimated balance as of 6/30/25 does not include interest and may vary due to purchases during the 2024-25 budget year</t>
  </si>
  <si>
    <t>2024-25 Proposed Capital Reserve Deposits</t>
  </si>
  <si>
    <t>EST.           2024-25</t>
  </si>
  <si>
    <t>Gen Govt - Voting Machines</t>
  </si>
  <si>
    <t>Fire - Turn Out Gear</t>
  </si>
  <si>
    <t>Parks &amp; Recreation - Beach Phase IV</t>
  </si>
  <si>
    <t>Community Devel. - Master Plan</t>
  </si>
  <si>
    <t>Blgs &amp; Grounds - Ext. Building Repairs</t>
  </si>
  <si>
    <t>* Anticipated Balance as of 6/30/24.  Balance could vary due to interest and purchases during the 2023-24 budget</t>
  </si>
  <si>
    <t>** all CRF Purchases will be approved at a council meeting PER Department of Revenue Instructions.</t>
  </si>
  <si>
    <t xml:space="preserve">Total increase to General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</si>
</sst>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rgb="FF002060"/>
      <name val="Arial"/>
      <family val="2"/>
    </font>
    <font>
      <u/>
      <sz val="12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4" fillId="0" borderId="0" xfId="0" applyFont="1"/>
    <xf numFmtId="41" fontId="4" fillId="0" borderId="0" xfId="0" applyNumberFormat="1" applyFont="1"/>
    <xf numFmtId="41" fontId="4" fillId="0" borderId="0" xfId="0" applyNumberFormat="1" applyFont="1" applyFill="1"/>
    <xf numFmtId="41" fontId="4" fillId="0" borderId="0" xfId="0" applyNumberFormat="1" applyFont="1" applyAlignment="1">
      <alignment vertical="justify"/>
    </xf>
    <xf numFmtId="41" fontId="5" fillId="0" borderId="0" xfId="0" applyNumberFormat="1" applyFont="1" applyAlignment="1">
      <alignment vertical="justify"/>
    </xf>
    <xf numFmtId="6" fontId="9" fillId="0" borderId="0" xfId="0" applyNumberFormat="1" applyFont="1"/>
    <xf numFmtId="0" fontId="9" fillId="0" borderId="0" xfId="0" applyFont="1"/>
    <xf numFmtId="6" fontId="10" fillId="0" borderId="0" xfId="0" applyNumberFormat="1" applyFont="1"/>
    <xf numFmtId="6" fontId="11" fillId="0" borderId="0" xfId="0" applyNumberFormat="1" applyFont="1"/>
    <xf numFmtId="0" fontId="7" fillId="0" borderId="0" xfId="0" applyFont="1"/>
    <xf numFmtId="0" fontId="4" fillId="4" borderId="0" xfId="0" applyFont="1" applyFill="1"/>
    <xf numFmtId="41" fontId="4" fillId="4" borderId="0" xfId="0" applyNumberFormat="1" applyFont="1" applyFill="1" applyAlignment="1">
      <alignment vertical="justify"/>
    </xf>
    <xf numFmtId="0" fontId="4" fillId="0" borderId="0" xfId="0" applyFont="1" applyFill="1"/>
    <xf numFmtId="41" fontId="5" fillId="4" borderId="0" xfId="0" applyNumberFormat="1" applyFont="1" applyFill="1" applyAlignment="1">
      <alignment vertical="justify"/>
    </xf>
    <xf numFmtId="0" fontId="1" fillId="0" borderId="0" xfId="0" applyFont="1" applyAlignment="1">
      <alignment horizontal="center" wrapText="1"/>
    </xf>
    <xf numFmtId="41" fontId="4" fillId="0" borderId="0" xfId="0" applyNumberFormat="1" applyFont="1" applyAlignment="1"/>
    <xf numFmtId="41" fontId="4" fillId="4" borderId="0" xfId="0" applyNumberFormat="1" applyFont="1" applyFill="1" applyAlignment="1"/>
    <xf numFmtId="41" fontId="4" fillId="0" borderId="0" xfId="0" applyNumberFormat="1" applyFont="1" applyFill="1" applyAlignment="1"/>
    <xf numFmtId="41" fontId="6" fillId="4" borderId="0" xfId="0" applyNumberFormat="1" applyFont="1" applyFill="1" applyAlignment="1"/>
    <xf numFmtId="6" fontId="12" fillId="0" borderId="0" xfId="0" applyNumberFormat="1" applyFont="1" applyFill="1"/>
    <xf numFmtId="0" fontId="12" fillId="0" borderId="0" xfId="0" applyFont="1"/>
    <xf numFmtId="6" fontId="13" fillId="0" borderId="0" xfId="0" applyNumberFormat="1" applyFont="1" applyAlignment="1">
      <alignment horizontal="center"/>
    </xf>
    <xf numFmtId="6" fontId="14" fillId="0" borderId="0" xfId="0" applyNumberFormat="1" applyFont="1" applyAlignment="1">
      <alignment horizontal="center"/>
    </xf>
    <xf numFmtId="6" fontId="12" fillId="0" borderId="0" xfId="0" applyNumberFormat="1" applyFont="1"/>
    <xf numFmtId="6" fontId="13" fillId="0" borderId="0" xfId="0" applyNumberFormat="1" applyFont="1"/>
    <xf numFmtId="10" fontId="12" fillId="0" borderId="0" xfId="0" applyNumberFormat="1" applyFont="1" applyFill="1"/>
    <xf numFmtId="6" fontId="15" fillId="0" borderId="0" xfId="0" applyNumberFormat="1" applyFont="1" applyFill="1"/>
    <xf numFmtId="6" fontId="15" fillId="0" borderId="0" xfId="0" applyNumberFormat="1" applyFont="1"/>
    <xf numFmtId="6" fontId="13" fillId="0" borderId="0" xfId="0" applyNumberFormat="1" applyFont="1" applyFill="1"/>
    <xf numFmtId="0" fontId="14" fillId="0" borderId="0" xfId="0" applyFont="1"/>
    <xf numFmtId="0" fontId="13" fillId="2" borderId="0" xfId="0" applyFont="1" applyFill="1"/>
    <xf numFmtId="6" fontId="13" fillId="2" borderId="0" xfId="0" applyNumberFormat="1" applyFont="1" applyFill="1"/>
    <xf numFmtId="0" fontId="14" fillId="3" borderId="0" xfId="0" applyFont="1" applyFill="1"/>
    <xf numFmtId="6" fontId="13" fillId="3" borderId="0" xfId="0" applyNumberFormat="1" applyFont="1" applyFill="1"/>
    <xf numFmtId="10" fontId="0" fillId="0" borderId="0" xfId="0" applyNumberFormat="1"/>
    <xf numFmtId="6" fontId="14" fillId="0" borderId="0" xfId="0" applyNumberFormat="1" applyFont="1"/>
    <xf numFmtId="41" fontId="4" fillId="0" borderId="0" xfId="0" applyNumberFormat="1" applyFont="1" applyFill="1" applyAlignment="1">
      <alignment vertical="justify"/>
    </xf>
    <xf numFmtId="10" fontId="0" fillId="4" borderId="0" xfId="0" applyNumberFormat="1" applyFill="1"/>
    <xf numFmtId="10" fontId="0" fillId="0" borderId="0" xfId="0" applyNumberFormat="1" applyFill="1"/>
    <xf numFmtId="0" fontId="4" fillId="0" borderId="0" xfId="0" applyFont="1" applyFill="1" applyAlignment="1">
      <alignment horizontal="left"/>
    </xf>
    <xf numFmtId="0" fontId="1" fillId="4" borderId="0" xfId="0" applyFont="1" applyFill="1" applyAlignment="1">
      <alignment horizontal="center" wrapText="1"/>
    </xf>
    <xf numFmtId="10" fontId="2" fillId="4" borderId="0" xfId="0" applyNumberFormat="1" applyFont="1" applyFill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3" applyFont="1"/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14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horizontal="center"/>
    </xf>
    <xf numFmtId="41" fontId="4" fillId="0" borderId="0" xfId="3" applyNumberFormat="1" applyFont="1"/>
    <xf numFmtId="41" fontId="4" fillId="0" borderId="0" xfId="3" applyNumberFormat="1" applyFont="1" applyFill="1"/>
    <xf numFmtId="41" fontId="4" fillId="0" borderId="0" xfId="3" applyNumberFormat="1" applyFont="1" applyAlignment="1">
      <alignment vertical="justify"/>
    </xf>
    <xf numFmtId="0" fontId="4" fillId="4" borderId="0" xfId="3" applyFont="1" applyFill="1"/>
    <xf numFmtId="41" fontId="4" fillId="4" borderId="0" xfId="3" applyNumberFormat="1" applyFont="1" applyFill="1"/>
    <xf numFmtId="41" fontId="4" fillId="4" borderId="0" xfId="3" applyNumberFormat="1" applyFont="1" applyFill="1" applyAlignment="1">
      <alignment vertical="justify"/>
    </xf>
    <xf numFmtId="0" fontId="4" fillId="4" borderId="0" xfId="3" applyFont="1" applyFill="1" applyAlignment="1">
      <alignment horizontal="left"/>
    </xf>
    <xf numFmtId="0" fontId="4" fillId="0" borderId="0" xfId="3" applyFont="1" applyBorder="1"/>
    <xf numFmtId="41" fontId="5" fillId="0" borderId="0" xfId="3" applyNumberFormat="1" applyFont="1"/>
    <xf numFmtId="41" fontId="5" fillId="0" borderId="0" xfId="3" applyNumberFormat="1" applyFont="1" applyAlignment="1">
      <alignment vertical="justify"/>
    </xf>
    <xf numFmtId="41" fontId="5" fillId="0" borderId="0" xfId="3" applyNumberFormat="1" applyFont="1" applyFill="1"/>
    <xf numFmtId="41" fontId="6" fillId="0" borderId="0" xfId="3" applyNumberFormat="1" applyFont="1" applyFill="1"/>
    <xf numFmtId="41" fontId="6" fillId="4" borderId="0" xfId="3" applyNumberFormat="1" applyFont="1" applyFill="1"/>
    <xf numFmtId="41" fontId="5" fillId="4" borderId="0" xfId="3" applyNumberFormat="1" applyFont="1" applyFill="1" applyAlignment="1">
      <alignment vertical="justify"/>
    </xf>
    <xf numFmtId="41" fontId="6" fillId="0" borderId="0" xfId="3" applyNumberFormat="1" applyFont="1"/>
    <xf numFmtId="0" fontId="8" fillId="0" borderId="0" xfId="3" applyFont="1" applyAlignment="1"/>
    <xf numFmtId="0" fontId="8" fillId="0" borderId="0" xfId="3" applyFont="1" applyFill="1" applyAlignment="1"/>
    <xf numFmtId="41" fontId="8" fillId="0" borderId="0" xfId="3" applyNumberFormat="1" applyFont="1" applyAlignment="1"/>
    <xf numFmtId="41" fontId="8" fillId="0" borderId="0" xfId="3" applyNumberFormat="1" applyFont="1" applyFill="1" applyAlignment="1"/>
    <xf numFmtId="0" fontId="4" fillId="0" borderId="0" xfId="3" applyFont="1" applyFill="1"/>
    <xf numFmtId="0" fontId="7" fillId="0" borderId="0" xfId="3" applyFont="1" applyFill="1"/>
    <xf numFmtId="10" fontId="13" fillId="2" borderId="0" xfId="5" applyNumberFormat="1" applyFont="1" applyFill="1"/>
    <xf numFmtId="10" fontId="12" fillId="0" borderId="0" xfId="5" applyNumberFormat="1" applyFont="1"/>
    <xf numFmtId="10" fontId="13" fillId="3" borderId="0" xfId="5" applyNumberFormat="1" applyFont="1" applyFill="1"/>
    <xf numFmtId="10" fontId="13" fillId="0" borderId="0" xfId="5" applyNumberFormat="1" applyFont="1"/>
    <xf numFmtId="0" fontId="4" fillId="5" borderId="0" xfId="0" applyFont="1" applyFill="1" applyBorder="1"/>
    <xf numFmtId="41" fontId="4" fillId="5" borderId="0" xfId="0" applyNumberFormat="1" applyFont="1" applyFill="1" applyAlignment="1">
      <alignment horizontal="center" vertical="justify"/>
    </xf>
    <xf numFmtId="41" fontId="4" fillId="5" borderId="0" xfId="0" applyNumberFormat="1" applyFont="1" applyFill="1" applyAlignment="1"/>
    <xf numFmtId="10" fontId="0" fillId="5" borderId="0" xfId="0" applyNumberFormat="1" applyFill="1"/>
    <xf numFmtId="0" fontId="4" fillId="5" borderId="0" xfId="0" applyFont="1" applyFill="1"/>
    <xf numFmtId="41" fontId="4" fillId="5" borderId="0" xfId="0" applyNumberFormat="1" applyFont="1" applyFill="1" applyAlignment="1">
      <alignment vertical="justify"/>
    </xf>
    <xf numFmtId="0" fontId="12" fillId="0" borderId="0" xfId="0" applyFont="1" applyAlignment="1">
      <alignment wrapText="1"/>
    </xf>
    <xf numFmtId="6" fontId="14" fillId="3" borderId="0" xfId="0" applyNumberFormat="1" applyFont="1" applyFill="1"/>
    <xf numFmtId="0" fontId="13" fillId="0" borderId="0" xfId="0" applyFont="1" applyAlignment="1">
      <alignment wrapText="1"/>
    </xf>
    <xf numFmtId="42" fontId="13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2" defaultPivotStyle="PivotStyleLight16"/>
  <colors>
    <mruColors>
      <color rgb="FFD9D9D9"/>
      <color rgb="FFCCFFFF"/>
      <color rgb="FF002060"/>
      <color rgb="FF1212E0"/>
      <color rgb="FF00196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0-11\voted\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cali\AppData\Local\Microsoft\Windows\INetCache\Content.Outlook\V9AHG71E\Department%20Draft%206.%202024-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(all)"/>
      <sheetName val="TAX RATE (op budget)"/>
      <sheetName val="TAX RATE (crf)"/>
      <sheetName val="SUMMARY BY FUND"/>
      <sheetName val="CRF"/>
      <sheetName val="crf funding"/>
      <sheetName val="revenue  (2)"/>
      <sheetName val="revenue "/>
      <sheetName val="535 Expenditures"/>
      <sheetName val="535 Revenues"/>
      <sheetName val="2022-23 Actual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  <sheetName val="Sheet1"/>
      <sheetName val="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view="pageBreakPreview" zoomScaleNormal="100" zoomScaleSheetLayoutView="100" workbookViewId="0">
      <selection activeCell="A3" sqref="A3:D22"/>
    </sheetView>
  </sheetViews>
  <sheetFormatPr defaultColWidth="8.83203125" defaultRowHeight="15.3" x14ac:dyDescent="0.55000000000000004"/>
  <cols>
    <col min="1" max="1" width="34.609375" style="22" bestFit="1" customWidth="1"/>
    <col min="2" max="2" width="2.71875" style="25" customWidth="1"/>
    <col min="3" max="3" width="18" style="25" customWidth="1"/>
    <col min="4" max="4" width="15.71875" style="21" customWidth="1"/>
    <col min="5" max="9" width="15.71875" style="7" customWidth="1"/>
    <col min="10" max="16384" width="8.83203125" style="8"/>
  </cols>
  <sheetData>
    <row r="1" spans="1:8" ht="15" x14ac:dyDescent="0.5">
      <c r="A1" s="90" t="s">
        <v>2</v>
      </c>
      <c r="B1" s="90"/>
      <c r="C1" s="90"/>
      <c r="D1" s="90"/>
    </row>
    <row r="2" spans="1:8" x14ac:dyDescent="0.55000000000000004">
      <c r="B2" s="23"/>
      <c r="C2" s="23" t="s">
        <v>30</v>
      </c>
      <c r="E2" s="91"/>
      <c r="F2" s="91"/>
      <c r="G2" s="91"/>
      <c r="H2" s="91"/>
    </row>
    <row r="3" spans="1:8" s="7" customFormat="1" x14ac:dyDescent="0.55000000000000004">
      <c r="A3" s="22"/>
      <c r="B3" s="25"/>
      <c r="C3" s="23" t="s">
        <v>30</v>
      </c>
      <c r="D3" s="21"/>
      <c r="E3" s="10"/>
      <c r="F3" s="10"/>
      <c r="G3" s="10"/>
      <c r="H3" s="10"/>
    </row>
    <row r="4" spans="1:8" s="7" customFormat="1" x14ac:dyDescent="0.55000000000000004">
      <c r="A4" s="31" t="s">
        <v>3</v>
      </c>
      <c r="B4" s="25"/>
      <c r="C4" s="24" t="s">
        <v>31</v>
      </c>
      <c r="D4" s="21"/>
    </row>
    <row r="5" spans="1:8" s="7" customFormat="1" x14ac:dyDescent="0.55000000000000004">
      <c r="A5" s="22" t="s">
        <v>67</v>
      </c>
      <c r="B5" s="25"/>
      <c r="C5" s="26">
        <v>-150000</v>
      </c>
      <c r="D5" s="27">
        <f>IFERROR(+C5/#REF!,0)</f>
        <v>0</v>
      </c>
    </row>
    <row r="6" spans="1:8" s="7" customFormat="1" x14ac:dyDescent="0.55000000000000004">
      <c r="A6" s="22" t="s">
        <v>68</v>
      </c>
      <c r="B6" s="25"/>
      <c r="C6" s="26">
        <v>-92424</v>
      </c>
      <c r="D6" s="27">
        <f>IFERROR(+C6/#REF!,0)</f>
        <v>0</v>
      </c>
    </row>
    <row r="7" spans="1:8" s="7" customFormat="1" x14ac:dyDescent="0.55000000000000004">
      <c r="A7" s="22" t="s">
        <v>82</v>
      </c>
      <c r="B7" s="25"/>
      <c r="C7" s="26">
        <v>100000</v>
      </c>
      <c r="D7" s="27">
        <f>IFERROR(+C7/#REF!,0)</f>
        <v>0</v>
      </c>
    </row>
    <row r="8" spans="1:8" s="7" customFormat="1" x14ac:dyDescent="0.55000000000000004">
      <c r="A8" s="22" t="s">
        <v>81</v>
      </c>
      <c r="B8" s="25"/>
      <c r="C8" s="26">
        <v>75000</v>
      </c>
      <c r="D8" s="27">
        <f>IFERROR(+C8/#REF!,0)</f>
        <v>0</v>
      </c>
    </row>
    <row r="9" spans="1:8" s="7" customFormat="1" x14ac:dyDescent="0.55000000000000004">
      <c r="A9" s="22" t="s">
        <v>61</v>
      </c>
      <c r="B9" s="25"/>
      <c r="C9" s="26">
        <v>2000</v>
      </c>
      <c r="D9" s="27">
        <f>IFERROR(+C9/#REF!,0)</f>
        <v>0</v>
      </c>
    </row>
    <row r="10" spans="1:8" s="7" customFormat="1" x14ac:dyDescent="0.55000000000000004">
      <c r="A10" s="22" t="s">
        <v>79</v>
      </c>
      <c r="B10" s="25"/>
      <c r="C10" s="26">
        <v>15000</v>
      </c>
      <c r="D10" s="27">
        <f>IFERROR(+C10/#REF!,0)</f>
        <v>0</v>
      </c>
    </row>
    <row r="11" spans="1:8" x14ac:dyDescent="0.55000000000000004">
      <c r="A11" s="22" t="s">
        <v>70</v>
      </c>
      <c r="C11" s="26">
        <v>5000</v>
      </c>
      <c r="D11" s="27">
        <f>IFERROR(+C11/#REF!,0)</f>
        <v>0</v>
      </c>
    </row>
    <row r="12" spans="1:8" x14ac:dyDescent="0.55000000000000004">
      <c r="A12" s="22" t="s">
        <v>64</v>
      </c>
      <c r="C12" s="26">
        <v>-1400000</v>
      </c>
      <c r="D12" s="27">
        <f>IFERROR(+C12/#REF!,0)</f>
        <v>0</v>
      </c>
    </row>
    <row r="13" spans="1:8" x14ac:dyDescent="0.55000000000000004">
      <c r="A13" s="22" t="s">
        <v>65</v>
      </c>
      <c r="C13" s="26">
        <v>-25000</v>
      </c>
      <c r="D13" s="27">
        <f>IFERROR(+C13/#REF!,0)</f>
        <v>0</v>
      </c>
    </row>
    <row r="14" spans="1:8" x14ac:dyDescent="0.55000000000000004">
      <c r="A14" s="22" t="s">
        <v>66</v>
      </c>
      <c r="C14" s="26">
        <v>-70000</v>
      </c>
      <c r="D14" s="27">
        <f>IFERROR(+C14/#REF!,0)</f>
        <v>0</v>
      </c>
    </row>
    <row r="15" spans="1:8" x14ac:dyDescent="0.55000000000000004">
      <c r="A15" s="22" t="s">
        <v>80</v>
      </c>
      <c r="C15" s="26">
        <v>0</v>
      </c>
      <c r="D15" s="27">
        <f>IFERROR(+C15/#REF!,0)</f>
        <v>0</v>
      </c>
    </row>
    <row r="16" spans="1:8" x14ac:dyDescent="0.55000000000000004">
      <c r="A16" s="22" t="s">
        <v>32</v>
      </c>
      <c r="C16" s="26">
        <v>-15000</v>
      </c>
      <c r="D16" s="27">
        <f>IFERROR(+C16/#REF!,0)</f>
        <v>0</v>
      </c>
    </row>
    <row r="17" spans="1:9" x14ac:dyDescent="0.55000000000000004">
      <c r="A17" s="22" t="s">
        <v>78</v>
      </c>
      <c r="B17" s="29"/>
      <c r="C17" s="37">
        <v>0</v>
      </c>
      <c r="D17" s="27">
        <f>IFERROR(+C17/#REF!,0)</f>
        <v>0</v>
      </c>
      <c r="E17" s="8"/>
    </row>
    <row r="18" spans="1:9" ht="15" x14ac:dyDescent="0.5">
      <c r="A18" s="32" t="s">
        <v>4</v>
      </c>
      <c r="B18" s="33"/>
      <c r="C18" s="33">
        <v>-1555424</v>
      </c>
      <c r="D18" s="76">
        <f>IFERROR(+C18/#REF!,0)</f>
        <v>0</v>
      </c>
    </row>
    <row r="19" spans="1:9" ht="10.15" customHeight="1" x14ac:dyDescent="0.55000000000000004">
      <c r="D19" s="77"/>
    </row>
    <row r="20" spans="1:9" ht="15" x14ac:dyDescent="0.5">
      <c r="A20" s="34" t="s">
        <v>43</v>
      </c>
      <c r="B20" s="35"/>
      <c r="C20" s="87">
        <v>-325000</v>
      </c>
      <c r="D20" s="78">
        <f>IFERROR(+C20/#REF!,0)</f>
        <v>0</v>
      </c>
    </row>
    <row r="21" spans="1:9" ht="15" x14ac:dyDescent="0.5">
      <c r="A21" s="31"/>
      <c r="B21" s="26"/>
      <c r="C21" s="26"/>
      <c r="D21" s="79"/>
    </row>
    <row r="22" spans="1:9" x14ac:dyDescent="0.55000000000000004">
      <c r="A22" s="88" t="s">
        <v>85</v>
      </c>
      <c r="B22" s="88"/>
      <c r="C22" s="89">
        <v>237076</v>
      </c>
      <c r="D22" s="86"/>
      <c r="E22" s="8"/>
      <c r="G22" s="8"/>
      <c r="H22" s="8"/>
      <c r="I22" s="8"/>
    </row>
    <row r="23" spans="1:9" x14ac:dyDescent="0.55000000000000004">
      <c r="B23" s="29"/>
      <c r="G23" s="8"/>
      <c r="H23" s="8"/>
      <c r="I23" s="8"/>
    </row>
    <row r="24" spans="1:9" x14ac:dyDescent="0.55000000000000004">
      <c r="D24" s="28"/>
      <c r="F24" s="9"/>
      <c r="G24" s="8"/>
      <c r="H24" s="8"/>
      <c r="I24" s="8"/>
    </row>
    <row r="25" spans="1:9" x14ac:dyDescent="0.55000000000000004">
      <c r="A25" s="8"/>
      <c r="D25" s="30"/>
      <c r="F25" s="10"/>
      <c r="G25" s="8"/>
      <c r="H25" s="8"/>
      <c r="I25" s="8"/>
    </row>
    <row r="27" spans="1:9" x14ac:dyDescent="0.55000000000000004">
      <c r="A27" s="8"/>
      <c r="F27" s="10"/>
      <c r="G27" s="8"/>
      <c r="H27" s="8"/>
      <c r="I27" s="8"/>
    </row>
    <row r="33" spans="1:9" x14ac:dyDescent="0.55000000000000004">
      <c r="A33" s="8"/>
      <c r="B33" s="26"/>
      <c r="C33" s="26"/>
      <c r="G33" s="8"/>
      <c r="H33" s="8"/>
      <c r="I33" s="8"/>
    </row>
  </sheetData>
  <mergeCells count="2">
    <mergeCell ref="A1:D1"/>
    <mergeCell ref="E2:H2"/>
  </mergeCells>
  <printOptions gridLines="1"/>
  <pageMargins left="0.75" right="0.25" top="0.5" bottom="0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1"/>
  <sheetViews>
    <sheetView tabSelected="1" workbookViewId="0">
      <selection sqref="A1:H1"/>
    </sheetView>
  </sheetViews>
  <sheetFormatPr defaultRowHeight="12.3" x14ac:dyDescent="0.4"/>
  <cols>
    <col min="1" max="1" width="36.44140625" bestFit="1" customWidth="1"/>
    <col min="2" max="3" width="11.5546875" hidden="1" customWidth="1"/>
    <col min="4" max="4" width="11.5546875" bestFit="1" customWidth="1"/>
    <col min="5" max="5" width="11.5546875" customWidth="1"/>
    <col min="6" max="6" width="3.27734375" customWidth="1"/>
    <col min="7" max="7" width="10.44140625" bestFit="1" customWidth="1"/>
  </cols>
  <sheetData>
    <row r="1" spans="1:25" ht="15" x14ac:dyDescent="0.5">
      <c r="A1" s="92" t="s">
        <v>76</v>
      </c>
      <c r="B1" s="92"/>
      <c r="C1" s="92"/>
      <c r="D1" s="92"/>
      <c r="E1" s="92"/>
      <c r="F1" s="92"/>
      <c r="G1" s="92"/>
      <c r="H1" s="9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5" ht="24.6" x14ac:dyDescent="0.4">
      <c r="B3" s="16" t="s">
        <v>41</v>
      </c>
      <c r="C3" s="16" t="s">
        <v>62</v>
      </c>
      <c r="D3" s="16" t="s">
        <v>63</v>
      </c>
      <c r="E3" s="16" t="s">
        <v>77</v>
      </c>
      <c r="F3" s="16"/>
      <c r="G3" s="45" t="s">
        <v>46</v>
      </c>
      <c r="H3" s="46" t="s">
        <v>47</v>
      </c>
    </row>
    <row r="4" spans="1:25" ht="15" x14ac:dyDescent="0.5">
      <c r="A4" s="12" t="s">
        <v>57</v>
      </c>
      <c r="B4" s="42"/>
      <c r="C4" s="18">
        <v>10000</v>
      </c>
      <c r="D4" s="18">
        <v>10000</v>
      </c>
      <c r="E4" s="18">
        <v>10000</v>
      </c>
      <c r="F4" s="42"/>
      <c r="G4" s="18">
        <f>+E4-D4</f>
        <v>0</v>
      </c>
      <c r="H4" s="39">
        <f>+G4/C4</f>
        <v>0</v>
      </c>
    </row>
    <row r="5" spans="1:25" ht="15" x14ac:dyDescent="0.5">
      <c r="A5" s="14" t="s">
        <v>9</v>
      </c>
      <c r="B5" s="38">
        <v>50000</v>
      </c>
      <c r="C5" s="19">
        <v>115000</v>
      </c>
      <c r="D5" s="19">
        <v>115000</v>
      </c>
      <c r="E5" s="19">
        <v>250000</v>
      </c>
      <c r="F5" s="19"/>
      <c r="G5" s="19">
        <f t="shared" ref="G5:G26" si="0">+E5-D5</f>
        <v>135000</v>
      </c>
      <c r="H5" s="40">
        <f>+G5/C5</f>
        <v>1.173913043478261</v>
      </c>
      <c r="I5" s="1"/>
    </row>
    <row r="6" spans="1:25" ht="15" x14ac:dyDescent="0.5">
      <c r="A6" s="14" t="s">
        <v>10</v>
      </c>
      <c r="B6" s="38">
        <v>400000</v>
      </c>
      <c r="C6" s="19">
        <v>5000</v>
      </c>
      <c r="D6" s="19">
        <v>5000</v>
      </c>
      <c r="E6" s="19">
        <v>5000</v>
      </c>
      <c r="F6" s="19"/>
      <c r="G6" s="19">
        <f t="shared" si="0"/>
        <v>0</v>
      </c>
      <c r="H6" s="19">
        <v>0</v>
      </c>
      <c r="I6" s="1"/>
    </row>
    <row r="7" spans="1:25" ht="15" x14ac:dyDescent="0.5">
      <c r="A7" s="12" t="s">
        <v>11</v>
      </c>
      <c r="B7" s="13">
        <v>20000</v>
      </c>
      <c r="C7" s="18">
        <v>100000</v>
      </c>
      <c r="D7" s="18">
        <v>100000</v>
      </c>
      <c r="E7" s="18">
        <v>55000</v>
      </c>
      <c r="F7" s="18"/>
      <c r="G7" s="18">
        <f t="shared" si="0"/>
        <v>-45000</v>
      </c>
      <c r="H7" s="39">
        <f>+G7/C7</f>
        <v>-0.45</v>
      </c>
      <c r="I7" s="1"/>
    </row>
    <row r="8" spans="1:25" ht="15" x14ac:dyDescent="0.5">
      <c r="A8" s="14" t="s">
        <v>12</v>
      </c>
      <c r="B8" s="38">
        <v>50000</v>
      </c>
      <c r="C8" s="19">
        <v>35000</v>
      </c>
      <c r="D8" s="19">
        <v>35000</v>
      </c>
      <c r="E8" s="19">
        <v>95000</v>
      </c>
      <c r="F8" s="19"/>
      <c r="G8" s="19">
        <f t="shared" si="0"/>
        <v>60000</v>
      </c>
      <c r="H8" s="40">
        <f>+G8/C8</f>
        <v>1.7142857142857142</v>
      </c>
      <c r="I8" s="1"/>
    </row>
    <row r="9" spans="1:25" ht="15" x14ac:dyDescent="0.5">
      <c r="A9" s="12" t="s">
        <v>13</v>
      </c>
      <c r="B9" s="13">
        <v>25000</v>
      </c>
      <c r="C9" s="18">
        <v>50000</v>
      </c>
      <c r="D9" s="18">
        <v>50000</v>
      </c>
      <c r="E9" s="18">
        <v>75000</v>
      </c>
      <c r="F9" s="18"/>
      <c r="G9" s="18">
        <f t="shared" si="0"/>
        <v>25000</v>
      </c>
      <c r="H9" s="39">
        <f>+G9/C9</f>
        <v>0.5</v>
      </c>
      <c r="I9" s="1"/>
    </row>
    <row r="10" spans="1:25" ht="15" x14ac:dyDescent="0.5">
      <c r="A10" s="41" t="s">
        <v>14</v>
      </c>
      <c r="B10" s="38">
        <v>150000</v>
      </c>
      <c r="C10" s="19">
        <v>400000</v>
      </c>
      <c r="D10" s="19">
        <v>400000</v>
      </c>
      <c r="E10" s="19">
        <v>400000</v>
      </c>
      <c r="F10" s="19"/>
      <c r="G10" s="19">
        <f t="shared" si="0"/>
        <v>0</v>
      </c>
      <c r="H10" s="40">
        <f t="shared" ref="H10:H15" si="1">+G10/C10</f>
        <v>0</v>
      </c>
      <c r="I10" s="1"/>
    </row>
    <row r="11" spans="1:25" ht="15" x14ac:dyDescent="0.5">
      <c r="A11" s="12" t="s">
        <v>15</v>
      </c>
      <c r="B11" s="13">
        <v>275000</v>
      </c>
      <c r="C11" s="18">
        <v>425000</v>
      </c>
      <c r="D11" s="18">
        <v>425000</v>
      </c>
      <c r="E11" s="18">
        <v>425000</v>
      </c>
      <c r="F11" s="18"/>
      <c r="G11" s="18">
        <f t="shared" si="0"/>
        <v>0</v>
      </c>
      <c r="H11" s="39">
        <f t="shared" si="1"/>
        <v>0</v>
      </c>
      <c r="I11" s="1"/>
    </row>
    <row r="12" spans="1:25" ht="15" x14ac:dyDescent="0.5">
      <c r="A12" s="14" t="s">
        <v>16</v>
      </c>
      <c r="B12" s="38">
        <v>0</v>
      </c>
      <c r="C12" s="19">
        <v>0</v>
      </c>
      <c r="D12" s="19">
        <v>0</v>
      </c>
      <c r="E12" s="19">
        <v>0</v>
      </c>
      <c r="F12" s="19"/>
      <c r="G12" s="19">
        <f t="shared" si="0"/>
        <v>0</v>
      </c>
      <c r="H12" s="40">
        <v>0</v>
      </c>
      <c r="I12" s="1"/>
    </row>
    <row r="13" spans="1:25" ht="15" x14ac:dyDescent="0.5">
      <c r="A13" s="80" t="s">
        <v>17</v>
      </c>
      <c r="B13" s="81" t="s">
        <v>42</v>
      </c>
      <c r="C13" s="82">
        <v>75000</v>
      </c>
      <c r="D13" s="82">
        <v>75000</v>
      </c>
      <c r="E13" s="82">
        <v>75000</v>
      </c>
      <c r="F13" s="82"/>
      <c r="G13" s="82">
        <f t="shared" si="0"/>
        <v>0</v>
      </c>
      <c r="H13" s="83">
        <f t="shared" si="1"/>
        <v>0</v>
      </c>
      <c r="I13" s="1"/>
    </row>
    <row r="14" spans="1:25" ht="15" x14ac:dyDescent="0.5">
      <c r="A14" s="14" t="s">
        <v>18</v>
      </c>
      <c r="B14" s="38">
        <v>0</v>
      </c>
      <c r="C14" s="19">
        <v>0</v>
      </c>
      <c r="D14" s="19">
        <v>0</v>
      </c>
      <c r="E14" s="19">
        <v>5000</v>
      </c>
      <c r="F14" s="19"/>
      <c r="G14" s="19">
        <f t="shared" si="0"/>
        <v>5000</v>
      </c>
      <c r="H14" s="40">
        <v>1</v>
      </c>
      <c r="I14" s="1"/>
    </row>
    <row r="15" spans="1:25" ht="15" x14ac:dyDescent="0.5">
      <c r="A15" s="12" t="s">
        <v>19</v>
      </c>
      <c r="B15" s="13">
        <v>15000</v>
      </c>
      <c r="C15" s="18">
        <v>17250</v>
      </c>
      <c r="D15" s="18">
        <v>17250</v>
      </c>
      <c r="E15" s="18">
        <v>20000</v>
      </c>
      <c r="F15" s="18"/>
      <c r="G15" s="18">
        <f t="shared" si="0"/>
        <v>2750</v>
      </c>
      <c r="H15" s="39">
        <f t="shared" si="1"/>
        <v>0.15942028985507245</v>
      </c>
      <c r="I15" s="1"/>
    </row>
    <row r="16" spans="1:25" ht="15" x14ac:dyDescent="0.5">
      <c r="A16" s="14" t="s">
        <v>20</v>
      </c>
      <c r="B16" s="38">
        <v>0</v>
      </c>
      <c r="C16" s="19">
        <v>0</v>
      </c>
      <c r="D16" s="19">
        <v>0</v>
      </c>
      <c r="E16" s="19">
        <v>0</v>
      </c>
      <c r="F16" s="19"/>
      <c r="G16" s="19">
        <f t="shared" si="0"/>
        <v>0</v>
      </c>
      <c r="H16" s="40">
        <v>0</v>
      </c>
      <c r="I16" s="1"/>
    </row>
    <row r="17" spans="1:9" ht="15" x14ac:dyDescent="0.5">
      <c r="A17" s="84" t="s">
        <v>21</v>
      </c>
      <c r="B17" s="85">
        <v>0</v>
      </c>
      <c r="C17" s="82">
        <v>0</v>
      </c>
      <c r="D17" s="82">
        <v>0</v>
      </c>
      <c r="E17" s="82">
        <v>0</v>
      </c>
      <c r="F17" s="82"/>
      <c r="G17" s="82">
        <f t="shared" si="0"/>
        <v>0</v>
      </c>
      <c r="H17" s="83">
        <v>0</v>
      </c>
      <c r="I17" s="1"/>
    </row>
    <row r="18" spans="1:9" ht="15" x14ac:dyDescent="0.5">
      <c r="A18" s="14" t="s">
        <v>22</v>
      </c>
      <c r="B18" s="38">
        <v>0</v>
      </c>
      <c r="C18" s="19">
        <v>0</v>
      </c>
      <c r="D18" s="19">
        <v>0</v>
      </c>
      <c r="E18" s="19">
        <v>0</v>
      </c>
      <c r="F18" s="19"/>
      <c r="G18" s="19">
        <f t="shared" si="0"/>
        <v>0</v>
      </c>
      <c r="H18" s="40">
        <v>0</v>
      </c>
      <c r="I18" s="1"/>
    </row>
    <row r="19" spans="1:9" ht="15" x14ac:dyDescent="0.5">
      <c r="A19" s="84" t="s">
        <v>0</v>
      </c>
      <c r="B19" s="85">
        <v>75000</v>
      </c>
      <c r="C19" s="82">
        <v>100000</v>
      </c>
      <c r="D19" s="82">
        <v>100000</v>
      </c>
      <c r="E19" s="82">
        <v>100000</v>
      </c>
      <c r="F19" s="82"/>
      <c r="G19" s="82">
        <f t="shared" si="0"/>
        <v>0</v>
      </c>
      <c r="H19" s="83">
        <f t="shared" ref="H19:H24" si="2">+G19/C19</f>
        <v>0</v>
      </c>
      <c r="I19" s="1"/>
    </row>
    <row r="20" spans="1:9" ht="15" x14ac:dyDescent="0.5">
      <c r="A20" s="14" t="s">
        <v>23</v>
      </c>
      <c r="B20" s="38">
        <v>0</v>
      </c>
      <c r="C20" s="19">
        <v>0</v>
      </c>
      <c r="D20" s="19">
        <v>0</v>
      </c>
      <c r="E20" s="19">
        <v>0</v>
      </c>
      <c r="F20" s="19"/>
      <c r="G20" s="19">
        <f t="shared" si="0"/>
        <v>0</v>
      </c>
      <c r="H20" s="40">
        <v>0</v>
      </c>
      <c r="I20" s="1"/>
    </row>
    <row r="21" spans="1:9" ht="15" x14ac:dyDescent="0.5">
      <c r="A21" s="12" t="s">
        <v>24</v>
      </c>
      <c r="B21" s="13">
        <v>0</v>
      </c>
      <c r="C21" s="18">
        <v>5000</v>
      </c>
      <c r="D21" s="18">
        <v>5000</v>
      </c>
      <c r="E21" s="18">
        <v>5000</v>
      </c>
      <c r="F21" s="18"/>
      <c r="G21" s="18">
        <f t="shared" si="0"/>
        <v>0</v>
      </c>
      <c r="H21" s="39">
        <f t="shared" si="2"/>
        <v>0</v>
      </c>
      <c r="I21" s="1"/>
    </row>
    <row r="22" spans="1:9" ht="15" x14ac:dyDescent="0.5">
      <c r="A22" s="14" t="s">
        <v>33</v>
      </c>
      <c r="B22" s="4">
        <v>0</v>
      </c>
      <c r="C22" s="19">
        <v>5000</v>
      </c>
      <c r="D22" s="19">
        <v>5000</v>
      </c>
      <c r="E22" s="19">
        <v>20000</v>
      </c>
      <c r="F22" s="19"/>
      <c r="G22" s="19">
        <f t="shared" si="0"/>
        <v>15000</v>
      </c>
      <c r="H22" s="40">
        <f t="shared" si="2"/>
        <v>3</v>
      </c>
      <c r="I22" s="1"/>
    </row>
    <row r="23" spans="1:9" ht="15" x14ac:dyDescent="0.5">
      <c r="A23" s="12" t="s">
        <v>25</v>
      </c>
      <c r="B23" s="15">
        <v>400000</v>
      </c>
      <c r="C23" s="18">
        <v>595000</v>
      </c>
      <c r="D23" s="18">
        <v>595000</v>
      </c>
      <c r="E23" s="18">
        <v>700000</v>
      </c>
      <c r="F23" s="18"/>
      <c r="G23" s="18">
        <f t="shared" si="0"/>
        <v>105000</v>
      </c>
      <c r="H23" s="43">
        <f>+G23/C23</f>
        <v>0.17647058823529413</v>
      </c>
      <c r="I23" s="1"/>
    </row>
    <row r="24" spans="1:9" ht="15" x14ac:dyDescent="0.5">
      <c r="A24" s="14" t="s">
        <v>40</v>
      </c>
      <c r="B24" s="4">
        <f>SUM(B5:B23)</f>
        <v>1460000</v>
      </c>
      <c r="C24" s="4">
        <f>SUM(C4:C23)</f>
        <v>1937250</v>
      </c>
      <c r="D24" s="4">
        <f>SUM(D4:D23)</f>
        <v>1937250</v>
      </c>
      <c r="E24" s="4">
        <f>SUM(E4:E23)</f>
        <v>2240000</v>
      </c>
      <c r="F24" s="4"/>
      <c r="G24" s="4">
        <f t="shared" si="0"/>
        <v>302750</v>
      </c>
      <c r="H24" s="40">
        <f t="shared" si="2"/>
        <v>0.15627822944896116</v>
      </c>
      <c r="I24" s="1"/>
    </row>
    <row r="25" spans="1:9" ht="15" x14ac:dyDescent="0.5">
      <c r="A25" s="2"/>
      <c r="B25" s="5"/>
      <c r="C25" s="5"/>
      <c r="D25" s="5"/>
      <c r="E25" s="5"/>
      <c r="F25" s="5"/>
      <c r="G25" s="5">
        <f t="shared" si="0"/>
        <v>0</v>
      </c>
      <c r="H25" s="36"/>
    </row>
    <row r="26" spans="1:9" ht="15" x14ac:dyDescent="0.5">
      <c r="A26" s="12" t="s">
        <v>27</v>
      </c>
      <c r="B26" s="13"/>
      <c r="C26" s="13">
        <v>10000</v>
      </c>
      <c r="D26" s="13">
        <v>10000</v>
      </c>
      <c r="E26" s="13">
        <v>10000</v>
      </c>
      <c r="F26" s="13"/>
      <c r="G26" s="13">
        <f t="shared" si="0"/>
        <v>0</v>
      </c>
      <c r="H26" s="39">
        <f>+G26/C26</f>
        <v>0</v>
      </c>
    </row>
    <row r="27" spans="1:9" ht="15.3" x14ac:dyDescent="0.55000000000000004">
      <c r="A27" s="11"/>
      <c r="B27" s="11"/>
      <c r="C27" s="11"/>
      <c r="D27" s="11"/>
      <c r="E27" s="11"/>
      <c r="F27" s="11"/>
      <c r="G27" s="11"/>
    </row>
    <row r="28" spans="1:9" ht="15" x14ac:dyDescent="0.5">
      <c r="A28" s="2" t="s">
        <v>26</v>
      </c>
      <c r="B28" s="5">
        <f>+B24+B26</f>
        <v>1460000</v>
      </c>
      <c r="C28" s="5">
        <f>+C24+C26</f>
        <v>1947250</v>
      </c>
      <c r="D28" s="5">
        <f>+D24+D26</f>
        <v>1947250</v>
      </c>
      <c r="E28" s="5">
        <f>+E24+E26</f>
        <v>2250000</v>
      </c>
      <c r="F28" s="5"/>
      <c r="G28" s="17">
        <f>+E28-D28</f>
        <v>302750</v>
      </c>
      <c r="H28" s="40">
        <f>+G28/C28</f>
        <v>0.15547567081782002</v>
      </c>
    </row>
    <row r="29" spans="1:9" ht="15" x14ac:dyDescent="0.5">
      <c r="A29" s="2"/>
      <c r="B29" s="5"/>
      <c r="C29" s="5"/>
      <c r="D29" s="5"/>
      <c r="E29" s="5"/>
      <c r="F29" s="5"/>
      <c r="G29" s="19"/>
    </row>
    <row r="30" spans="1:9" ht="18.600000000000001" x14ac:dyDescent="1.1000000000000001">
      <c r="A30" s="12" t="s">
        <v>28</v>
      </c>
      <c r="B30" s="15">
        <v>50000</v>
      </c>
      <c r="C30" s="15">
        <v>500000</v>
      </c>
      <c r="D30" s="15">
        <v>550000</v>
      </c>
      <c r="E30" s="15">
        <v>550000</v>
      </c>
      <c r="F30" s="15"/>
      <c r="G30" s="20">
        <f>+E30-D30</f>
        <v>0</v>
      </c>
      <c r="H30" s="39">
        <f>+G30/D30</f>
        <v>0</v>
      </c>
    </row>
    <row r="31" spans="1:9" ht="15" x14ac:dyDescent="0.5">
      <c r="A31" s="2"/>
      <c r="B31" s="6"/>
      <c r="C31" s="6"/>
      <c r="D31" s="6"/>
      <c r="E31" s="6"/>
      <c r="F31" s="6"/>
      <c r="G31" s="6"/>
    </row>
    <row r="32" spans="1:9" ht="15" x14ac:dyDescent="0.5">
      <c r="A32" s="2" t="s">
        <v>29</v>
      </c>
      <c r="B32" s="3">
        <f>+B30+B28</f>
        <v>1510000</v>
      </c>
      <c r="C32" s="3">
        <f>+C30+C28</f>
        <v>2447250</v>
      </c>
      <c r="D32" s="3">
        <f>+D30+D28</f>
        <v>2497250</v>
      </c>
      <c r="E32" s="3">
        <f>+E30+E28</f>
        <v>2800000</v>
      </c>
      <c r="F32" s="3"/>
      <c r="G32" s="17">
        <f>+E32-D32</f>
        <v>302750</v>
      </c>
      <c r="H32" s="40">
        <f>+G32/D32</f>
        <v>0.1212333566923616</v>
      </c>
    </row>
    <row r="33" spans="1:8" ht="15.3" x14ac:dyDescent="0.55000000000000004">
      <c r="C33" s="11"/>
      <c r="D33" s="11"/>
      <c r="E33" s="11"/>
      <c r="F33" s="11"/>
    </row>
    <row r="34" spans="1:8" ht="15.3" x14ac:dyDescent="0.55000000000000004">
      <c r="C34" s="11"/>
      <c r="D34" s="11"/>
      <c r="E34" s="11"/>
      <c r="F34" s="11"/>
    </row>
    <row r="35" spans="1:8" ht="24.6" x14ac:dyDescent="0.4">
      <c r="B35" s="16" t="s">
        <v>41</v>
      </c>
      <c r="C35" s="16" t="s">
        <v>62</v>
      </c>
      <c r="D35" s="16" t="s">
        <v>63</v>
      </c>
      <c r="E35" s="16" t="s">
        <v>77</v>
      </c>
      <c r="F35" s="16"/>
      <c r="G35" s="45" t="s">
        <v>46</v>
      </c>
      <c r="H35" s="46" t="s">
        <v>47</v>
      </c>
    </row>
    <row r="36" spans="1:8" ht="18.600000000000001" x14ac:dyDescent="1.1000000000000001">
      <c r="A36" s="12" t="s">
        <v>28</v>
      </c>
      <c r="B36" s="15">
        <v>50000</v>
      </c>
      <c r="C36" s="15">
        <v>500000</v>
      </c>
      <c r="D36" s="15">
        <v>550000</v>
      </c>
      <c r="E36" s="15">
        <v>550000</v>
      </c>
      <c r="F36" s="15"/>
      <c r="G36" s="20">
        <f>+E36-D36</f>
        <v>0</v>
      </c>
      <c r="H36" s="39">
        <f>+G36/D36</f>
        <v>0</v>
      </c>
    </row>
    <row r="37" spans="1:8" ht="15.3" x14ac:dyDescent="0.55000000000000004">
      <c r="D37" s="11"/>
      <c r="E37" s="11"/>
      <c r="F37" s="11"/>
    </row>
    <row r="38" spans="1:8" ht="15.3" x14ac:dyDescent="0.55000000000000004">
      <c r="D38" s="11"/>
      <c r="E38" s="11"/>
      <c r="F38" s="11"/>
    </row>
    <row r="39" spans="1:8" ht="15.3" x14ac:dyDescent="0.55000000000000004">
      <c r="D39" s="11"/>
      <c r="E39" s="11"/>
      <c r="F39" s="11"/>
    </row>
    <row r="40" spans="1:8" ht="15.3" x14ac:dyDescent="0.55000000000000004">
      <c r="D40" s="11"/>
      <c r="E40" s="11"/>
      <c r="F40" s="11"/>
    </row>
    <row r="41" spans="1:8" ht="15.3" x14ac:dyDescent="0.55000000000000004">
      <c r="D41" s="11"/>
      <c r="E41" s="11"/>
      <c r="F41" s="1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7"/>
  <sheetViews>
    <sheetView view="pageBreakPreview" zoomScaleNormal="10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sqref="A1:AH1"/>
    </sheetView>
  </sheetViews>
  <sheetFormatPr defaultColWidth="8.88671875" defaultRowHeight="15.3" x14ac:dyDescent="0.55000000000000004"/>
  <cols>
    <col min="1" max="1" width="41.5546875" style="47" customWidth="1"/>
    <col min="2" max="2" width="9.609375" style="47" hidden="1" customWidth="1"/>
    <col min="3" max="5" width="11.44140625" style="47" hidden="1" customWidth="1"/>
    <col min="6" max="6" width="9.609375" style="47" hidden="1" customWidth="1"/>
    <col min="7" max="7" width="13.5546875" style="47" hidden="1" customWidth="1"/>
    <col min="8" max="8" width="9.609375" style="47" hidden="1" customWidth="1"/>
    <col min="9" max="9" width="13.44140625" style="74" hidden="1" customWidth="1"/>
    <col min="10" max="10" width="11.44140625" style="75" hidden="1" customWidth="1"/>
    <col min="11" max="11" width="9.609375" style="75" hidden="1" customWidth="1"/>
    <col min="12" max="12" width="12.38671875" style="75" hidden="1" customWidth="1"/>
    <col min="13" max="13" width="11.44140625" style="75" hidden="1" customWidth="1"/>
    <col min="14" max="14" width="11.44140625" style="47" hidden="1" customWidth="1"/>
    <col min="15" max="15" width="12.38671875" style="47" hidden="1" customWidth="1"/>
    <col min="16" max="17" width="11.44140625" style="47" hidden="1" customWidth="1"/>
    <col min="18" max="18" width="12.38671875" style="47" hidden="1" customWidth="1"/>
    <col min="19" max="19" width="11.609375" style="47" hidden="1" customWidth="1"/>
    <col min="20" max="20" width="11.44140625" style="47" hidden="1" customWidth="1"/>
    <col min="21" max="21" width="12.38671875" style="47" hidden="1" customWidth="1"/>
    <col min="22" max="22" width="11.44140625" style="47" hidden="1" customWidth="1"/>
    <col min="23" max="23" width="11.44140625" style="47" bestFit="1" customWidth="1"/>
    <col min="24" max="24" width="12.44140625" style="47" hidden="1" customWidth="1"/>
    <col min="25" max="25" width="12.38671875" style="47" hidden="1" customWidth="1"/>
    <col min="26" max="26" width="11.44140625" style="47" bestFit="1" customWidth="1"/>
    <col min="27" max="27" width="12.38671875" style="47" hidden="1" customWidth="1"/>
    <col min="28" max="29" width="11.44140625" style="47" bestFit="1" customWidth="1"/>
    <col min="30" max="30" width="12.38671875" style="47" bestFit="1" customWidth="1"/>
    <col min="31" max="31" width="11.609375" style="47" bestFit="1" customWidth="1"/>
    <col min="32" max="32" width="11.44140625" style="47" bestFit="1" customWidth="1"/>
    <col min="33" max="33" width="12.38671875" style="47" bestFit="1" customWidth="1"/>
    <col min="34" max="34" width="11.609375" style="47" bestFit="1" customWidth="1"/>
    <col min="35" max="16384" width="8.88671875" style="47"/>
  </cols>
  <sheetData>
    <row r="1" spans="1:34" x14ac:dyDescent="0.55000000000000004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x14ac:dyDescent="0.55000000000000004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x14ac:dyDescent="0.55000000000000004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34" x14ac:dyDescent="0.55000000000000004">
      <c r="A4" s="48"/>
      <c r="B4" s="49" t="s">
        <v>5</v>
      </c>
      <c r="C4" s="50" t="s">
        <v>5</v>
      </c>
      <c r="D4" s="50" t="s">
        <v>5</v>
      </c>
      <c r="E4" s="50" t="s">
        <v>5</v>
      </c>
      <c r="F4" s="50" t="s">
        <v>5</v>
      </c>
      <c r="G4" s="50" t="s">
        <v>49</v>
      </c>
      <c r="H4" s="50" t="s">
        <v>5</v>
      </c>
      <c r="I4" s="50" t="s">
        <v>50</v>
      </c>
      <c r="J4" s="50" t="s">
        <v>51</v>
      </c>
      <c r="K4" s="50" t="s">
        <v>5</v>
      </c>
      <c r="L4" s="50" t="s">
        <v>7</v>
      </c>
      <c r="M4" s="50" t="s">
        <v>36</v>
      </c>
      <c r="N4" s="50" t="s">
        <v>5</v>
      </c>
      <c r="O4" s="50" t="s">
        <v>7</v>
      </c>
      <c r="P4" s="50" t="s">
        <v>52</v>
      </c>
      <c r="Q4" s="50" t="s">
        <v>6</v>
      </c>
      <c r="R4" s="50" t="s">
        <v>7</v>
      </c>
      <c r="S4" s="50" t="s">
        <v>36</v>
      </c>
      <c r="T4" s="50" t="s">
        <v>6</v>
      </c>
      <c r="U4" s="50" t="s">
        <v>7</v>
      </c>
      <c r="V4" s="50" t="s">
        <v>36</v>
      </c>
      <c r="W4" s="50" t="s">
        <v>6</v>
      </c>
      <c r="X4" s="50" t="s">
        <v>7</v>
      </c>
      <c r="Y4" s="50" t="s">
        <v>36</v>
      </c>
      <c r="Z4" s="50" t="s">
        <v>6</v>
      </c>
      <c r="AA4" s="50" t="s">
        <v>7</v>
      </c>
      <c r="AB4" s="50" t="s">
        <v>69</v>
      </c>
      <c r="AC4" s="50" t="s">
        <v>6</v>
      </c>
      <c r="AD4" s="50" t="s">
        <v>7</v>
      </c>
      <c r="AE4" s="50" t="s">
        <v>36</v>
      </c>
      <c r="AF4" s="50" t="s">
        <v>6</v>
      </c>
      <c r="AG4" s="50" t="s">
        <v>7</v>
      </c>
      <c r="AH4" s="50" t="s">
        <v>73</v>
      </c>
    </row>
    <row r="5" spans="1:34" x14ac:dyDescent="0.55000000000000004">
      <c r="A5" s="48"/>
      <c r="B5" s="51" t="s">
        <v>37</v>
      </c>
      <c r="C5" s="52" t="s">
        <v>38</v>
      </c>
      <c r="D5" s="52" t="s">
        <v>39</v>
      </c>
      <c r="E5" s="52" t="s">
        <v>8</v>
      </c>
      <c r="F5" s="52" t="s">
        <v>53</v>
      </c>
      <c r="G5" s="53">
        <v>40724</v>
      </c>
      <c r="H5" s="54" t="s">
        <v>54</v>
      </c>
      <c r="I5" s="54" t="s">
        <v>54</v>
      </c>
      <c r="J5" s="53">
        <v>41456</v>
      </c>
      <c r="K5" s="54" t="s">
        <v>55</v>
      </c>
      <c r="L5" s="54" t="s">
        <v>55</v>
      </c>
      <c r="M5" s="53">
        <v>41821</v>
      </c>
      <c r="N5" s="54" t="s">
        <v>1</v>
      </c>
      <c r="O5" s="54" t="s">
        <v>1</v>
      </c>
      <c r="P5" s="53">
        <v>42185</v>
      </c>
      <c r="Q5" s="54" t="s">
        <v>56</v>
      </c>
      <c r="R5" s="54" t="s">
        <v>44</v>
      </c>
      <c r="S5" s="53">
        <v>43281</v>
      </c>
      <c r="T5" s="54" t="s">
        <v>59</v>
      </c>
      <c r="U5" s="54" t="s">
        <v>44</v>
      </c>
      <c r="V5" s="53">
        <v>43281</v>
      </c>
      <c r="W5" s="54" t="s">
        <v>60</v>
      </c>
      <c r="X5" s="54" t="s">
        <v>44</v>
      </c>
      <c r="Y5" s="53">
        <v>43281</v>
      </c>
      <c r="Z5" s="54" t="s">
        <v>62</v>
      </c>
      <c r="AA5" s="54" t="s">
        <v>48</v>
      </c>
      <c r="AB5" s="53">
        <v>45107</v>
      </c>
      <c r="AC5" s="54" t="s">
        <v>63</v>
      </c>
      <c r="AD5" s="54" t="s">
        <v>63</v>
      </c>
      <c r="AE5" s="53">
        <v>45473</v>
      </c>
      <c r="AF5" s="54" t="s">
        <v>71</v>
      </c>
      <c r="AG5" s="54" t="s">
        <v>74</v>
      </c>
      <c r="AH5" s="53">
        <v>45838</v>
      </c>
    </row>
    <row r="6" spans="1:34" x14ac:dyDescent="0.55000000000000004">
      <c r="A6" s="48" t="s">
        <v>9</v>
      </c>
      <c r="B6" s="55">
        <v>50000</v>
      </c>
      <c r="C6" s="56">
        <v>50000</v>
      </c>
      <c r="D6" s="56">
        <v>50000</v>
      </c>
      <c r="E6" s="57">
        <v>50000</v>
      </c>
      <c r="F6" s="57">
        <v>50000</v>
      </c>
      <c r="G6" s="57">
        <v>203284</v>
      </c>
      <c r="H6" s="56">
        <v>50000</v>
      </c>
      <c r="I6" s="56">
        <v>0</v>
      </c>
      <c r="J6" s="57">
        <v>303789</v>
      </c>
      <c r="K6" s="56">
        <v>12000</v>
      </c>
      <c r="L6" s="56">
        <v>-200000</v>
      </c>
      <c r="M6" s="56" t="e">
        <f>#N/A</f>
        <v>#N/A</v>
      </c>
      <c r="N6" s="56">
        <v>50000</v>
      </c>
      <c r="O6" s="56">
        <v>0</v>
      </c>
      <c r="P6" s="56">
        <v>169931.28</v>
      </c>
      <c r="Q6" s="56">
        <v>80000</v>
      </c>
      <c r="R6" s="56">
        <v>-235000</v>
      </c>
      <c r="S6" s="56">
        <v>-140068.72</v>
      </c>
      <c r="T6" s="56">
        <v>100000</v>
      </c>
      <c r="U6" s="56">
        <v>-235000</v>
      </c>
      <c r="V6" s="56">
        <v>-275068.71999999997</v>
      </c>
      <c r="W6" s="56">
        <v>100000</v>
      </c>
      <c r="X6" s="56">
        <v>-235000</v>
      </c>
      <c r="Y6" s="56">
        <f t="shared" ref="Y6:Y25" si="0">+V6+W6+X6</f>
        <v>-410068.72</v>
      </c>
      <c r="Z6" s="56">
        <v>115000</v>
      </c>
      <c r="AA6" s="56">
        <v>0</v>
      </c>
      <c r="AB6" s="56">
        <v>426231.83</v>
      </c>
      <c r="AC6" s="56">
        <v>115000</v>
      </c>
      <c r="AD6" s="56">
        <v>-385182</v>
      </c>
      <c r="AE6" s="56">
        <f t="shared" ref="AE6:AE25" si="1">+AB6+AC6+AD6</f>
        <v>156049.83000000007</v>
      </c>
      <c r="AF6" s="56">
        <v>250000</v>
      </c>
      <c r="AG6" s="56"/>
      <c r="AH6" s="56">
        <f t="shared" ref="AH6:AH25" si="2">+AE6+AF6+AG6</f>
        <v>406049.83000000007</v>
      </c>
    </row>
    <row r="7" spans="1:34" x14ac:dyDescent="0.55000000000000004">
      <c r="A7" s="58" t="s">
        <v>10</v>
      </c>
      <c r="B7" s="59">
        <v>0</v>
      </c>
      <c r="C7" s="59">
        <v>0</v>
      </c>
      <c r="D7" s="59">
        <v>75000</v>
      </c>
      <c r="E7" s="60">
        <v>0</v>
      </c>
      <c r="F7" s="60">
        <v>0</v>
      </c>
      <c r="G7" s="60">
        <v>173356</v>
      </c>
      <c r="H7" s="59">
        <v>0</v>
      </c>
      <c r="I7" s="59">
        <v>0</v>
      </c>
      <c r="J7" s="60">
        <v>173856</v>
      </c>
      <c r="K7" s="59">
        <v>0</v>
      </c>
      <c r="L7" s="59">
        <v>0</v>
      </c>
      <c r="M7" s="59" t="e">
        <f>#N/A</f>
        <v>#N/A</v>
      </c>
      <c r="N7" s="59">
        <v>0</v>
      </c>
      <c r="O7" s="59">
        <v>0</v>
      </c>
      <c r="P7" s="59">
        <v>174213.31</v>
      </c>
      <c r="Q7" s="59"/>
      <c r="R7" s="59">
        <v>-50000</v>
      </c>
      <c r="S7" s="59">
        <v>74213.31</v>
      </c>
      <c r="T7" s="59">
        <v>5000</v>
      </c>
      <c r="U7" s="59">
        <v>-50000</v>
      </c>
      <c r="V7" s="59">
        <v>29213.309999999998</v>
      </c>
      <c r="W7" s="59">
        <v>5000</v>
      </c>
      <c r="X7" s="59">
        <v>-50000</v>
      </c>
      <c r="Y7" s="59">
        <f t="shared" si="0"/>
        <v>-15786.690000000002</v>
      </c>
      <c r="Z7" s="59">
        <v>5000</v>
      </c>
      <c r="AA7" s="59">
        <v>0</v>
      </c>
      <c r="AB7" s="59">
        <v>157061.03</v>
      </c>
      <c r="AC7" s="59">
        <v>5000</v>
      </c>
      <c r="AD7" s="59">
        <v>0</v>
      </c>
      <c r="AE7" s="59">
        <f t="shared" si="1"/>
        <v>162061.03</v>
      </c>
      <c r="AF7" s="59">
        <v>5000</v>
      </c>
      <c r="AG7" s="59"/>
      <c r="AH7" s="59">
        <f t="shared" si="2"/>
        <v>167061.03</v>
      </c>
    </row>
    <row r="8" spans="1:34" x14ac:dyDescent="0.55000000000000004">
      <c r="A8" s="48" t="s">
        <v>11</v>
      </c>
      <c r="B8" s="55">
        <v>10000</v>
      </c>
      <c r="C8" s="56">
        <v>10000</v>
      </c>
      <c r="D8" s="56">
        <v>35000</v>
      </c>
      <c r="E8" s="57">
        <v>0</v>
      </c>
      <c r="F8" s="57">
        <v>0</v>
      </c>
      <c r="G8" s="57">
        <v>57170</v>
      </c>
      <c r="H8" s="56">
        <v>0</v>
      </c>
      <c r="I8" s="56">
        <v>-15000</v>
      </c>
      <c r="J8" s="57">
        <v>47259</v>
      </c>
      <c r="K8" s="56">
        <v>10000</v>
      </c>
      <c r="L8" s="56">
        <v>-25000</v>
      </c>
      <c r="M8" s="56" t="e">
        <f>#N/A</f>
        <v>#N/A</v>
      </c>
      <c r="N8" s="56">
        <v>25000</v>
      </c>
      <c r="O8" s="56">
        <v>-20000</v>
      </c>
      <c r="P8" s="56">
        <v>58744.65</v>
      </c>
      <c r="Q8" s="56">
        <v>125000</v>
      </c>
      <c r="R8" s="56">
        <v>-559000</v>
      </c>
      <c r="S8" s="56">
        <v>-809255.35</v>
      </c>
      <c r="T8" s="56">
        <v>100000</v>
      </c>
      <c r="U8" s="56">
        <v>-559000</v>
      </c>
      <c r="V8" s="56">
        <v>-1268255.3500000001</v>
      </c>
      <c r="W8" s="56">
        <v>100000</v>
      </c>
      <c r="X8" s="56">
        <v>-559000</v>
      </c>
      <c r="Y8" s="56">
        <f t="shared" si="0"/>
        <v>-1727255.35</v>
      </c>
      <c r="Z8" s="56">
        <v>100000</v>
      </c>
      <c r="AA8" s="56">
        <v>0</v>
      </c>
      <c r="AB8" s="56">
        <v>318467.20000000001</v>
      </c>
      <c r="AC8" s="56">
        <v>100000</v>
      </c>
      <c r="AD8" s="56">
        <v>-285000</v>
      </c>
      <c r="AE8" s="56">
        <f t="shared" si="1"/>
        <v>133467.20000000001</v>
      </c>
      <c r="AF8" s="56">
        <v>55000</v>
      </c>
      <c r="AG8" s="56"/>
      <c r="AH8" s="56">
        <f t="shared" si="2"/>
        <v>188467.20000000001</v>
      </c>
    </row>
    <row r="9" spans="1:34" x14ac:dyDescent="0.55000000000000004">
      <c r="A9" s="58" t="s">
        <v>12</v>
      </c>
      <c r="B9" s="59">
        <v>26000</v>
      </c>
      <c r="C9" s="59">
        <v>50000</v>
      </c>
      <c r="D9" s="59">
        <v>10000</v>
      </c>
      <c r="E9" s="60">
        <v>10000</v>
      </c>
      <c r="F9" s="60">
        <v>5000</v>
      </c>
      <c r="G9" s="60">
        <v>30851</v>
      </c>
      <c r="H9" s="59">
        <v>0</v>
      </c>
      <c r="I9" s="59">
        <v>-6950</v>
      </c>
      <c r="J9" s="60">
        <v>45954</v>
      </c>
      <c r="K9" s="59">
        <v>35000</v>
      </c>
      <c r="L9" s="59">
        <f>-55000-16000+15000</f>
        <v>-56000</v>
      </c>
      <c r="M9" s="59" t="e">
        <f>#N/A</f>
        <v>#N/A</v>
      </c>
      <c r="N9" s="59">
        <v>35000</v>
      </c>
      <c r="O9" s="59">
        <v>-50000</v>
      </c>
      <c r="P9" s="59">
        <v>24974.97</v>
      </c>
      <c r="Q9" s="59">
        <v>35000</v>
      </c>
      <c r="R9" s="59">
        <v>-45000</v>
      </c>
      <c r="S9" s="59">
        <v>4974.9700000000012</v>
      </c>
      <c r="T9" s="59">
        <v>35000</v>
      </c>
      <c r="U9" s="59">
        <v>-45000</v>
      </c>
      <c r="V9" s="59">
        <v>-5025.0299999999988</v>
      </c>
      <c r="W9" s="59">
        <v>35000</v>
      </c>
      <c r="X9" s="59">
        <v>-45000</v>
      </c>
      <c r="Y9" s="59">
        <f t="shared" si="0"/>
        <v>-15025.029999999999</v>
      </c>
      <c r="Z9" s="59">
        <v>35000</v>
      </c>
      <c r="AA9" s="59">
        <v>-71311</v>
      </c>
      <c r="AB9" s="59">
        <v>53196.44</v>
      </c>
      <c r="AC9" s="59">
        <v>35000</v>
      </c>
      <c r="AD9" s="59">
        <v>-65000</v>
      </c>
      <c r="AE9" s="59">
        <f t="shared" si="1"/>
        <v>23196.440000000002</v>
      </c>
      <c r="AF9" s="59">
        <v>95000</v>
      </c>
      <c r="AG9" s="59"/>
      <c r="AH9" s="59">
        <f t="shared" si="2"/>
        <v>118196.44</v>
      </c>
    </row>
    <row r="10" spans="1:34" x14ac:dyDescent="0.55000000000000004">
      <c r="A10" s="48" t="s">
        <v>13</v>
      </c>
      <c r="B10" s="55">
        <f>-28525+103525</f>
        <v>75000</v>
      </c>
      <c r="C10" s="56">
        <v>155000</v>
      </c>
      <c r="D10" s="56">
        <v>100000</v>
      </c>
      <c r="E10" s="57">
        <v>50000</v>
      </c>
      <c r="F10" s="57">
        <v>0</v>
      </c>
      <c r="G10" s="57">
        <v>639438</v>
      </c>
      <c r="H10" s="56">
        <v>25000</v>
      </c>
      <c r="I10" s="56">
        <v>-362168</v>
      </c>
      <c r="J10" s="57">
        <v>282404</v>
      </c>
      <c r="K10" s="56">
        <v>25000</v>
      </c>
      <c r="L10" s="56">
        <v>0</v>
      </c>
      <c r="M10" s="56" t="e">
        <f>#N/A</f>
        <v>#N/A</v>
      </c>
      <c r="N10" s="56">
        <v>50000</v>
      </c>
      <c r="O10" s="56">
        <v>0</v>
      </c>
      <c r="P10" s="56">
        <v>358036.2</v>
      </c>
      <c r="Q10" s="56">
        <v>50000</v>
      </c>
      <c r="R10" s="56">
        <v>0</v>
      </c>
      <c r="S10" s="56">
        <v>458036.2</v>
      </c>
      <c r="T10" s="56">
        <v>50000</v>
      </c>
      <c r="U10" s="56">
        <v>0</v>
      </c>
      <c r="V10" s="56">
        <v>508036.2</v>
      </c>
      <c r="W10" s="56">
        <v>50000</v>
      </c>
      <c r="X10" s="56">
        <v>0</v>
      </c>
      <c r="Y10" s="56">
        <f t="shared" si="0"/>
        <v>558036.19999999995</v>
      </c>
      <c r="Z10" s="56">
        <v>50000</v>
      </c>
      <c r="AA10" s="56">
        <v>-50000</v>
      </c>
      <c r="AB10" s="56">
        <v>382286.79</v>
      </c>
      <c r="AC10" s="56">
        <v>50000</v>
      </c>
      <c r="AD10" s="56">
        <v>-375000</v>
      </c>
      <c r="AE10" s="56">
        <f t="shared" si="1"/>
        <v>57286.789999999979</v>
      </c>
      <c r="AF10" s="56">
        <v>75000</v>
      </c>
      <c r="AG10" s="56"/>
      <c r="AH10" s="56">
        <f t="shared" si="2"/>
        <v>132286.78999999998</v>
      </c>
    </row>
    <row r="11" spans="1:34" x14ac:dyDescent="0.55000000000000004">
      <c r="A11" s="61" t="s">
        <v>14</v>
      </c>
      <c r="B11" s="59">
        <v>100000</v>
      </c>
      <c r="C11" s="59">
        <v>100000</v>
      </c>
      <c r="D11" s="59">
        <v>100000</v>
      </c>
      <c r="E11" s="60">
        <v>100000</v>
      </c>
      <c r="F11" s="60">
        <v>100000</v>
      </c>
      <c r="G11" s="60">
        <v>424541</v>
      </c>
      <c r="H11" s="59">
        <v>100000</v>
      </c>
      <c r="I11" s="59">
        <v>0</v>
      </c>
      <c r="J11" s="60">
        <v>499024</v>
      </c>
      <c r="K11" s="59">
        <v>100000</v>
      </c>
      <c r="L11" s="59">
        <v>-331301</v>
      </c>
      <c r="M11" s="59" t="e">
        <f>#N/A</f>
        <v>#N/A</v>
      </c>
      <c r="N11" s="59">
        <v>75000</v>
      </c>
      <c r="O11" s="59">
        <v>-70000</v>
      </c>
      <c r="P11" s="59">
        <v>287421.56</v>
      </c>
      <c r="Q11" s="59">
        <v>250000</v>
      </c>
      <c r="R11" s="59">
        <v>-53000</v>
      </c>
      <c r="S11" s="59">
        <v>681421.56</v>
      </c>
      <c r="T11" s="59">
        <v>325000</v>
      </c>
      <c r="U11" s="59">
        <v>-53000</v>
      </c>
      <c r="V11" s="59">
        <v>953421.56</v>
      </c>
      <c r="W11" s="59">
        <v>400000</v>
      </c>
      <c r="X11" s="59">
        <v>-53000</v>
      </c>
      <c r="Y11" s="59">
        <f t="shared" si="0"/>
        <v>1300421.56</v>
      </c>
      <c r="Z11" s="59">
        <v>400000</v>
      </c>
      <c r="AA11" s="59">
        <f>-419000-15000</f>
        <v>-434000</v>
      </c>
      <c r="AB11" s="59">
        <v>723528.7</v>
      </c>
      <c r="AC11" s="59">
        <v>400000</v>
      </c>
      <c r="AD11" s="59">
        <v>-996000</v>
      </c>
      <c r="AE11" s="59">
        <f t="shared" si="1"/>
        <v>127528.69999999995</v>
      </c>
      <c r="AF11" s="59">
        <v>400000</v>
      </c>
      <c r="AG11" s="59"/>
      <c r="AH11" s="59">
        <f t="shared" si="2"/>
        <v>527528.69999999995</v>
      </c>
    </row>
    <row r="12" spans="1:34" x14ac:dyDescent="0.55000000000000004">
      <c r="A12" s="48" t="s">
        <v>15</v>
      </c>
      <c r="B12" s="55">
        <v>145000</v>
      </c>
      <c r="C12" s="56">
        <v>75000</v>
      </c>
      <c r="D12" s="56">
        <v>150000</v>
      </c>
      <c r="E12" s="57">
        <v>75000</v>
      </c>
      <c r="F12" s="57">
        <v>168000</v>
      </c>
      <c r="G12" s="57">
        <v>366972</v>
      </c>
      <c r="H12" s="56">
        <v>176960</v>
      </c>
      <c r="I12" s="56">
        <v>-301784</v>
      </c>
      <c r="J12" s="57">
        <v>432686</v>
      </c>
      <c r="K12" s="56">
        <v>300000</v>
      </c>
      <c r="L12" s="56">
        <f>-235000-258057</f>
        <v>-493057</v>
      </c>
      <c r="M12" s="56" t="e">
        <f>#N/A</f>
        <v>#N/A</v>
      </c>
      <c r="N12" s="56">
        <v>300000</v>
      </c>
      <c r="O12" s="56">
        <v>-390000</v>
      </c>
      <c r="P12" s="56">
        <v>88273.7</v>
      </c>
      <c r="Q12" s="56">
        <v>400000</v>
      </c>
      <c r="R12" s="56">
        <v>-383000</v>
      </c>
      <c r="S12" s="56">
        <v>122273.70000000001</v>
      </c>
      <c r="T12" s="56">
        <v>400000</v>
      </c>
      <c r="U12" s="56">
        <v>-383000</v>
      </c>
      <c r="V12" s="56">
        <v>139273.70000000001</v>
      </c>
      <c r="W12" s="56">
        <v>400000</v>
      </c>
      <c r="X12" s="56">
        <v>-383000</v>
      </c>
      <c r="Y12" s="56">
        <f t="shared" si="0"/>
        <v>156273.69999999995</v>
      </c>
      <c r="Z12" s="56">
        <v>425000</v>
      </c>
      <c r="AA12" s="56">
        <v>-459000</v>
      </c>
      <c r="AB12" s="56">
        <v>792642.85</v>
      </c>
      <c r="AC12" s="56">
        <v>425000</v>
      </c>
      <c r="AD12" s="56">
        <v>-455000</v>
      </c>
      <c r="AE12" s="56">
        <f t="shared" si="1"/>
        <v>762642.85000000009</v>
      </c>
      <c r="AF12" s="56">
        <v>425000</v>
      </c>
      <c r="AG12" s="56"/>
      <c r="AH12" s="56">
        <f t="shared" si="2"/>
        <v>1187642.8500000001</v>
      </c>
    </row>
    <row r="13" spans="1:34" x14ac:dyDescent="0.55000000000000004">
      <c r="A13" s="58" t="s">
        <v>16</v>
      </c>
      <c r="B13" s="59">
        <v>0</v>
      </c>
      <c r="C13" s="59">
        <v>0</v>
      </c>
      <c r="D13" s="59">
        <v>129000</v>
      </c>
      <c r="E13" s="60">
        <v>0</v>
      </c>
      <c r="F13" s="60">
        <v>0</v>
      </c>
      <c r="G13" s="60">
        <v>412216.46</v>
      </c>
      <c r="H13" s="59">
        <v>0</v>
      </c>
      <c r="I13" s="59">
        <v>0</v>
      </c>
      <c r="J13" s="60">
        <v>412657</v>
      </c>
      <c r="K13" s="59">
        <v>0</v>
      </c>
      <c r="L13" s="59">
        <v>0</v>
      </c>
      <c r="M13" s="59" t="e">
        <f>#N/A</f>
        <v>#N/A</v>
      </c>
      <c r="N13" s="59">
        <v>0</v>
      </c>
      <c r="O13" s="59">
        <v>0</v>
      </c>
      <c r="P13" s="59">
        <v>413511.92</v>
      </c>
      <c r="Q13" s="59"/>
      <c r="R13" s="59">
        <v>0</v>
      </c>
      <c r="S13" s="59">
        <v>413511.92</v>
      </c>
      <c r="T13" s="59"/>
      <c r="U13" s="59">
        <v>0</v>
      </c>
      <c r="V13" s="59">
        <v>413511.92</v>
      </c>
      <c r="W13" s="59"/>
      <c r="X13" s="59">
        <v>0</v>
      </c>
      <c r="Y13" s="59">
        <f t="shared" si="0"/>
        <v>413511.92</v>
      </c>
      <c r="Z13" s="59"/>
      <c r="AA13" s="59">
        <v>0</v>
      </c>
      <c r="AB13" s="59">
        <v>452411.35</v>
      </c>
      <c r="AC13" s="59"/>
      <c r="AD13" s="59">
        <v>0</v>
      </c>
      <c r="AE13" s="59">
        <f t="shared" si="1"/>
        <v>452411.35</v>
      </c>
      <c r="AF13" s="59">
        <v>0</v>
      </c>
      <c r="AG13" s="59"/>
      <c r="AH13" s="59">
        <f t="shared" si="2"/>
        <v>452411.35</v>
      </c>
    </row>
    <row r="14" spans="1:34" x14ac:dyDescent="0.55000000000000004">
      <c r="A14" s="62" t="s">
        <v>17</v>
      </c>
      <c r="B14" s="55">
        <v>1000</v>
      </c>
      <c r="C14" s="56">
        <v>1000</v>
      </c>
      <c r="D14" s="56">
        <v>2000</v>
      </c>
      <c r="E14" s="57">
        <v>2000</v>
      </c>
      <c r="F14" s="57">
        <v>2000</v>
      </c>
      <c r="G14" s="57">
        <v>32687.360000000001</v>
      </c>
      <c r="H14" s="56">
        <v>2000</v>
      </c>
      <c r="I14" s="56">
        <v>0</v>
      </c>
      <c r="J14" s="57">
        <v>36796</v>
      </c>
      <c r="K14" s="56">
        <v>2000</v>
      </c>
      <c r="L14" s="56">
        <v>0</v>
      </c>
      <c r="M14" s="56" t="e">
        <f>#N/A</f>
        <v>#N/A</v>
      </c>
      <c r="N14" s="56">
        <v>17000</v>
      </c>
      <c r="O14" s="56">
        <v>-53000</v>
      </c>
      <c r="P14" s="56">
        <v>2890.53</v>
      </c>
      <c r="Q14" s="56">
        <v>75000</v>
      </c>
      <c r="R14" s="56">
        <v>0</v>
      </c>
      <c r="S14" s="56">
        <v>152890.53</v>
      </c>
      <c r="T14" s="56">
        <v>75000</v>
      </c>
      <c r="U14" s="56">
        <v>0</v>
      </c>
      <c r="V14" s="56">
        <v>227890.53</v>
      </c>
      <c r="W14" s="56">
        <v>75000</v>
      </c>
      <c r="X14" s="56">
        <v>0</v>
      </c>
      <c r="Y14" s="56">
        <f t="shared" si="0"/>
        <v>302890.53000000003</v>
      </c>
      <c r="Z14" s="56">
        <v>75000</v>
      </c>
      <c r="AA14" s="56">
        <v>0</v>
      </c>
      <c r="AB14" s="56">
        <v>368027.89</v>
      </c>
      <c r="AC14" s="56">
        <v>75000</v>
      </c>
      <c r="AD14" s="56">
        <v>-188000</v>
      </c>
      <c r="AE14" s="56">
        <f t="shared" si="1"/>
        <v>255027.89</v>
      </c>
      <c r="AF14" s="56">
        <v>75000</v>
      </c>
      <c r="AG14" s="56"/>
      <c r="AH14" s="56">
        <f t="shared" si="2"/>
        <v>330027.89</v>
      </c>
    </row>
    <row r="15" spans="1:34" x14ac:dyDescent="0.55000000000000004">
      <c r="A15" s="58" t="s">
        <v>18</v>
      </c>
      <c r="B15" s="59">
        <v>0</v>
      </c>
      <c r="C15" s="59">
        <v>0</v>
      </c>
      <c r="D15" s="59">
        <v>10000</v>
      </c>
      <c r="E15" s="60">
        <v>0</v>
      </c>
      <c r="F15" s="60">
        <v>0</v>
      </c>
      <c r="G15" s="60">
        <v>45082</v>
      </c>
      <c r="H15" s="59">
        <v>0</v>
      </c>
      <c r="I15" s="59">
        <v>0</v>
      </c>
      <c r="J15" s="60">
        <v>45137</v>
      </c>
      <c r="K15" s="59">
        <v>0</v>
      </c>
      <c r="L15" s="59">
        <v>0</v>
      </c>
      <c r="M15" s="59" t="e">
        <f>#N/A</f>
        <v>#N/A</v>
      </c>
      <c r="N15" s="59">
        <v>0</v>
      </c>
      <c r="O15" s="59">
        <v>0</v>
      </c>
      <c r="P15" s="59">
        <v>45228.35</v>
      </c>
      <c r="Q15" s="59"/>
      <c r="R15" s="59">
        <v>0</v>
      </c>
      <c r="S15" s="59">
        <v>45228.35</v>
      </c>
      <c r="T15" s="59"/>
      <c r="U15" s="59">
        <v>0</v>
      </c>
      <c r="V15" s="59">
        <v>45228.35</v>
      </c>
      <c r="W15" s="59"/>
      <c r="X15" s="59">
        <v>0</v>
      </c>
      <c r="Y15" s="59">
        <f t="shared" si="0"/>
        <v>45228.35</v>
      </c>
      <c r="Z15" s="59"/>
      <c r="AA15" s="59">
        <v>0</v>
      </c>
      <c r="AB15" s="59">
        <v>49456.49</v>
      </c>
      <c r="AC15" s="59"/>
      <c r="AD15" s="59">
        <v>0</v>
      </c>
      <c r="AE15" s="59">
        <f>+AB15+AC15+AD15</f>
        <v>49456.49</v>
      </c>
      <c r="AF15" s="59">
        <v>5000</v>
      </c>
      <c r="AG15" s="59"/>
      <c r="AH15" s="59">
        <f t="shared" si="2"/>
        <v>54456.49</v>
      </c>
    </row>
    <row r="16" spans="1:34" x14ac:dyDescent="0.55000000000000004">
      <c r="A16" s="48" t="s">
        <v>19</v>
      </c>
      <c r="B16" s="55">
        <v>0</v>
      </c>
      <c r="C16" s="56">
        <v>0</v>
      </c>
      <c r="D16" s="56">
        <v>0</v>
      </c>
      <c r="E16" s="57">
        <v>0</v>
      </c>
      <c r="F16" s="57">
        <v>0</v>
      </c>
      <c r="G16" s="57">
        <v>6738</v>
      </c>
      <c r="H16" s="56">
        <v>0</v>
      </c>
      <c r="I16" s="56">
        <v>0</v>
      </c>
      <c r="J16" s="57">
        <v>21773</v>
      </c>
      <c r="K16" s="56">
        <v>15000</v>
      </c>
      <c r="L16" s="56">
        <v>0</v>
      </c>
      <c r="M16" s="56" t="e">
        <f>#N/A</f>
        <v>#N/A</v>
      </c>
      <c r="N16" s="56">
        <v>15000</v>
      </c>
      <c r="O16" s="56">
        <v>0</v>
      </c>
      <c r="P16" s="56">
        <v>51866.82</v>
      </c>
      <c r="Q16" s="56">
        <v>15000</v>
      </c>
      <c r="R16" s="56">
        <v>0</v>
      </c>
      <c r="S16" s="56">
        <v>81866.820000000007</v>
      </c>
      <c r="T16" s="56">
        <v>15000</v>
      </c>
      <c r="U16" s="56">
        <v>0</v>
      </c>
      <c r="V16" s="56">
        <v>96866.82</v>
      </c>
      <c r="W16" s="56">
        <v>15000</v>
      </c>
      <c r="X16" s="56">
        <v>0</v>
      </c>
      <c r="Y16" s="56">
        <f t="shared" si="0"/>
        <v>111866.82</v>
      </c>
      <c r="Z16" s="56">
        <v>17250</v>
      </c>
      <c r="AA16" s="56">
        <v>0</v>
      </c>
      <c r="AB16" s="56">
        <v>21794.25</v>
      </c>
      <c r="AC16" s="56">
        <v>17250</v>
      </c>
      <c r="AD16" s="56">
        <v>0</v>
      </c>
      <c r="AE16" s="56">
        <f t="shared" si="1"/>
        <v>39044.25</v>
      </c>
      <c r="AF16" s="56">
        <v>20000</v>
      </c>
      <c r="AG16" s="56"/>
      <c r="AH16" s="56">
        <f t="shared" si="2"/>
        <v>59044.25</v>
      </c>
    </row>
    <row r="17" spans="1:34" x14ac:dyDescent="0.55000000000000004">
      <c r="A17" s="58" t="s">
        <v>20</v>
      </c>
      <c r="B17" s="59">
        <v>190647</v>
      </c>
      <c r="C17" s="59">
        <v>190000</v>
      </c>
      <c r="D17" s="59">
        <v>200000</v>
      </c>
      <c r="E17" s="60">
        <v>0</v>
      </c>
      <c r="F17" s="60">
        <v>0</v>
      </c>
      <c r="G17" s="60">
        <v>347781</v>
      </c>
      <c r="H17" s="59">
        <v>0</v>
      </c>
      <c r="I17" s="59">
        <v>-72151</v>
      </c>
      <c r="J17" s="60">
        <v>269.19</v>
      </c>
      <c r="K17" s="59">
        <v>0</v>
      </c>
      <c r="L17" s="59">
        <v>0</v>
      </c>
      <c r="M17" s="59" t="e">
        <f>#N/A</f>
        <v>#N/A</v>
      </c>
      <c r="N17" s="59">
        <v>0</v>
      </c>
      <c r="O17" s="59">
        <v>0</v>
      </c>
      <c r="P17" s="59">
        <v>245.53</v>
      </c>
      <c r="Q17" s="59"/>
      <c r="R17" s="59">
        <v>0</v>
      </c>
      <c r="S17" s="59">
        <v>245.53</v>
      </c>
      <c r="T17" s="59"/>
      <c r="U17" s="59">
        <v>0</v>
      </c>
      <c r="V17" s="59">
        <v>245.53</v>
      </c>
      <c r="W17" s="59"/>
      <c r="X17" s="59">
        <v>0</v>
      </c>
      <c r="Y17" s="59">
        <f t="shared" si="0"/>
        <v>245.53</v>
      </c>
      <c r="Z17" s="59"/>
      <c r="AA17" s="59">
        <v>0</v>
      </c>
      <c r="AB17" s="59">
        <v>263.14</v>
      </c>
      <c r="AC17" s="59"/>
      <c r="AD17" s="59">
        <v>0</v>
      </c>
      <c r="AE17" s="59">
        <f t="shared" si="1"/>
        <v>263.14</v>
      </c>
      <c r="AF17" s="59">
        <v>0</v>
      </c>
      <c r="AG17" s="59"/>
      <c r="AH17" s="59">
        <f t="shared" si="2"/>
        <v>263.14</v>
      </c>
    </row>
    <row r="18" spans="1:34" x14ac:dyDescent="0.55000000000000004">
      <c r="A18" s="48" t="s">
        <v>21</v>
      </c>
      <c r="B18" s="55">
        <v>0</v>
      </c>
      <c r="C18" s="56">
        <v>5000</v>
      </c>
      <c r="D18" s="56">
        <v>5000</v>
      </c>
      <c r="E18" s="57">
        <v>0</v>
      </c>
      <c r="F18" s="57">
        <v>0</v>
      </c>
      <c r="G18" s="57">
        <v>20440</v>
      </c>
      <c r="H18" s="56">
        <v>0</v>
      </c>
      <c r="I18" s="56">
        <v>0</v>
      </c>
      <c r="J18" s="57">
        <v>20523</v>
      </c>
      <c r="K18" s="56">
        <v>0</v>
      </c>
      <c r="L18" s="56">
        <v>0</v>
      </c>
      <c r="M18" s="56" t="e">
        <f>#N/A</f>
        <v>#N/A</v>
      </c>
      <c r="N18" s="56">
        <v>0</v>
      </c>
      <c r="O18" s="56">
        <v>0</v>
      </c>
      <c r="P18" s="56">
        <v>20566.23</v>
      </c>
      <c r="Q18" s="56"/>
      <c r="R18" s="56">
        <v>0</v>
      </c>
      <c r="S18" s="56">
        <v>20566.23</v>
      </c>
      <c r="T18" s="56"/>
      <c r="U18" s="56">
        <v>0</v>
      </c>
      <c r="V18" s="56">
        <v>20566.23</v>
      </c>
      <c r="W18" s="56"/>
      <c r="X18" s="56">
        <v>0</v>
      </c>
      <c r="Y18" s="56">
        <f t="shared" si="0"/>
        <v>20566.23</v>
      </c>
      <c r="Z18" s="56"/>
      <c r="AA18" s="56">
        <v>0</v>
      </c>
      <c r="AB18" s="56">
        <v>22503.75</v>
      </c>
      <c r="AC18" s="56"/>
      <c r="AD18" s="56">
        <v>0</v>
      </c>
      <c r="AE18" s="56">
        <f t="shared" si="1"/>
        <v>22503.75</v>
      </c>
      <c r="AF18" s="56">
        <v>0</v>
      </c>
      <c r="AG18" s="56"/>
      <c r="AH18" s="56">
        <f t="shared" si="2"/>
        <v>22503.75</v>
      </c>
    </row>
    <row r="19" spans="1:34" x14ac:dyDescent="0.55000000000000004">
      <c r="A19" s="58" t="s">
        <v>22</v>
      </c>
      <c r="B19" s="59">
        <v>115000</v>
      </c>
      <c r="C19" s="59">
        <v>115000</v>
      </c>
      <c r="D19" s="59">
        <v>0</v>
      </c>
      <c r="E19" s="60">
        <v>0</v>
      </c>
      <c r="F19" s="60">
        <v>0</v>
      </c>
      <c r="G19" s="60">
        <v>941393</v>
      </c>
      <c r="H19" s="59">
        <v>0</v>
      </c>
      <c r="I19" s="59">
        <v>-75000</v>
      </c>
      <c r="J19" s="60">
        <v>868161</v>
      </c>
      <c r="K19" s="59">
        <v>0</v>
      </c>
      <c r="L19" s="59">
        <v>0</v>
      </c>
      <c r="M19" s="59" t="e">
        <f>#N/A</f>
        <v>#N/A</v>
      </c>
      <c r="N19" s="59">
        <v>0</v>
      </c>
      <c r="O19" s="59">
        <v>-868000</v>
      </c>
      <c r="P19" s="59">
        <v>475107.72</v>
      </c>
      <c r="Q19" s="59"/>
      <c r="R19" s="59">
        <v>0</v>
      </c>
      <c r="S19" s="59">
        <v>475107.72</v>
      </c>
      <c r="T19" s="59"/>
      <c r="U19" s="59">
        <v>0</v>
      </c>
      <c r="V19" s="59">
        <v>475107.72</v>
      </c>
      <c r="W19" s="59"/>
      <c r="X19" s="59">
        <v>0</v>
      </c>
      <c r="Y19" s="59">
        <f t="shared" si="0"/>
        <v>475107.72</v>
      </c>
      <c r="Z19" s="59"/>
      <c r="AA19" s="59">
        <v>0</v>
      </c>
      <c r="AB19" s="59">
        <v>52701.39</v>
      </c>
      <c r="AC19" s="59"/>
      <c r="AD19" s="59">
        <v>0</v>
      </c>
      <c r="AE19" s="59">
        <f t="shared" si="1"/>
        <v>52701.39</v>
      </c>
      <c r="AF19" s="59">
        <v>0</v>
      </c>
      <c r="AG19" s="59"/>
      <c r="AH19" s="59">
        <f t="shared" si="2"/>
        <v>52701.39</v>
      </c>
    </row>
    <row r="20" spans="1:34" x14ac:dyDescent="0.55000000000000004">
      <c r="A20" s="48" t="s">
        <v>0</v>
      </c>
      <c r="B20" s="55">
        <v>10000</v>
      </c>
      <c r="C20" s="56">
        <v>10000</v>
      </c>
      <c r="D20" s="56">
        <v>90000</v>
      </c>
      <c r="E20" s="57">
        <v>75000</v>
      </c>
      <c r="F20" s="57">
        <v>40000</v>
      </c>
      <c r="G20" s="57">
        <v>133781</v>
      </c>
      <c r="H20" s="56">
        <v>0</v>
      </c>
      <c r="I20" s="56">
        <v>0</v>
      </c>
      <c r="J20" s="57">
        <v>156324</v>
      </c>
      <c r="K20" s="56">
        <v>75000</v>
      </c>
      <c r="L20" s="56">
        <v>-220000</v>
      </c>
      <c r="M20" s="56" t="e">
        <f>#N/A</f>
        <v>#N/A</v>
      </c>
      <c r="N20" s="56">
        <v>75000</v>
      </c>
      <c r="O20" s="56">
        <v>0</v>
      </c>
      <c r="P20" s="56">
        <v>86554.35</v>
      </c>
      <c r="Q20" s="56">
        <v>125000</v>
      </c>
      <c r="R20" s="56">
        <v>-70000</v>
      </c>
      <c r="S20" s="56">
        <v>196554.34999999998</v>
      </c>
      <c r="T20" s="56">
        <v>125000</v>
      </c>
      <c r="U20" s="56">
        <v>-70000</v>
      </c>
      <c r="V20" s="56">
        <v>251554.34999999998</v>
      </c>
      <c r="W20" s="56">
        <v>125000</v>
      </c>
      <c r="X20" s="56">
        <v>-70000</v>
      </c>
      <c r="Y20" s="56">
        <f t="shared" si="0"/>
        <v>306554.34999999998</v>
      </c>
      <c r="Z20" s="56">
        <v>100000</v>
      </c>
      <c r="AA20" s="56">
        <v>-190000</v>
      </c>
      <c r="AB20" s="56">
        <v>157905.75</v>
      </c>
      <c r="AC20" s="56">
        <v>100000</v>
      </c>
      <c r="AD20" s="56">
        <v>0</v>
      </c>
      <c r="AE20" s="56">
        <f t="shared" si="1"/>
        <v>257905.75</v>
      </c>
      <c r="AF20" s="56">
        <v>100000</v>
      </c>
      <c r="AG20" s="56"/>
      <c r="AH20" s="56">
        <f t="shared" si="2"/>
        <v>357905.75</v>
      </c>
    </row>
    <row r="21" spans="1:34" x14ac:dyDescent="0.55000000000000004">
      <c r="A21" s="58" t="s">
        <v>23</v>
      </c>
      <c r="B21" s="59">
        <v>0</v>
      </c>
      <c r="C21" s="59">
        <v>0</v>
      </c>
      <c r="D21" s="59">
        <v>0</v>
      </c>
      <c r="E21" s="60">
        <v>0</v>
      </c>
      <c r="F21" s="60">
        <v>0</v>
      </c>
      <c r="G21" s="60">
        <v>280004</v>
      </c>
      <c r="H21" s="59">
        <v>0</v>
      </c>
      <c r="I21" s="59">
        <v>-144652</v>
      </c>
      <c r="J21" s="60">
        <v>279697</v>
      </c>
      <c r="K21" s="59">
        <v>0</v>
      </c>
      <c r="L21" s="59">
        <v>0</v>
      </c>
      <c r="M21" s="59" t="e">
        <f>#N/A</f>
        <v>#N/A</v>
      </c>
      <c r="N21" s="59">
        <v>0</v>
      </c>
      <c r="O21" s="59">
        <v>-60000</v>
      </c>
      <c r="P21" s="59">
        <v>280271.71000000002</v>
      </c>
      <c r="Q21" s="59"/>
      <c r="R21" s="59">
        <v>0</v>
      </c>
      <c r="S21" s="59">
        <v>280271.71000000002</v>
      </c>
      <c r="T21" s="59"/>
      <c r="U21" s="59">
        <v>0</v>
      </c>
      <c r="V21" s="59">
        <v>280271.71000000002</v>
      </c>
      <c r="W21" s="59"/>
      <c r="X21" s="59">
        <v>0</v>
      </c>
      <c r="Y21" s="59">
        <f t="shared" si="0"/>
        <v>280271.71000000002</v>
      </c>
      <c r="Z21" s="59"/>
      <c r="AA21" s="59">
        <v>0</v>
      </c>
      <c r="AB21" s="59">
        <v>281623.28999999998</v>
      </c>
      <c r="AC21" s="59"/>
      <c r="AD21" s="59">
        <v>0</v>
      </c>
      <c r="AE21" s="59">
        <f t="shared" si="1"/>
        <v>281623.28999999998</v>
      </c>
      <c r="AF21" s="59">
        <v>0</v>
      </c>
      <c r="AG21" s="59"/>
      <c r="AH21" s="59">
        <f t="shared" si="2"/>
        <v>281623.28999999998</v>
      </c>
    </row>
    <row r="22" spans="1:34" x14ac:dyDescent="0.55000000000000004">
      <c r="A22" s="48" t="s">
        <v>24</v>
      </c>
      <c r="B22" s="55">
        <v>0</v>
      </c>
      <c r="C22" s="55">
        <v>0</v>
      </c>
      <c r="D22" s="55">
        <v>5000</v>
      </c>
      <c r="E22" s="57">
        <v>0</v>
      </c>
      <c r="F22" s="57">
        <v>0</v>
      </c>
      <c r="G22" s="57">
        <v>25451</v>
      </c>
      <c r="H22" s="56">
        <v>0</v>
      </c>
      <c r="I22" s="56">
        <v>0</v>
      </c>
      <c r="J22" s="57">
        <v>23772</v>
      </c>
      <c r="K22" s="56">
        <v>0</v>
      </c>
      <c r="L22" s="56">
        <v>-23772</v>
      </c>
      <c r="M22" s="56">
        <f>+K22+J22+L22</f>
        <v>0</v>
      </c>
      <c r="N22" s="56">
        <v>0</v>
      </c>
      <c r="O22" s="56">
        <v>0</v>
      </c>
      <c r="P22" s="56">
        <v>976</v>
      </c>
      <c r="Q22" s="56">
        <v>5000</v>
      </c>
      <c r="R22" s="56">
        <v>-25000</v>
      </c>
      <c r="S22" s="56">
        <v>-39024</v>
      </c>
      <c r="T22" s="56">
        <v>5000</v>
      </c>
      <c r="U22" s="56">
        <v>-25000</v>
      </c>
      <c r="V22" s="56">
        <v>-59024</v>
      </c>
      <c r="W22" s="56">
        <v>5000</v>
      </c>
      <c r="X22" s="56">
        <v>-25000</v>
      </c>
      <c r="Y22" s="56">
        <f t="shared" si="0"/>
        <v>-79024</v>
      </c>
      <c r="Z22" s="56">
        <v>5000</v>
      </c>
      <c r="AA22" s="56">
        <v>0</v>
      </c>
      <c r="AB22" s="56">
        <v>38715.69</v>
      </c>
      <c r="AC22" s="56">
        <v>5000</v>
      </c>
      <c r="AD22" s="56">
        <v>-5000</v>
      </c>
      <c r="AE22" s="56">
        <f t="shared" si="1"/>
        <v>38715.69</v>
      </c>
      <c r="AF22" s="56">
        <v>5000</v>
      </c>
      <c r="AG22" s="56"/>
      <c r="AH22" s="56">
        <f t="shared" si="2"/>
        <v>43715.69</v>
      </c>
    </row>
    <row r="23" spans="1:34" x14ac:dyDescent="0.55000000000000004">
      <c r="A23" s="56" t="s">
        <v>58</v>
      </c>
      <c r="B23" s="55"/>
      <c r="C23" s="55"/>
      <c r="D23" s="55"/>
      <c r="E23" s="57"/>
      <c r="F23" s="57"/>
      <c r="G23" s="57"/>
      <c r="H23" s="56"/>
      <c r="I23" s="56"/>
      <c r="J23" s="57"/>
      <c r="K23" s="56"/>
      <c r="L23" s="56"/>
      <c r="M23" s="56"/>
      <c r="N23" s="56"/>
      <c r="O23" s="56"/>
      <c r="P23" s="56"/>
      <c r="Q23" s="56">
        <v>10000</v>
      </c>
      <c r="R23" s="56"/>
      <c r="S23" s="56"/>
      <c r="T23" s="56">
        <v>10000</v>
      </c>
      <c r="U23" s="56"/>
      <c r="V23" s="56"/>
      <c r="W23" s="56">
        <v>10000</v>
      </c>
      <c r="X23" s="56"/>
      <c r="Y23" s="56"/>
      <c r="Z23" s="56">
        <v>10000</v>
      </c>
      <c r="AA23" s="56"/>
      <c r="AB23" s="56">
        <v>4234.71</v>
      </c>
      <c r="AC23" s="56">
        <v>10000</v>
      </c>
      <c r="AD23" s="56">
        <v>0</v>
      </c>
      <c r="AE23" s="56">
        <f t="shared" si="1"/>
        <v>14234.71</v>
      </c>
      <c r="AF23" s="56">
        <v>10000</v>
      </c>
      <c r="AG23" s="56"/>
      <c r="AH23" s="56">
        <f t="shared" si="2"/>
        <v>24234.71</v>
      </c>
    </row>
    <row r="24" spans="1:34" x14ac:dyDescent="0.55000000000000004">
      <c r="A24" s="58" t="s">
        <v>33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f>+K24+J24+L24</f>
        <v>0</v>
      </c>
      <c r="N24" s="59">
        <v>10000</v>
      </c>
      <c r="O24" s="59">
        <v>0</v>
      </c>
      <c r="P24" s="59">
        <v>10016.35</v>
      </c>
      <c r="Q24" s="59">
        <v>20000</v>
      </c>
      <c r="R24" s="59">
        <v>0</v>
      </c>
      <c r="S24" s="59">
        <v>50016.35</v>
      </c>
      <c r="T24" s="59">
        <v>15000</v>
      </c>
      <c r="U24" s="59">
        <v>0</v>
      </c>
      <c r="V24" s="59">
        <v>65016.35</v>
      </c>
      <c r="W24" s="59">
        <v>5000</v>
      </c>
      <c r="X24" s="59">
        <v>0</v>
      </c>
      <c r="Y24" s="59">
        <f t="shared" si="0"/>
        <v>70016.350000000006</v>
      </c>
      <c r="Z24" s="59">
        <v>5000</v>
      </c>
      <c r="AA24" s="59">
        <v>0</v>
      </c>
      <c r="AB24" s="59">
        <v>133835.82</v>
      </c>
      <c r="AC24" s="59">
        <v>5000</v>
      </c>
      <c r="AD24" s="59">
        <v>0</v>
      </c>
      <c r="AE24" s="59">
        <f t="shared" si="1"/>
        <v>138835.82</v>
      </c>
      <c r="AF24" s="59">
        <v>20000</v>
      </c>
      <c r="AG24" s="59"/>
      <c r="AH24" s="59">
        <f t="shared" si="2"/>
        <v>158835.82</v>
      </c>
    </row>
    <row r="25" spans="1:34" ht="18.600000000000001" x14ac:dyDescent="1.1000000000000001">
      <c r="A25" s="48" t="s">
        <v>25</v>
      </c>
      <c r="B25" s="55">
        <v>135000</v>
      </c>
      <c r="C25" s="63">
        <v>120000</v>
      </c>
      <c r="D25" s="63">
        <v>150000</v>
      </c>
      <c r="E25" s="64">
        <v>525000</v>
      </c>
      <c r="F25" s="64">
        <v>0</v>
      </c>
      <c r="G25" s="64">
        <v>985580</v>
      </c>
      <c r="H25" s="65">
        <v>185000</v>
      </c>
      <c r="I25" s="65">
        <v>-956237</v>
      </c>
      <c r="J25" s="64">
        <v>611343</v>
      </c>
      <c r="K25" s="65">
        <v>400000</v>
      </c>
      <c r="L25" s="65">
        <f>-300049-55428-38000</f>
        <v>-393477</v>
      </c>
      <c r="M25" s="66">
        <f>+J25+K25+L25</f>
        <v>617866</v>
      </c>
      <c r="N25" s="65">
        <v>400000</v>
      </c>
      <c r="O25" s="65">
        <v>-785000</v>
      </c>
      <c r="P25" s="66">
        <v>1121332.76</v>
      </c>
      <c r="Q25" s="65">
        <v>450000</v>
      </c>
      <c r="R25" s="66">
        <v>-563809</v>
      </c>
      <c r="S25" s="66">
        <v>893714.76</v>
      </c>
      <c r="T25" s="65">
        <v>545000</v>
      </c>
      <c r="U25" s="66">
        <v>-563809</v>
      </c>
      <c r="V25" s="66">
        <v>874905.76</v>
      </c>
      <c r="W25" s="65">
        <v>545000</v>
      </c>
      <c r="X25" s="66">
        <f>-1109309+545500</f>
        <v>-563809</v>
      </c>
      <c r="Y25" s="66">
        <f t="shared" si="0"/>
        <v>856096.76</v>
      </c>
      <c r="Z25" s="65">
        <v>595000</v>
      </c>
      <c r="AA25" s="66">
        <v>-250000</v>
      </c>
      <c r="AB25" s="66">
        <v>1758793.44</v>
      </c>
      <c r="AC25" s="65">
        <v>595000</v>
      </c>
      <c r="AD25" s="66">
        <v>-1251550</v>
      </c>
      <c r="AE25" s="66">
        <f t="shared" si="1"/>
        <v>1102243.44</v>
      </c>
      <c r="AF25" s="65">
        <v>700000</v>
      </c>
      <c r="AG25" s="66"/>
      <c r="AH25" s="66">
        <f t="shared" si="2"/>
        <v>1802243.44</v>
      </c>
    </row>
    <row r="26" spans="1:34" x14ac:dyDescent="0.55000000000000004">
      <c r="A26" s="58" t="s">
        <v>40</v>
      </c>
      <c r="B26" s="59"/>
      <c r="C26" s="59" t="e">
        <f>#N/A</f>
        <v>#N/A</v>
      </c>
      <c r="D26" s="59" t="e">
        <f>#N/A</f>
        <v>#N/A</v>
      </c>
      <c r="E26" s="59" t="e">
        <f>#N/A</f>
        <v>#N/A</v>
      </c>
      <c r="F26" s="59" t="e">
        <f>#N/A</f>
        <v>#N/A</v>
      </c>
      <c r="G26" s="59" t="e">
        <f>#N/A</f>
        <v>#N/A</v>
      </c>
      <c r="H26" s="59" t="e">
        <f>#N/A</f>
        <v>#N/A</v>
      </c>
      <c r="I26" s="59" t="e">
        <f>#N/A</f>
        <v>#N/A</v>
      </c>
      <c r="J26" s="59" t="e">
        <f>#N/A</f>
        <v>#N/A</v>
      </c>
      <c r="K26" s="59" t="e">
        <f>#N/A</f>
        <v>#N/A</v>
      </c>
      <c r="L26" s="59" t="e">
        <f>#N/A</f>
        <v>#N/A</v>
      </c>
      <c r="M26" s="59" t="e">
        <f>#N/A</f>
        <v>#N/A</v>
      </c>
      <c r="N26" s="59">
        <f>SUM(N6:N25)</f>
        <v>1052000</v>
      </c>
      <c r="O26" s="59">
        <f>SUM(O6:O25)</f>
        <v>-2296000</v>
      </c>
      <c r="P26" s="59">
        <f>SUM(P6:P25)</f>
        <v>3670163.9400000004</v>
      </c>
      <c r="Q26" s="59">
        <f t="shared" ref="Q26:AH26" si="3">SUM(Q6:Q25)</f>
        <v>1640000</v>
      </c>
      <c r="R26" s="59">
        <f t="shared" si="3"/>
        <v>-1983809</v>
      </c>
      <c r="S26" s="59">
        <f t="shared" si="3"/>
        <v>2962545.9400000004</v>
      </c>
      <c r="T26" s="59">
        <f t="shared" si="3"/>
        <v>1805000</v>
      </c>
      <c r="U26" s="59">
        <f t="shared" si="3"/>
        <v>-1983809</v>
      </c>
      <c r="V26" s="59">
        <f t="shared" si="3"/>
        <v>2773736.9400000004</v>
      </c>
      <c r="W26" s="59">
        <f t="shared" si="3"/>
        <v>1870000</v>
      </c>
      <c r="X26" s="59">
        <f t="shared" si="3"/>
        <v>-1983809</v>
      </c>
      <c r="Y26" s="59">
        <f t="shared" si="3"/>
        <v>2649927.9399999995</v>
      </c>
      <c r="Z26" s="59">
        <f t="shared" si="3"/>
        <v>1937250</v>
      </c>
      <c r="AA26" s="59">
        <f t="shared" si="3"/>
        <v>-1454311</v>
      </c>
      <c r="AB26" s="59">
        <f t="shared" si="3"/>
        <v>6195681.8000000007</v>
      </c>
      <c r="AC26" s="59">
        <f t="shared" si="3"/>
        <v>1937250</v>
      </c>
      <c r="AD26" s="59">
        <f t="shared" si="3"/>
        <v>-4005732</v>
      </c>
      <c r="AE26" s="59">
        <f t="shared" si="3"/>
        <v>4127199.8000000003</v>
      </c>
      <c r="AF26" s="59">
        <f t="shared" si="3"/>
        <v>2240000</v>
      </c>
      <c r="AG26" s="59">
        <f t="shared" si="3"/>
        <v>0</v>
      </c>
      <c r="AH26" s="59">
        <f t="shared" si="3"/>
        <v>6367199.8000000007</v>
      </c>
    </row>
    <row r="27" spans="1:34" x14ac:dyDescent="0.55000000000000004">
      <c r="A27" s="48"/>
      <c r="B27" s="55"/>
      <c r="C27" s="55"/>
      <c r="D27" s="55"/>
      <c r="E27" s="57"/>
      <c r="F27" s="57"/>
      <c r="G27" s="57"/>
      <c r="H27" s="56"/>
      <c r="I27" s="56"/>
      <c r="J27" s="5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8.600000000000001" x14ac:dyDescent="1.1000000000000001">
      <c r="A28" s="58" t="s">
        <v>27</v>
      </c>
      <c r="B28" s="59"/>
      <c r="C28" s="59"/>
      <c r="D28" s="59"/>
      <c r="E28" s="60"/>
      <c r="F28" s="60"/>
      <c r="G28" s="60"/>
      <c r="H28" s="59"/>
      <c r="I28" s="59"/>
      <c r="J28" s="60">
        <v>289</v>
      </c>
      <c r="K28" s="59">
        <v>0</v>
      </c>
      <c r="L28" s="59">
        <v>0</v>
      </c>
      <c r="M28" s="59">
        <f>+K28+J28+L28</f>
        <v>289</v>
      </c>
      <c r="N28" s="67">
        <v>25000</v>
      </c>
      <c r="O28" s="67">
        <v>0</v>
      </c>
      <c r="P28" s="67">
        <v>13445.82</v>
      </c>
      <c r="Q28" s="67">
        <v>10000</v>
      </c>
      <c r="R28" s="67">
        <v>0</v>
      </c>
      <c r="S28" s="67">
        <f>+P28+Q28+R28</f>
        <v>23445.82</v>
      </c>
      <c r="T28" s="67">
        <v>10000</v>
      </c>
      <c r="U28" s="67">
        <v>0</v>
      </c>
      <c r="V28" s="67">
        <f>+S28+T28+U28</f>
        <v>33445.82</v>
      </c>
      <c r="W28" s="67">
        <v>10000</v>
      </c>
      <c r="X28" s="67">
        <v>0</v>
      </c>
      <c r="Y28" s="67">
        <f>+V28+W28+X28</f>
        <v>43445.82</v>
      </c>
      <c r="Z28" s="67">
        <v>10000</v>
      </c>
      <c r="AA28" s="67">
        <v>0</v>
      </c>
      <c r="AB28" s="67">
        <v>18450.43</v>
      </c>
      <c r="AC28" s="67">
        <v>10000</v>
      </c>
      <c r="AD28" s="67">
        <v>-10000</v>
      </c>
      <c r="AE28" s="67">
        <f>+AB28+AC28+AD28</f>
        <v>18450.43</v>
      </c>
      <c r="AF28" s="67">
        <v>10000</v>
      </c>
      <c r="AG28" s="67"/>
      <c r="AH28" s="67">
        <f>+AE28+AF28+AG28</f>
        <v>28450.43</v>
      </c>
    </row>
    <row r="30" spans="1:34" x14ac:dyDescent="0.55000000000000004">
      <c r="A30" s="48" t="s">
        <v>45</v>
      </c>
      <c r="B30" s="55"/>
      <c r="C30" s="55"/>
      <c r="D30" s="55"/>
      <c r="E30" s="57"/>
      <c r="F30" s="57" t="e">
        <f>+F26+F39+F28</f>
        <v>#N/A</v>
      </c>
      <c r="G30" s="57" t="e">
        <f>#N/A</f>
        <v>#N/A</v>
      </c>
      <c r="H30" s="57" t="e">
        <f>#N/A</f>
        <v>#N/A</v>
      </c>
      <c r="I30" s="57" t="e">
        <f>#N/A</f>
        <v>#N/A</v>
      </c>
      <c r="J30" s="57" t="e">
        <f>#N/A</f>
        <v>#N/A</v>
      </c>
      <c r="K30" s="57" t="e">
        <f>#N/A</f>
        <v>#N/A</v>
      </c>
      <c r="L30" s="57" t="e">
        <f>#N/A</f>
        <v>#N/A</v>
      </c>
      <c r="M30" s="57" t="e">
        <f>#N/A</f>
        <v>#N/A</v>
      </c>
      <c r="N30" s="57">
        <f t="shared" ref="N30:AH30" si="4">+N26+N28</f>
        <v>1077000</v>
      </c>
      <c r="O30" s="57">
        <f t="shared" si="4"/>
        <v>-2296000</v>
      </c>
      <c r="P30" s="57">
        <f t="shared" si="4"/>
        <v>3683609.7600000002</v>
      </c>
      <c r="Q30" s="57">
        <f t="shared" si="4"/>
        <v>1650000</v>
      </c>
      <c r="R30" s="57">
        <f t="shared" si="4"/>
        <v>-1983809</v>
      </c>
      <c r="S30" s="57">
        <f t="shared" si="4"/>
        <v>2985991.7600000002</v>
      </c>
      <c r="T30" s="57">
        <f t="shared" si="4"/>
        <v>1815000</v>
      </c>
      <c r="U30" s="57">
        <f t="shared" si="4"/>
        <v>-1983809</v>
      </c>
      <c r="V30" s="57">
        <f t="shared" si="4"/>
        <v>2807182.7600000002</v>
      </c>
      <c r="W30" s="57">
        <f t="shared" si="4"/>
        <v>1880000</v>
      </c>
      <c r="X30" s="57">
        <f t="shared" si="4"/>
        <v>-1983809</v>
      </c>
      <c r="Y30" s="57">
        <f t="shared" si="4"/>
        <v>2693373.7599999993</v>
      </c>
      <c r="Z30" s="57">
        <f t="shared" si="4"/>
        <v>1947250</v>
      </c>
      <c r="AA30" s="57">
        <f t="shared" si="4"/>
        <v>-1454311</v>
      </c>
      <c r="AB30" s="57">
        <f t="shared" si="4"/>
        <v>6214132.2300000004</v>
      </c>
      <c r="AC30" s="57">
        <f t="shared" si="4"/>
        <v>1947250</v>
      </c>
      <c r="AD30" s="57">
        <f t="shared" si="4"/>
        <v>-4015732</v>
      </c>
      <c r="AE30" s="57">
        <f t="shared" si="4"/>
        <v>4145650.2300000004</v>
      </c>
      <c r="AF30" s="57">
        <f t="shared" si="4"/>
        <v>2250000</v>
      </c>
      <c r="AG30" s="57">
        <f t="shared" si="4"/>
        <v>0</v>
      </c>
      <c r="AH30" s="57">
        <f t="shared" si="4"/>
        <v>6395650.2300000004</v>
      </c>
    </row>
    <row r="31" spans="1:34" x14ac:dyDescent="0.55000000000000004">
      <c r="A31" s="48"/>
      <c r="B31" s="55"/>
      <c r="C31" s="55"/>
      <c r="D31" s="55"/>
      <c r="E31" s="57"/>
      <c r="F31" s="57"/>
      <c r="G31" s="57"/>
      <c r="H31" s="56"/>
      <c r="I31" s="56"/>
      <c r="J31" s="5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18.600000000000001" x14ac:dyDescent="1.1000000000000001">
      <c r="A32" s="58" t="s">
        <v>28</v>
      </c>
      <c r="B32" s="67">
        <v>0</v>
      </c>
      <c r="C32" s="67">
        <v>450000</v>
      </c>
      <c r="D32" s="67">
        <v>0</v>
      </c>
      <c r="E32" s="68">
        <v>500000</v>
      </c>
      <c r="F32" s="68">
        <v>350000</v>
      </c>
      <c r="G32" s="68">
        <v>633301</v>
      </c>
      <c r="H32" s="67">
        <v>225000</v>
      </c>
      <c r="I32" s="67">
        <f>-119000-66434</f>
        <v>-185434</v>
      </c>
      <c r="J32" s="68">
        <v>769090</v>
      </c>
      <c r="K32" s="67">
        <v>25000</v>
      </c>
      <c r="L32" s="67">
        <f>-101000-76247</f>
        <v>-177247</v>
      </c>
      <c r="M32" s="67">
        <f>+J32+K32+L32</f>
        <v>616843</v>
      </c>
      <c r="N32" s="67">
        <v>25000</v>
      </c>
      <c r="O32" s="67">
        <v>-75000</v>
      </c>
      <c r="P32" s="67">
        <v>630476.09</v>
      </c>
      <c r="Q32" s="67">
        <v>300000</v>
      </c>
      <c r="R32" s="67">
        <v>-550000</v>
      </c>
      <c r="S32" s="67">
        <f>+P32+Q32+R32</f>
        <v>380476.08999999997</v>
      </c>
      <c r="T32" s="67">
        <v>350000</v>
      </c>
      <c r="U32" s="67">
        <v>-550000</v>
      </c>
      <c r="V32" s="67">
        <f>+S32+T32+U32</f>
        <v>180476.08999999997</v>
      </c>
      <c r="W32" s="67">
        <v>500000</v>
      </c>
      <c r="X32" s="67">
        <v>-550000</v>
      </c>
      <c r="Y32" s="67">
        <f>+V32+W32+X32</f>
        <v>130476.08999999997</v>
      </c>
      <c r="Z32" s="67">
        <v>500000</v>
      </c>
      <c r="AA32" s="67">
        <v>-298000</v>
      </c>
      <c r="AB32" s="67">
        <v>959135.17</v>
      </c>
      <c r="AC32" s="67">
        <v>550000</v>
      </c>
      <c r="AD32" s="67">
        <v>-385500</v>
      </c>
      <c r="AE32" s="67">
        <f>+AB32+AC32+AD32</f>
        <v>1123635.17</v>
      </c>
      <c r="AF32" s="67">
        <v>550000</v>
      </c>
      <c r="AG32" s="67"/>
      <c r="AH32" s="67">
        <f>+AE32+AF32+AG32</f>
        <v>1673635.17</v>
      </c>
    </row>
    <row r="33" spans="1:34" ht="18.600000000000001" x14ac:dyDescent="1.1000000000000001">
      <c r="A33" s="48"/>
      <c r="B33" s="69"/>
      <c r="C33" s="69"/>
      <c r="D33" s="69"/>
      <c r="E33" s="64"/>
      <c r="F33" s="64"/>
      <c r="G33" s="64"/>
      <c r="H33" s="66"/>
      <c r="I33" s="66"/>
      <c r="J33" s="64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55000000000000004">
      <c r="A34" s="48" t="s">
        <v>29</v>
      </c>
      <c r="B34" s="55">
        <f>SUM(B6:B32)</f>
        <v>857647</v>
      </c>
      <c r="C34" s="55" t="e">
        <f>+C26+C32</f>
        <v>#N/A</v>
      </c>
      <c r="D34" s="55" t="e">
        <f>+D26+D32</f>
        <v>#N/A</v>
      </c>
      <c r="E34" s="55" t="e">
        <f>+E26+E32</f>
        <v>#N/A</v>
      </c>
      <c r="F34" s="55" t="e">
        <f>+F32+F30</f>
        <v>#N/A</v>
      </c>
      <c r="G34" s="55" t="e">
        <f>#N/A</f>
        <v>#N/A</v>
      </c>
      <c r="H34" s="55" t="e">
        <f>#N/A</f>
        <v>#N/A</v>
      </c>
      <c r="I34" s="55" t="e">
        <f>#N/A</f>
        <v>#N/A</v>
      </c>
      <c r="J34" s="55" t="e">
        <f>#N/A</f>
        <v>#N/A</v>
      </c>
      <c r="K34" s="55" t="e">
        <f>#N/A</f>
        <v>#N/A</v>
      </c>
      <c r="L34" s="55" t="e">
        <f>#N/A</f>
        <v>#N/A</v>
      </c>
      <c r="M34" s="55" t="e">
        <f>#N/A</f>
        <v>#N/A</v>
      </c>
      <c r="N34" s="55">
        <f t="shared" ref="N34:AH34" si="5">+N30+N32</f>
        <v>1102000</v>
      </c>
      <c r="O34" s="55">
        <f t="shared" si="5"/>
        <v>-2371000</v>
      </c>
      <c r="P34" s="55">
        <f t="shared" si="5"/>
        <v>4314085.8500000006</v>
      </c>
      <c r="Q34" s="55">
        <f t="shared" si="5"/>
        <v>1950000</v>
      </c>
      <c r="R34" s="55">
        <f t="shared" si="5"/>
        <v>-2533809</v>
      </c>
      <c r="S34" s="55">
        <f t="shared" si="5"/>
        <v>3366467.85</v>
      </c>
      <c r="T34" s="55">
        <f t="shared" si="5"/>
        <v>2165000</v>
      </c>
      <c r="U34" s="55">
        <f t="shared" si="5"/>
        <v>-2533809</v>
      </c>
      <c r="V34" s="55">
        <f t="shared" si="5"/>
        <v>2987658.85</v>
      </c>
      <c r="W34" s="55">
        <f t="shared" si="5"/>
        <v>2380000</v>
      </c>
      <c r="X34" s="55">
        <f t="shared" si="5"/>
        <v>-2533809</v>
      </c>
      <c r="Y34" s="55">
        <f t="shared" si="5"/>
        <v>2823849.8499999992</v>
      </c>
      <c r="Z34" s="55">
        <f t="shared" si="5"/>
        <v>2447250</v>
      </c>
      <c r="AA34" s="55">
        <f t="shared" si="5"/>
        <v>-1752311</v>
      </c>
      <c r="AB34" s="55">
        <f t="shared" si="5"/>
        <v>7173267.4000000004</v>
      </c>
      <c r="AC34" s="55">
        <f t="shared" si="5"/>
        <v>2497250</v>
      </c>
      <c r="AD34" s="55">
        <f t="shared" si="5"/>
        <v>-4401232</v>
      </c>
      <c r="AE34" s="55">
        <f t="shared" si="5"/>
        <v>5269285.4000000004</v>
      </c>
      <c r="AF34" s="55">
        <f t="shared" si="5"/>
        <v>2800000</v>
      </c>
      <c r="AG34" s="55">
        <f t="shared" si="5"/>
        <v>0</v>
      </c>
      <c r="AH34" s="55">
        <f t="shared" si="5"/>
        <v>8069285.4000000004</v>
      </c>
    </row>
    <row r="35" spans="1:34" x14ac:dyDescent="0.55000000000000004">
      <c r="A35" s="70"/>
      <c r="B35" s="70"/>
      <c r="C35" s="70"/>
      <c r="D35" s="70"/>
      <c r="E35" s="70"/>
      <c r="F35" s="70"/>
      <c r="G35" s="70"/>
      <c r="H35" s="70"/>
      <c r="I35" s="71"/>
      <c r="J35" s="71"/>
      <c r="K35" s="71"/>
      <c r="L35" s="71"/>
      <c r="M35" s="71"/>
    </row>
    <row r="36" spans="1:34" x14ac:dyDescent="0.55000000000000004">
      <c r="A36" s="70" t="s">
        <v>83</v>
      </c>
      <c r="B36" s="72"/>
      <c r="C36" s="72"/>
      <c r="D36" s="72"/>
      <c r="E36" s="72"/>
      <c r="F36" s="72"/>
      <c r="G36" s="72"/>
      <c r="H36" s="72"/>
      <c r="I36" s="73"/>
      <c r="J36" s="73"/>
      <c r="K36" s="73"/>
      <c r="L36" s="73"/>
      <c r="M36" s="73"/>
    </row>
    <row r="37" spans="1:34" x14ac:dyDescent="0.55000000000000004">
      <c r="A37" s="70" t="s">
        <v>84</v>
      </c>
      <c r="B37" s="70"/>
      <c r="C37" s="70"/>
      <c r="D37" s="70"/>
      <c r="E37" s="70"/>
      <c r="F37" s="70"/>
      <c r="G37" s="70"/>
      <c r="H37" s="70"/>
      <c r="I37" s="71"/>
      <c r="J37" s="71"/>
      <c r="K37" s="71"/>
      <c r="L37" s="71"/>
      <c r="M37" s="71"/>
    </row>
    <row r="38" spans="1:34" x14ac:dyDescent="0.55000000000000004">
      <c r="A38" s="70" t="s">
        <v>75</v>
      </c>
      <c r="B38" s="70"/>
      <c r="C38" s="70"/>
      <c r="D38" s="70"/>
      <c r="E38" s="70"/>
      <c r="F38" s="70"/>
      <c r="G38" s="70"/>
      <c r="H38" s="70"/>
      <c r="I38" s="71"/>
      <c r="J38" s="71"/>
      <c r="K38" s="71"/>
      <c r="L38" s="71"/>
      <c r="M38" s="71"/>
    </row>
    <row r="39" spans="1:34" x14ac:dyDescent="0.55000000000000004">
      <c r="A39" s="48"/>
      <c r="B39" s="55"/>
      <c r="C39" s="55"/>
      <c r="D39" s="55"/>
      <c r="E39" s="57"/>
      <c r="F39" s="57"/>
      <c r="G39" s="57"/>
      <c r="H39" s="56"/>
      <c r="I39" s="56"/>
      <c r="J39" s="57"/>
      <c r="K39" s="56"/>
      <c r="L39" s="56"/>
      <c r="M39" s="56"/>
      <c r="N39" s="56"/>
      <c r="O39" s="56">
        <v>-1340000</v>
      </c>
      <c r="P39" s="56"/>
      <c r="Q39" s="56"/>
      <c r="R39" s="56">
        <v>-1280000</v>
      </c>
      <c r="S39" s="56"/>
      <c r="T39" s="56"/>
      <c r="U39" s="56">
        <f>-2182000-436000</f>
        <v>-2618000</v>
      </c>
      <c r="V39" s="56"/>
      <c r="W39" s="56"/>
      <c r="X39" s="56">
        <v>-1387231</v>
      </c>
      <c r="Y39" s="56"/>
    </row>
    <row r="40" spans="1:34" x14ac:dyDescent="0.55000000000000004">
      <c r="A40" s="70"/>
      <c r="B40" s="70"/>
      <c r="C40" s="70"/>
      <c r="D40" s="70"/>
      <c r="E40" s="70"/>
      <c r="F40" s="70"/>
      <c r="G40" s="70"/>
      <c r="H40" s="70"/>
      <c r="I40" s="71"/>
      <c r="J40" s="71"/>
      <c r="K40" s="71"/>
      <c r="L40" s="71"/>
      <c r="M40" s="71"/>
    </row>
    <row r="41" spans="1:34" x14ac:dyDescent="0.55000000000000004">
      <c r="A41" s="70"/>
      <c r="B41" s="70"/>
      <c r="C41" s="70"/>
      <c r="D41" s="70"/>
      <c r="E41" s="70"/>
      <c r="F41" s="70"/>
      <c r="G41" s="70"/>
      <c r="H41" s="70"/>
      <c r="I41" s="71"/>
      <c r="J41" s="71"/>
      <c r="K41" s="71"/>
      <c r="L41" s="71"/>
      <c r="M41" s="71"/>
    </row>
    <row r="42" spans="1:34" x14ac:dyDescent="0.55000000000000004">
      <c r="A42" s="70"/>
      <c r="B42" s="70"/>
      <c r="C42" s="70"/>
      <c r="D42" s="70"/>
      <c r="E42" s="70"/>
      <c r="F42" s="70"/>
      <c r="G42" s="70"/>
      <c r="H42" s="70"/>
      <c r="I42" s="71"/>
      <c r="J42" s="71"/>
      <c r="K42" s="71"/>
      <c r="L42" s="71"/>
      <c r="M42" s="71"/>
    </row>
    <row r="43" spans="1:34" x14ac:dyDescent="0.55000000000000004">
      <c r="A43" s="70"/>
      <c r="B43" s="70"/>
      <c r="C43" s="70"/>
      <c r="D43" s="70"/>
      <c r="E43" s="70"/>
      <c r="F43" s="70"/>
      <c r="G43" s="70"/>
      <c r="H43" s="70"/>
      <c r="I43" s="71"/>
      <c r="J43" s="71"/>
      <c r="K43" s="71"/>
      <c r="L43" s="71"/>
      <c r="M43" s="71"/>
    </row>
    <row r="44" spans="1:34" x14ac:dyDescent="0.55000000000000004">
      <c r="A44" s="70"/>
      <c r="B44" s="70"/>
      <c r="C44" s="70"/>
      <c r="D44" s="70"/>
      <c r="E44" s="70"/>
      <c r="F44" s="70"/>
      <c r="G44" s="70"/>
      <c r="H44" s="70"/>
      <c r="I44" s="71"/>
      <c r="J44" s="71"/>
      <c r="K44" s="71"/>
      <c r="L44" s="71"/>
      <c r="M44" s="71"/>
    </row>
    <row r="45" spans="1:34" x14ac:dyDescent="0.55000000000000004">
      <c r="A45" s="70"/>
      <c r="B45" s="70"/>
      <c r="C45" s="70"/>
      <c r="D45" s="70"/>
      <c r="E45" s="70"/>
      <c r="F45" s="70"/>
      <c r="G45" s="70"/>
      <c r="H45" s="70"/>
      <c r="I45" s="71"/>
      <c r="J45" s="71"/>
      <c r="K45" s="71"/>
      <c r="L45" s="71"/>
      <c r="M45" s="71"/>
    </row>
    <row r="46" spans="1:34" x14ac:dyDescent="0.55000000000000004">
      <c r="A46" s="70"/>
      <c r="B46" s="70"/>
      <c r="C46" s="70"/>
      <c r="D46" s="70"/>
      <c r="E46" s="70"/>
      <c r="F46" s="70"/>
      <c r="G46" s="70"/>
      <c r="H46" s="70"/>
      <c r="I46" s="71"/>
      <c r="J46" s="71"/>
      <c r="K46" s="71"/>
      <c r="L46" s="71"/>
      <c r="M46" s="71"/>
    </row>
    <row r="47" spans="1:34" x14ac:dyDescent="0.55000000000000004">
      <c r="A47" s="70"/>
      <c r="B47" s="70"/>
      <c r="C47" s="70"/>
      <c r="D47" s="70"/>
      <c r="E47" s="70"/>
      <c r="F47" s="70"/>
      <c r="G47" s="70"/>
      <c r="H47" s="70"/>
      <c r="I47" s="71"/>
      <c r="J47" s="71"/>
      <c r="K47" s="71"/>
      <c r="L47" s="71"/>
      <c r="M47" s="71"/>
    </row>
  </sheetData>
  <mergeCells count="3">
    <mergeCell ref="A1:AH1"/>
    <mergeCell ref="A2:AH2"/>
    <mergeCell ref="A3:M3"/>
  </mergeCells>
  <printOptions gridLines="1"/>
  <pageMargins left="0.75" right="0.16" top="0.51" bottom="0.22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the one (4)</vt:lpstr>
      <vt:lpstr>crf funding</vt:lpstr>
      <vt:lpstr>CRF</vt:lpstr>
      <vt:lpstr>CRF!Print_Area</vt:lpstr>
      <vt:lpstr>'the one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Micali</dc:creator>
  <cp:lastModifiedBy>Paul Micali</cp:lastModifiedBy>
  <cp:lastPrinted>2024-02-15T20:13:26Z</cp:lastPrinted>
  <dcterms:created xsi:type="dcterms:W3CDTF">2014-10-16T16:03:37Z</dcterms:created>
  <dcterms:modified xsi:type="dcterms:W3CDTF">2024-02-20T16:58:46Z</dcterms:modified>
</cp:coreProperties>
</file>