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oland\Documents\Budgets\2022-23 Town Council\Web Documents\"/>
    </mc:Choice>
  </mc:AlternateContent>
  <bookViews>
    <workbookView xWindow="0" yWindow="0" windowWidth="28800" windowHeight="11445"/>
  </bookViews>
  <sheets>
    <sheet name="SUMMARY BY FUN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aaa">'[1]15-library'!#REF!</definedName>
    <definedName name="bbb">'[1]15-library'!#REF!</definedName>
    <definedName name="ccc">'[1]15-library'!#REF!</definedName>
    <definedName name="ddd">'[1]15-library'!#REF!</definedName>
    <definedName name="dept22">'[2]15-library'!#REF!</definedName>
    <definedName name="eee">'[1]15-library'!#REF!</definedName>
    <definedName name="fff">'[1]15-library'!#REF!</definedName>
    <definedName name="ggg">'[1]15-library'!#REF!</definedName>
    <definedName name="help">'[3]15-library'!#REF!</definedName>
    <definedName name="hhh">'[1]15-library'!#REF!</definedName>
    <definedName name="iii">'[1]15-library'!#REF!</definedName>
    <definedName name="jjj">'[1]15-library'!#REF!</definedName>
    <definedName name="meet">'[4]15-library'!#REF!</definedName>
    <definedName name="ooop">'[3]15-library'!#REF!</definedName>
    <definedName name="ooou">'[3]15-library'!#REF!</definedName>
    <definedName name="_xlnm.Print_Area" localSheetId="0">'SUMMARY BY FUND'!$A$1:$J$57</definedName>
    <definedName name="pwq">'[3]15-library'!#REF!</definedName>
    <definedName name="revenue2">'[2]15-library'!#REF!</definedName>
    <definedName name="rtl">'[3]15-library'!#REF!</definedName>
    <definedName name="ssg">'[3]15-library'!#REF!</definedName>
    <definedName name="www">'[3]15-library'!#REF!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H55" i="1"/>
  <c r="E55" i="1"/>
  <c r="D55" i="1"/>
  <c r="C55" i="1"/>
  <c r="I53" i="1"/>
  <c r="I51" i="1"/>
  <c r="I50" i="1"/>
  <c r="I49" i="1"/>
  <c r="I47" i="1"/>
  <c r="I46" i="1"/>
  <c r="I45" i="1"/>
  <c r="I44" i="1"/>
  <c r="F55" i="1"/>
  <c r="H39" i="1"/>
  <c r="G39" i="1"/>
  <c r="I39" i="1" s="1"/>
  <c r="J39" i="1" s="1"/>
  <c r="F39" i="1"/>
  <c r="E39" i="1"/>
  <c r="D39" i="1"/>
  <c r="C39" i="1"/>
  <c r="H37" i="1"/>
  <c r="G37" i="1"/>
  <c r="I37" i="1" s="1"/>
  <c r="J37" i="1" s="1"/>
  <c r="F37" i="1"/>
  <c r="E37" i="1"/>
  <c r="D37" i="1"/>
  <c r="C37" i="1"/>
  <c r="I34" i="1"/>
  <c r="H34" i="1"/>
  <c r="C34" i="1"/>
  <c r="H33" i="1"/>
  <c r="G33" i="1"/>
  <c r="I33" i="1" s="1"/>
  <c r="J33" i="1" s="1"/>
  <c r="F33" i="1"/>
  <c r="E33" i="1"/>
  <c r="D33" i="1"/>
  <c r="C33" i="1"/>
  <c r="H32" i="1"/>
  <c r="G32" i="1"/>
  <c r="G35" i="1" s="1"/>
  <c r="F32" i="1"/>
  <c r="F35" i="1" s="1"/>
  <c r="E32" i="1"/>
  <c r="E35" i="1" s="1"/>
  <c r="D32" i="1"/>
  <c r="D35" i="1" s="1"/>
  <c r="C32" i="1"/>
  <c r="C35" i="1" s="1"/>
  <c r="H29" i="1"/>
  <c r="G29" i="1"/>
  <c r="F29" i="1"/>
  <c r="E29" i="1"/>
  <c r="D29" i="1"/>
  <c r="C29" i="1"/>
  <c r="I28" i="1"/>
  <c r="C28" i="1"/>
  <c r="I27" i="1"/>
  <c r="J27" i="1" s="1"/>
  <c r="H26" i="1"/>
  <c r="G26" i="1"/>
  <c r="I26" i="1" s="1"/>
  <c r="J26" i="1" s="1"/>
  <c r="F26" i="1"/>
  <c r="E26" i="1"/>
  <c r="D26" i="1"/>
  <c r="C26" i="1"/>
  <c r="H25" i="1"/>
  <c r="G25" i="1"/>
  <c r="I25" i="1" s="1"/>
  <c r="J25" i="1" s="1"/>
  <c r="F25" i="1"/>
  <c r="E25" i="1"/>
  <c r="D25" i="1"/>
  <c r="C25" i="1"/>
  <c r="H21" i="1"/>
  <c r="G21" i="1"/>
  <c r="I21" i="1" s="1"/>
  <c r="J21" i="1" s="1"/>
  <c r="F21" i="1"/>
  <c r="E21" i="1"/>
  <c r="D21" i="1"/>
  <c r="C21" i="1"/>
  <c r="H20" i="1"/>
  <c r="G20" i="1"/>
  <c r="I20" i="1" s="1"/>
  <c r="J20" i="1" s="1"/>
  <c r="F20" i="1"/>
  <c r="E20" i="1"/>
  <c r="D20" i="1"/>
  <c r="C20" i="1"/>
  <c r="H19" i="1"/>
  <c r="G19" i="1"/>
  <c r="I19" i="1" s="1"/>
  <c r="J19" i="1" s="1"/>
  <c r="F19" i="1"/>
  <c r="E19" i="1"/>
  <c r="D19" i="1"/>
  <c r="C19" i="1"/>
  <c r="H18" i="1"/>
  <c r="G18" i="1"/>
  <c r="F18" i="1"/>
  <c r="E18" i="1"/>
  <c r="D18" i="1"/>
  <c r="I18" i="1" s="1"/>
  <c r="J18" i="1" s="1"/>
  <c r="C18" i="1"/>
  <c r="I17" i="1"/>
  <c r="J17" i="1" s="1"/>
  <c r="H17" i="1"/>
  <c r="G17" i="1"/>
  <c r="F17" i="1"/>
  <c r="E17" i="1"/>
  <c r="D17" i="1"/>
  <c r="C17" i="1"/>
  <c r="I16" i="1"/>
  <c r="J16" i="1" s="1"/>
  <c r="H16" i="1"/>
  <c r="G16" i="1"/>
  <c r="F16" i="1"/>
  <c r="E16" i="1"/>
  <c r="D16" i="1"/>
  <c r="C16" i="1"/>
  <c r="H15" i="1"/>
  <c r="G15" i="1"/>
  <c r="I15" i="1" s="1"/>
  <c r="J15" i="1" s="1"/>
  <c r="F15" i="1"/>
  <c r="E15" i="1"/>
  <c r="D15" i="1"/>
  <c r="C15" i="1"/>
  <c r="H14" i="1"/>
  <c r="G14" i="1"/>
  <c r="I14" i="1" s="1"/>
  <c r="J14" i="1" s="1"/>
  <c r="F14" i="1"/>
  <c r="E14" i="1"/>
  <c r="D14" i="1"/>
  <c r="C14" i="1"/>
  <c r="H13" i="1"/>
  <c r="G13" i="1"/>
  <c r="I13" i="1" s="1"/>
  <c r="J13" i="1" s="1"/>
  <c r="F13" i="1"/>
  <c r="E13" i="1"/>
  <c r="D13" i="1"/>
  <c r="C13" i="1"/>
  <c r="H12" i="1"/>
  <c r="G12" i="1"/>
  <c r="F12" i="1"/>
  <c r="E12" i="1"/>
  <c r="D12" i="1"/>
  <c r="I12" i="1" s="1"/>
  <c r="J12" i="1" s="1"/>
  <c r="C12" i="1"/>
  <c r="H11" i="1"/>
  <c r="G11" i="1"/>
  <c r="I11" i="1" s="1"/>
  <c r="J11" i="1" s="1"/>
  <c r="F11" i="1"/>
  <c r="E11" i="1"/>
  <c r="D11" i="1"/>
  <c r="C11" i="1"/>
  <c r="H10" i="1"/>
  <c r="G10" i="1"/>
  <c r="I10" i="1" s="1"/>
  <c r="J10" i="1" s="1"/>
  <c r="F10" i="1"/>
  <c r="E10" i="1"/>
  <c r="D10" i="1"/>
  <c r="C10" i="1"/>
  <c r="I9" i="1"/>
  <c r="J9" i="1" s="1"/>
  <c r="H9" i="1"/>
  <c r="G9" i="1"/>
  <c r="F9" i="1"/>
  <c r="E9" i="1"/>
  <c r="D9" i="1"/>
  <c r="C9" i="1"/>
  <c r="I8" i="1"/>
  <c r="J8" i="1" s="1"/>
  <c r="H8" i="1"/>
  <c r="G8" i="1"/>
  <c r="F8" i="1"/>
  <c r="E8" i="1"/>
  <c r="D8" i="1"/>
  <c r="C8" i="1"/>
  <c r="H7" i="1"/>
  <c r="G7" i="1"/>
  <c r="I7" i="1" s="1"/>
  <c r="J7" i="1" s="1"/>
  <c r="F7" i="1"/>
  <c r="E7" i="1"/>
  <c r="D7" i="1"/>
  <c r="C7" i="1"/>
  <c r="H6" i="1"/>
  <c r="G6" i="1"/>
  <c r="I6" i="1" s="1"/>
  <c r="J6" i="1" s="1"/>
  <c r="F6" i="1"/>
  <c r="E6" i="1"/>
  <c r="D6" i="1"/>
  <c r="C6" i="1"/>
  <c r="H5" i="1"/>
  <c r="G5" i="1"/>
  <c r="F5" i="1"/>
  <c r="E5" i="1"/>
  <c r="E22" i="1" s="1"/>
  <c r="E30" i="1" s="1"/>
  <c r="D5" i="1"/>
  <c r="C5" i="1"/>
  <c r="H35" i="1" l="1"/>
  <c r="H22" i="1"/>
  <c r="H30" i="1" s="1"/>
  <c r="I29" i="1"/>
  <c r="G22" i="1"/>
  <c r="G30" i="1" s="1"/>
  <c r="I5" i="1"/>
  <c r="I22" i="1" s="1"/>
  <c r="J22" i="1" s="1"/>
  <c r="D57" i="1"/>
  <c r="D63" i="1" s="1"/>
  <c r="C22" i="1"/>
  <c r="C30" i="1" s="1"/>
  <c r="C41" i="1" s="1"/>
  <c r="C57" i="1" s="1"/>
  <c r="C63" i="1" s="1"/>
  <c r="C80" i="1" s="1"/>
  <c r="F22" i="1"/>
  <c r="F30" i="1" s="1"/>
  <c r="F41" i="1" s="1"/>
  <c r="F57" i="1" s="1"/>
  <c r="D22" i="1"/>
  <c r="D30" i="1" s="1"/>
  <c r="D41" i="1" s="1"/>
  <c r="G55" i="1"/>
  <c r="E41" i="1"/>
  <c r="E57" i="1" s="1"/>
  <c r="G41" i="1"/>
  <c r="G57" i="1" s="1"/>
  <c r="H41" i="1"/>
  <c r="H57" i="1" s="1"/>
  <c r="I55" i="1"/>
  <c r="J44" i="1"/>
  <c r="I32" i="1"/>
  <c r="I30" i="1" l="1"/>
  <c r="J5" i="1"/>
  <c r="J55" i="1"/>
  <c r="J30" i="1"/>
  <c r="I35" i="1"/>
  <c r="J35" i="1" s="1"/>
  <c r="J32" i="1"/>
  <c r="I41" i="1" l="1"/>
  <c r="J41" i="1" l="1"/>
  <c r="I57" i="1"/>
  <c r="J57" i="1" s="1"/>
</calcChain>
</file>

<file path=xl/sharedStrings.xml><?xml version="1.0" encoding="utf-8"?>
<sst xmlns="http://schemas.openxmlformats.org/spreadsheetml/2006/main" count="102" uniqueCount="96">
  <si>
    <t>2022-23 BUDGET</t>
  </si>
  <si>
    <t>Actual</t>
  </si>
  <si>
    <t>Budget</t>
  </si>
  <si>
    <t xml:space="preserve">Department </t>
  </si>
  <si>
    <t>Town Manager</t>
  </si>
  <si>
    <t>Council</t>
  </si>
  <si>
    <t>Voted</t>
  </si>
  <si>
    <t>Increase (decrease)</t>
  </si>
  <si>
    <t>Dept</t>
  </si>
  <si>
    <t xml:space="preserve"> </t>
  </si>
  <si>
    <t>2020-21</t>
  </si>
  <si>
    <t>2021-22</t>
  </si>
  <si>
    <t>2022-23</t>
  </si>
  <si>
    <t>Amount</t>
  </si>
  <si>
    <t>%</t>
  </si>
  <si>
    <t>01</t>
  </si>
  <si>
    <t>General Government</t>
  </si>
  <si>
    <t>02</t>
  </si>
  <si>
    <t>Assessing</t>
  </si>
  <si>
    <t>03</t>
  </si>
  <si>
    <t>Fire</t>
  </si>
  <si>
    <t>04</t>
  </si>
  <si>
    <t>Police</t>
  </si>
  <si>
    <t>05</t>
  </si>
  <si>
    <t>Communications</t>
  </si>
  <si>
    <t>06</t>
  </si>
  <si>
    <t>Code Enforcement</t>
  </si>
  <si>
    <t>07</t>
  </si>
  <si>
    <t>Public Works Administration</t>
  </si>
  <si>
    <t>08</t>
  </si>
  <si>
    <t>Highway</t>
  </si>
  <si>
    <t>09</t>
  </si>
  <si>
    <t>Solid Waste Disposal</t>
  </si>
  <si>
    <t>13</t>
  </si>
  <si>
    <t>Parks &amp; Recreation</t>
  </si>
  <si>
    <t>15</t>
  </si>
  <si>
    <t>Library</t>
  </si>
  <si>
    <t>16</t>
  </si>
  <si>
    <t>Equipment Maintenance</t>
  </si>
  <si>
    <t>17</t>
  </si>
  <si>
    <t>Buildings &amp; Grounds</t>
  </si>
  <si>
    <t>21</t>
  </si>
  <si>
    <t>Community Development</t>
  </si>
  <si>
    <t>24</t>
  </si>
  <si>
    <t>Town Clerk/Tax Collector</t>
  </si>
  <si>
    <t>25</t>
  </si>
  <si>
    <t>Welfare</t>
  </si>
  <si>
    <t>27</t>
  </si>
  <si>
    <t>Debt Service</t>
  </si>
  <si>
    <t>Sub Total</t>
  </si>
  <si>
    <t>20-03</t>
  </si>
  <si>
    <t>Outside Detail - Fire</t>
  </si>
  <si>
    <t>20-04</t>
  </si>
  <si>
    <t>Outside Detail - Police</t>
  </si>
  <si>
    <t>38-15</t>
  </si>
  <si>
    <t xml:space="preserve">Library </t>
  </si>
  <si>
    <t>45-45</t>
  </si>
  <si>
    <t>Capital Project  Fund</t>
  </si>
  <si>
    <t>20-13</t>
  </si>
  <si>
    <t>Day Camp</t>
  </si>
  <si>
    <t>Total</t>
  </si>
  <si>
    <t>10</t>
  </si>
  <si>
    <t>Wastewater Treatment</t>
  </si>
  <si>
    <t>WWTF Bond Phase III &amp; IV</t>
  </si>
  <si>
    <t>Sewer Fund Total</t>
  </si>
  <si>
    <t>32</t>
  </si>
  <si>
    <t>CATV Fund</t>
  </si>
  <si>
    <t>33</t>
  </si>
  <si>
    <t>Fire Protection Area Fund</t>
  </si>
  <si>
    <t>Grand Total</t>
  </si>
  <si>
    <t>Warrant Articles:</t>
  </si>
  <si>
    <t>CRF Deposits GF</t>
  </si>
  <si>
    <t>CRF Purchases</t>
  </si>
  <si>
    <t>CRF Deposits WWTF</t>
  </si>
  <si>
    <t>CRF Purcahses WWTF</t>
  </si>
  <si>
    <t>SRF Pine Knolls Shores Stormwater Study ($75K Reimbursement)</t>
  </si>
  <si>
    <t>Non Union Wages</t>
  </si>
  <si>
    <t>Teamsters contract</t>
  </si>
  <si>
    <t>AFSCME 2986</t>
  </si>
  <si>
    <t>WWTF Bond Phase IVa</t>
  </si>
  <si>
    <t>Warrant Article Total</t>
  </si>
  <si>
    <t>Total after Warrant Articles</t>
  </si>
  <si>
    <t>COVID Reimbursement (01.01.8804)</t>
  </si>
  <si>
    <t>Property Donations (01.01.8808)</t>
  </si>
  <si>
    <t>Wellness Grant (01.01.8815)</t>
  </si>
  <si>
    <t>Agricultural Commission (01.01.8875)</t>
  </si>
  <si>
    <t>Dog Park (01.01.8890)</t>
  </si>
  <si>
    <t>Fire Dept. Grants</t>
  </si>
  <si>
    <t>Police Grants</t>
  </si>
  <si>
    <t>Parks &amp; Rec Grants</t>
  </si>
  <si>
    <t>Milfoil</t>
  </si>
  <si>
    <t>Infrastructure (42.42.8505)</t>
  </si>
  <si>
    <t>Conservation Commission (51, 53)</t>
  </si>
  <si>
    <t>Heritage Commission (55)</t>
  </si>
  <si>
    <t>Revolving Fund (89)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</si>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</sst>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/>
    <xf numFmtId="41" fontId="3" fillId="0" borderId="0" xfId="0" applyNumberFormat="1" applyFont="1" applyFill="1" applyAlignment="1">
      <alignment horizontal="center"/>
    </xf>
    <xf numFmtId="41" fontId="3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right"/>
    </xf>
    <xf numFmtId="41" fontId="2" fillId="0" borderId="0" xfId="0" applyNumberFormat="1" applyFont="1" applyFill="1"/>
    <xf numFmtId="43" fontId="2" fillId="0" borderId="0" xfId="0" applyNumberFormat="1" applyFont="1" applyFill="1"/>
    <xf numFmtId="0" fontId="2" fillId="2" borderId="0" xfId="0" quotePrefix="1" applyFont="1" applyFill="1" applyAlignment="1">
      <alignment horizontal="right"/>
    </xf>
    <xf numFmtId="0" fontId="2" fillId="2" borderId="0" xfId="0" applyFont="1" applyFill="1"/>
    <xf numFmtId="41" fontId="2" fillId="2" borderId="0" xfId="0" applyNumberFormat="1" applyFont="1" applyFill="1"/>
    <xf numFmtId="43" fontId="2" fillId="2" borderId="0" xfId="0" applyNumberFormat="1" applyFont="1" applyFill="1"/>
    <xf numFmtId="41" fontId="3" fillId="0" borderId="0" xfId="0" applyNumberFormat="1" applyFont="1" applyFill="1"/>
    <xf numFmtId="43" fontId="3" fillId="0" borderId="0" xfId="0" applyNumberFormat="1" applyFont="1" applyFill="1"/>
    <xf numFmtId="10" fontId="2" fillId="0" borderId="0" xfId="0" applyNumberFormat="1" applyFont="1" applyFill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1" fontId="3" fillId="2" borderId="0" xfId="0" applyNumberFormat="1" applyFont="1" applyFill="1"/>
    <xf numFmtId="43" fontId="3" fillId="2" borderId="0" xfId="0" applyNumberFormat="1" applyFont="1" applyFill="1"/>
    <xf numFmtId="41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41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Detail%202022-23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b/LOCALS~1/Temp/Administrator/Local%20Settings/Temporary%20Internet%20Files/Content.IE5/YNCLY5G7/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ul.MERRNET/My%20Documents/budget%202009-10/voted/Approved%20budget%20detail%202009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icali.MERRNET/AppData/Local/Microsoft/Windows/INetCache/Content.Outlook/BPKZF3EX/Copy%20of%202020-21%20BUDGET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</sheetNames>
    <sheetDataSet>
      <sheetData sheetId="0">
        <row r="274">
          <cell r="F274">
            <v>2140167</v>
          </cell>
          <cell r="G274">
            <v>2129981</v>
          </cell>
          <cell r="H274">
            <v>2129981</v>
          </cell>
          <cell r="I274">
            <v>2169461</v>
          </cell>
          <cell r="J274">
            <v>2224461</v>
          </cell>
        </row>
        <row r="279">
          <cell r="E279">
            <v>2285197</v>
          </cell>
        </row>
      </sheetData>
      <sheetData sheetId="1">
        <row r="119">
          <cell r="E119">
            <v>304095</v>
          </cell>
          <cell r="F119">
            <v>339876</v>
          </cell>
          <cell r="G119">
            <v>340070</v>
          </cell>
          <cell r="H119">
            <v>340070</v>
          </cell>
          <cell r="I119">
            <v>343919</v>
          </cell>
          <cell r="J119">
            <v>361169</v>
          </cell>
        </row>
      </sheetData>
      <sheetData sheetId="2">
        <row r="381">
          <cell r="E381">
            <v>6761864</v>
          </cell>
          <cell r="F381">
            <v>7140828</v>
          </cell>
          <cell r="G381">
            <v>7788472</v>
          </cell>
          <cell r="H381">
            <v>7779672</v>
          </cell>
          <cell r="I381">
            <v>7761553</v>
          </cell>
          <cell r="J381">
            <v>8276553</v>
          </cell>
        </row>
      </sheetData>
      <sheetData sheetId="3">
        <row r="309">
          <cell r="E309">
            <v>6262301</v>
          </cell>
          <cell r="F309">
            <v>7166918</v>
          </cell>
          <cell r="G309">
            <v>7373479</v>
          </cell>
          <cell r="H309">
            <v>7280518</v>
          </cell>
          <cell r="I309">
            <v>7261645</v>
          </cell>
          <cell r="J309">
            <v>7261645</v>
          </cell>
        </row>
      </sheetData>
      <sheetData sheetId="4">
        <row r="159">
          <cell r="E159">
            <v>855425</v>
          </cell>
          <cell r="F159">
            <v>889964</v>
          </cell>
          <cell r="G159">
            <v>1051264</v>
          </cell>
          <cell r="H159">
            <v>1814028</v>
          </cell>
          <cell r="I159">
            <v>1747778</v>
          </cell>
          <cell r="J159">
            <v>1847778</v>
          </cell>
        </row>
      </sheetData>
      <sheetData sheetId="5">
        <row r="150">
          <cell r="E150">
            <v>430165</v>
          </cell>
          <cell r="F150">
            <v>481621</v>
          </cell>
          <cell r="G150">
            <v>488571</v>
          </cell>
          <cell r="H150">
            <v>488571</v>
          </cell>
          <cell r="I150">
            <v>494300</v>
          </cell>
          <cell r="J150">
            <v>494300</v>
          </cell>
        </row>
      </sheetData>
      <sheetData sheetId="6">
        <row r="140">
          <cell r="E140">
            <v>477873</v>
          </cell>
          <cell r="F140">
            <v>551444</v>
          </cell>
          <cell r="G140">
            <v>547581</v>
          </cell>
          <cell r="H140">
            <v>547581</v>
          </cell>
          <cell r="I140">
            <v>555913</v>
          </cell>
          <cell r="J140">
            <v>555913</v>
          </cell>
        </row>
      </sheetData>
      <sheetData sheetId="7">
        <row r="356">
          <cell r="E356">
            <v>3818216</v>
          </cell>
          <cell r="F356">
            <v>4182974</v>
          </cell>
          <cell r="G356">
            <v>4538849</v>
          </cell>
          <cell r="H356">
            <v>4235849</v>
          </cell>
          <cell r="I356">
            <v>4226786</v>
          </cell>
          <cell r="J356">
            <v>5316030</v>
          </cell>
        </row>
      </sheetData>
      <sheetData sheetId="8">
        <row r="225">
          <cell r="E225">
            <v>1651426</v>
          </cell>
          <cell r="F225">
            <v>1714772</v>
          </cell>
          <cell r="G225">
            <v>1877586</v>
          </cell>
          <cell r="H225">
            <v>1755586</v>
          </cell>
          <cell r="I225">
            <v>1742586</v>
          </cell>
          <cell r="J225">
            <v>1849661</v>
          </cell>
        </row>
      </sheetData>
      <sheetData sheetId="9">
        <row r="253">
          <cell r="E253">
            <v>443178</v>
          </cell>
          <cell r="F253">
            <v>554984</v>
          </cell>
          <cell r="G253">
            <v>618547</v>
          </cell>
          <cell r="H253">
            <v>555047</v>
          </cell>
          <cell r="I253">
            <v>557788</v>
          </cell>
          <cell r="J253">
            <v>562788</v>
          </cell>
        </row>
      </sheetData>
      <sheetData sheetId="10">
        <row r="248">
          <cell r="E248">
            <v>1109820</v>
          </cell>
          <cell r="F248">
            <v>1137155.5017440002</v>
          </cell>
          <cell r="G248">
            <v>1147728</v>
          </cell>
          <cell r="H248">
            <v>1147728</v>
          </cell>
          <cell r="I248">
            <v>1147728</v>
          </cell>
          <cell r="J248">
            <v>1222728</v>
          </cell>
        </row>
      </sheetData>
      <sheetData sheetId="11">
        <row r="127">
          <cell r="E127">
            <v>452220</v>
          </cell>
          <cell r="F127">
            <v>494088</v>
          </cell>
          <cell r="G127">
            <v>497915</v>
          </cell>
          <cell r="H127">
            <v>497915</v>
          </cell>
          <cell r="I127">
            <v>495415</v>
          </cell>
          <cell r="J127">
            <v>499132</v>
          </cell>
        </row>
      </sheetData>
      <sheetData sheetId="12">
        <row r="149">
          <cell r="E149">
            <v>448679</v>
          </cell>
          <cell r="F149">
            <v>330175</v>
          </cell>
          <cell r="G149">
            <v>502114</v>
          </cell>
          <cell r="H149">
            <v>342114</v>
          </cell>
          <cell r="I149">
            <v>345141</v>
          </cell>
          <cell r="J149">
            <v>345141</v>
          </cell>
        </row>
      </sheetData>
      <sheetData sheetId="13">
        <row r="157">
          <cell r="E157">
            <v>512207</v>
          </cell>
          <cell r="F157">
            <v>529993</v>
          </cell>
          <cell r="G157">
            <v>524305</v>
          </cell>
          <cell r="H157">
            <v>524305</v>
          </cell>
          <cell r="I157">
            <v>531593</v>
          </cell>
          <cell r="J157">
            <v>536593</v>
          </cell>
        </row>
      </sheetData>
      <sheetData sheetId="14">
        <row r="151">
          <cell r="E151">
            <v>572775</v>
          </cell>
          <cell r="F151">
            <v>595723</v>
          </cell>
          <cell r="G151">
            <v>678751</v>
          </cell>
          <cell r="H151">
            <v>598007</v>
          </cell>
          <cell r="I151">
            <v>648816</v>
          </cell>
          <cell r="J151">
            <v>648816</v>
          </cell>
        </row>
      </sheetData>
      <sheetData sheetId="15">
        <row r="94">
          <cell r="F94">
            <v>147723</v>
          </cell>
          <cell r="G94">
            <v>168029</v>
          </cell>
          <cell r="H94">
            <v>168225</v>
          </cell>
          <cell r="I94">
            <v>168225</v>
          </cell>
          <cell r="J94">
            <v>169340</v>
          </cell>
          <cell r="K94">
            <v>169340</v>
          </cell>
        </row>
      </sheetData>
      <sheetData sheetId="16">
        <row r="23">
          <cell r="B23">
            <v>415035</v>
          </cell>
          <cell r="C23">
            <v>408662</v>
          </cell>
          <cell r="D23">
            <v>410731</v>
          </cell>
          <cell r="E23">
            <v>410732</v>
          </cell>
          <cell r="F23">
            <v>410732</v>
          </cell>
          <cell r="G23">
            <v>410732</v>
          </cell>
        </row>
        <row r="64">
          <cell r="B64">
            <v>788295</v>
          </cell>
          <cell r="C64">
            <v>719956</v>
          </cell>
          <cell r="D64">
            <v>445055</v>
          </cell>
          <cell r="E64">
            <v>445055</v>
          </cell>
          <cell r="F64">
            <v>445055</v>
          </cell>
          <cell r="G64">
            <v>445055</v>
          </cell>
        </row>
      </sheetData>
      <sheetData sheetId="17">
        <row r="342">
          <cell r="E342">
            <v>3638560</v>
          </cell>
          <cell r="F342">
            <v>4064567</v>
          </cell>
          <cell r="G342">
            <v>4198912</v>
          </cell>
          <cell r="H342">
            <v>4179578</v>
          </cell>
          <cell r="I342">
            <v>4173506</v>
          </cell>
          <cell r="J342">
            <v>4698229</v>
          </cell>
        </row>
      </sheetData>
      <sheetData sheetId="18">
        <row r="112">
          <cell r="E112">
            <v>328938</v>
          </cell>
          <cell r="F112">
            <v>330460</v>
          </cell>
          <cell r="G112">
            <v>378926</v>
          </cell>
          <cell r="H112">
            <v>378926</v>
          </cell>
          <cell r="I112">
            <v>382268</v>
          </cell>
          <cell r="J112">
            <v>382268</v>
          </cell>
        </row>
      </sheetData>
      <sheetData sheetId="19">
        <row r="18">
          <cell r="E18">
            <v>99487</v>
          </cell>
          <cell r="F18">
            <v>102589</v>
          </cell>
          <cell r="G18">
            <v>107718</v>
          </cell>
          <cell r="H18">
            <v>107718</v>
          </cell>
          <cell r="I18">
            <v>107718</v>
          </cell>
          <cell r="J18">
            <v>107718</v>
          </cell>
        </row>
      </sheetData>
      <sheetData sheetId="20">
        <row r="12">
          <cell r="E12">
            <v>919676</v>
          </cell>
          <cell r="J12">
            <v>10102750</v>
          </cell>
        </row>
      </sheetData>
      <sheetData sheetId="21">
        <row r="12">
          <cell r="E12">
            <v>7876</v>
          </cell>
        </row>
      </sheetData>
      <sheetData sheetId="22">
        <row r="9">
          <cell r="E9">
            <v>191</v>
          </cell>
          <cell r="F9">
            <v>12795</v>
          </cell>
          <cell r="G9">
            <v>12795</v>
          </cell>
          <cell r="H9">
            <v>12795</v>
          </cell>
          <cell r="I9">
            <v>12795</v>
          </cell>
          <cell r="J9">
            <v>12795</v>
          </cell>
        </row>
        <row r="12">
          <cell r="E12">
            <v>400120</v>
          </cell>
          <cell r="F12">
            <v>481754</v>
          </cell>
          <cell r="G12">
            <v>487004</v>
          </cell>
          <cell r="H12">
            <v>487004</v>
          </cell>
          <cell r="I12">
            <v>487004</v>
          </cell>
          <cell r="J12">
            <v>487004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RATE"/>
      <sheetName val="SUMMARY BY FUND"/>
      <sheetName val="CRF"/>
      <sheetName val="revenue  (2)"/>
      <sheetName val="revenue 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9">
          <cell r="B69">
            <v>813326.5199999999</v>
          </cell>
        </row>
      </sheetData>
      <sheetData sheetId="22">
        <row r="333">
          <cell r="F333">
            <v>4072803</v>
          </cell>
        </row>
      </sheetData>
      <sheetData sheetId="23">
        <row r="106">
          <cell r="E106">
            <v>281993</v>
          </cell>
        </row>
      </sheetData>
      <sheetData sheetId="24"/>
      <sheetData sheetId="25" refreshError="1"/>
      <sheetData sheetId="26">
        <row r="12">
          <cell r="E12">
            <v>2726888</v>
          </cell>
        </row>
      </sheetData>
      <sheetData sheetId="27">
        <row r="9">
          <cell r="E9">
            <v>16880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Normal="100" zoomScaleSheetLayoutView="100" workbookViewId="0">
      <selection activeCell="D44" sqref="D44"/>
    </sheetView>
  </sheetViews>
  <sheetFormatPr defaultColWidth="8.85546875" defaultRowHeight="12.75" x14ac:dyDescent="0.2"/>
  <cols>
    <col min="1" max="1" width="15.85546875" style="1" bestFit="1" customWidth="1"/>
    <col min="2" max="2" width="35.42578125" style="1" customWidth="1"/>
    <col min="3" max="3" width="12.7109375" style="1" customWidth="1"/>
    <col min="4" max="4" width="12.7109375" style="1" bestFit="1" customWidth="1"/>
    <col min="5" max="5" width="12.7109375" style="9" bestFit="1" customWidth="1"/>
    <col min="6" max="6" width="13.5703125" style="9" bestFit="1" customWidth="1"/>
    <col min="7" max="7" width="11.85546875" style="9" bestFit="1" customWidth="1"/>
    <col min="8" max="9" width="11.85546875" style="1" bestFit="1" customWidth="1"/>
    <col min="10" max="10" width="12.7109375" style="1" customWidth="1"/>
    <col min="11" max="16384" width="8.85546875" style="1"/>
  </cols>
  <sheetData>
    <row r="1" spans="1:10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">
      <c r="C2" s="2"/>
      <c r="D2" s="2"/>
      <c r="E2" s="3"/>
      <c r="F2" s="3"/>
      <c r="G2" s="3"/>
      <c r="H2" s="2"/>
    </row>
    <row r="3" spans="1:10" ht="15" x14ac:dyDescent="0.3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25" t="s">
        <v>7</v>
      </c>
      <c r="J3" s="25"/>
    </row>
    <row r="4" spans="1:10" ht="15" x14ac:dyDescent="0.35">
      <c r="A4" s="4" t="s">
        <v>8</v>
      </c>
      <c r="B4" s="5" t="s">
        <v>9</v>
      </c>
      <c r="C4" s="6" t="s">
        <v>10</v>
      </c>
      <c r="D4" s="6" t="s">
        <v>11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13</v>
      </c>
      <c r="J4" s="7" t="s">
        <v>14</v>
      </c>
    </row>
    <row r="5" spans="1:10" x14ac:dyDescent="0.2">
      <c r="A5" s="8" t="s">
        <v>15</v>
      </c>
      <c r="B5" s="1" t="s">
        <v>16</v>
      </c>
      <c r="C5" s="9">
        <f>+'[2]01-gen gov'!E279</f>
        <v>2285197</v>
      </c>
      <c r="D5" s="9">
        <f>+'[2]01-gen gov'!F274</f>
        <v>2140167</v>
      </c>
      <c r="E5" s="9">
        <f>+'[2]01-gen gov'!G274</f>
        <v>2129981</v>
      </c>
      <c r="F5" s="9">
        <f>+'[2]01-gen gov'!H274</f>
        <v>2129981</v>
      </c>
      <c r="G5" s="9">
        <f>+'[2]01-gen gov'!I274</f>
        <v>2169461</v>
      </c>
      <c r="H5" s="9">
        <f>+'[2]01-gen gov'!J274</f>
        <v>2224461</v>
      </c>
      <c r="I5" s="9">
        <f>+G5-D5</f>
        <v>29294</v>
      </c>
      <c r="J5" s="10">
        <f t="shared" ref="J5:J20" si="0">ROUND((I5/D5)*100,2)</f>
        <v>1.37</v>
      </c>
    </row>
    <row r="6" spans="1:10" x14ac:dyDescent="0.2">
      <c r="A6" s="11" t="s">
        <v>17</v>
      </c>
      <c r="B6" s="12" t="s">
        <v>18</v>
      </c>
      <c r="C6" s="13">
        <f>+'[2]02-assessing'!E119</f>
        <v>304095</v>
      </c>
      <c r="D6" s="13">
        <f>+'[2]02-assessing'!F119</f>
        <v>339876</v>
      </c>
      <c r="E6" s="13">
        <f>+'[2]02-assessing'!G119</f>
        <v>340070</v>
      </c>
      <c r="F6" s="13">
        <f>+'[2]02-assessing'!H119</f>
        <v>340070</v>
      </c>
      <c r="G6" s="13">
        <f>+'[2]02-assessing'!I119</f>
        <v>343919</v>
      </c>
      <c r="H6" s="13">
        <f>+'[2]02-assessing'!J119</f>
        <v>361169</v>
      </c>
      <c r="I6" s="13">
        <f t="shared" ref="I6:I21" si="1">+G6-D6</f>
        <v>4043</v>
      </c>
      <c r="J6" s="14">
        <f t="shared" si="0"/>
        <v>1.19</v>
      </c>
    </row>
    <row r="7" spans="1:10" x14ac:dyDescent="0.2">
      <c r="A7" s="8" t="s">
        <v>19</v>
      </c>
      <c r="B7" s="1" t="s">
        <v>20</v>
      </c>
      <c r="C7" s="9">
        <f>+'[2]03-fire'!E381</f>
        <v>6761864</v>
      </c>
      <c r="D7" s="9">
        <f>+'[2]03-fire'!F381</f>
        <v>7140828</v>
      </c>
      <c r="E7" s="9">
        <f>+'[2]03-fire'!G381</f>
        <v>7788472</v>
      </c>
      <c r="F7" s="9">
        <f>+'[2]03-fire'!H381</f>
        <v>7779672</v>
      </c>
      <c r="G7" s="9">
        <f>+'[2]03-fire'!I381</f>
        <v>7761553</v>
      </c>
      <c r="H7" s="9">
        <f>+'[2]03-fire'!J381</f>
        <v>8276553</v>
      </c>
      <c r="I7" s="9">
        <f t="shared" si="1"/>
        <v>620725</v>
      </c>
      <c r="J7" s="10">
        <f t="shared" si="0"/>
        <v>8.69</v>
      </c>
    </row>
    <row r="8" spans="1:10" x14ac:dyDescent="0.2">
      <c r="A8" s="11" t="s">
        <v>21</v>
      </c>
      <c r="B8" s="12" t="s">
        <v>22</v>
      </c>
      <c r="C8" s="13">
        <f>+'[2]04-police'!E309</f>
        <v>6262301</v>
      </c>
      <c r="D8" s="13">
        <f>+'[2]04-police'!F309</f>
        <v>7166918</v>
      </c>
      <c r="E8" s="13">
        <f>+'[2]04-police'!G309</f>
        <v>7373479</v>
      </c>
      <c r="F8" s="13">
        <f>+'[2]04-police'!H309</f>
        <v>7280518</v>
      </c>
      <c r="G8" s="13">
        <f>+'[2]04-police'!I309</f>
        <v>7261645</v>
      </c>
      <c r="H8" s="13">
        <f>+'[2]04-police'!J309</f>
        <v>7261645</v>
      </c>
      <c r="I8" s="13">
        <f t="shared" si="1"/>
        <v>94727</v>
      </c>
      <c r="J8" s="14">
        <f t="shared" si="0"/>
        <v>1.32</v>
      </c>
    </row>
    <row r="9" spans="1:10" x14ac:dyDescent="0.2">
      <c r="A9" s="8" t="s">
        <v>23</v>
      </c>
      <c r="B9" s="1" t="s">
        <v>24</v>
      </c>
      <c r="C9" s="9">
        <f>+'[2]05-comm'!E159</f>
        <v>855425</v>
      </c>
      <c r="D9" s="9">
        <f>+'[2]05-comm'!F159</f>
        <v>889964</v>
      </c>
      <c r="E9" s="9">
        <f>+'[2]05-comm'!G159</f>
        <v>1051264</v>
      </c>
      <c r="F9" s="9">
        <f>+'[2]05-comm'!H159</f>
        <v>1814028</v>
      </c>
      <c r="G9" s="9">
        <f>+'[2]05-comm'!I159</f>
        <v>1747778</v>
      </c>
      <c r="H9" s="9">
        <f>+'[2]05-comm'!J159</f>
        <v>1847778</v>
      </c>
      <c r="I9" s="9">
        <f t="shared" si="1"/>
        <v>857814</v>
      </c>
      <c r="J9" s="10">
        <f t="shared" si="0"/>
        <v>96.39</v>
      </c>
    </row>
    <row r="10" spans="1:10" x14ac:dyDescent="0.2">
      <c r="A10" s="11" t="s">
        <v>25</v>
      </c>
      <c r="B10" s="12" t="s">
        <v>26</v>
      </c>
      <c r="C10" s="13">
        <f>+'[2]06-code enforcement'!E150</f>
        <v>430165</v>
      </c>
      <c r="D10" s="13">
        <f>+'[2]06-code enforcement'!F150</f>
        <v>481621</v>
      </c>
      <c r="E10" s="13">
        <f>+'[2]06-code enforcement'!G150</f>
        <v>488571</v>
      </c>
      <c r="F10" s="13">
        <f>+'[2]06-code enforcement'!H150</f>
        <v>488571</v>
      </c>
      <c r="G10" s="13">
        <f>+'[2]06-code enforcement'!I150</f>
        <v>494300</v>
      </c>
      <c r="H10" s="13">
        <f>+'[2]06-code enforcement'!J150</f>
        <v>494300</v>
      </c>
      <c r="I10" s="13">
        <f t="shared" si="1"/>
        <v>12679</v>
      </c>
      <c r="J10" s="14">
        <f t="shared" si="0"/>
        <v>2.63</v>
      </c>
    </row>
    <row r="11" spans="1:10" x14ac:dyDescent="0.2">
      <c r="A11" s="8" t="s">
        <v>27</v>
      </c>
      <c r="B11" s="1" t="s">
        <v>28</v>
      </c>
      <c r="C11" s="9">
        <f>+'[2]07-pub works'!E140</f>
        <v>477873</v>
      </c>
      <c r="D11" s="9">
        <f>+'[2]07-pub works'!F140</f>
        <v>551444</v>
      </c>
      <c r="E11" s="9">
        <f>+'[2]07-pub works'!G140</f>
        <v>547581</v>
      </c>
      <c r="F11" s="9">
        <f>+'[2]07-pub works'!H140</f>
        <v>547581</v>
      </c>
      <c r="G11" s="9">
        <f>+'[2]07-pub works'!I140</f>
        <v>555913</v>
      </c>
      <c r="H11" s="9">
        <f>+'[2]07-pub works'!J140</f>
        <v>555913</v>
      </c>
      <c r="I11" s="9">
        <f t="shared" si="1"/>
        <v>4469</v>
      </c>
      <c r="J11" s="10">
        <f t="shared" si="0"/>
        <v>0.81</v>
      </c>
    </row>
    <row r="12" spans="1:10" x14ac:dyDescent="0.2">
      <c r="A12" s="11" t="s">
        <v>29</v>
      </c>
      <c r="B12" s="12" t="s">
        <v>30</v>
      </c>
      <c r="C12" s="13">
        <f>+'[2]08-highway'!E356</f>
        <v>3818216</v>
      </c>
      <c r="D12" s="13">
        <f>+'[2]08-highway'!F356</f>
        <v>4182974</v>
      </c>
      <c r="E12" s="13">
        <f>+'[2]08-highway'!G356</f>
        <v>4538849</v>
      </c>
      <c r="F12" s="13">
        <f>+'[2]08-highway'!H356</f>
        <v>4235849</v>
      </c>
      <c r="G12" s="13">
        <f>+'[2]08-highway'!I356</f>
        <v>4226786</v>
      </c>
      <c r="H12" s="13">
        <f>+'[2]08-highway'!J356</f>
        <v>5316030</v>
      </c>
      <c r="I12" s="13">
        <f t="shared" si="1"/>
        <v>43812</v>
      </c>
      <c r="J12" s="14">
        <f t="shared" si="0"/>
        <v>1.05</v>
      </c>
    </row>
    <row r="13" spans="1:10" x14ac:dyDescent="0.2">
      <c r="A13" s="8" t="s">
        <v>31</v>
      </c>
      <c r="B13" s="1" t="s">
        <v>32</v>
      </c>
      <c r="C13" s="9">
        <f>+'[2]09-solid waste'!E225</f>
        <v>1651426</v>
      </c>
      <c r="D13" s="9">
        <f>+'[2]09-solid waste'!F225</f>
        <v>1714772</v>
      </c>
      <c r="E13" s="9">
        <f>+'[2]09-solid waste'!G225</f>
        <v>1877586</v>
      </c>
      <c r="F13" s="9">
        <f>+'[2]09-solid waste'!H225</f>
        <v>1755586</v>
      </c>
      <c r="G13" s="9">
        <f>+'[2]09-solid waste'!I225</f>
        <v>1742586</v>
      </c>
      <c r="H13" s="9">
        <f>+'[2]09-solid waste'!J225</f>
        <v>1849661</v>
      </c>
      <c r="I13" s="9">
        <f t="shared" si="1"/>
        <v>27814</v>
      </c>
      <c r="J13" s="10">
        <f t="shared" si="0"/>
        <v>1.62</v>
      </c>
    </row>
    <row r="14" spans="1:10" x14ac:dyDescent="0.2">
      <c r="A14" s="11" t="s">
        <v>33</v>
      </c>
      <c r="B14" s="12" t="s">
        <v>34</v>
      </c>
      <c r="C14" s="13">
        <f>+'[2]13-parks &amp; rec'!E253</f>
        <v>443178</v>
      </c>
      <c r="D14" s="13">
        <f>+'[2]13-parks &amp; rec'!F253</f>
        <v>554984</v>
      </c>
      <c r="E14" s="13">
        <f>+'[2]13-parks &amp; rec'!G253</f>
        <v>618547</v>
      </c>
      <c r="F14" s="13">
        <f>+'[2]13-parks &amp; rec'!H253</f>
        <v>555047</v>
      </c>
      <c r="G14" s="13">
        <f>+'[2]13-parks &amp; rec'!I253</f>
        <v>557788</v>
      </c>
      <c r="H14" s="13">
        <f>+'[2]13-parks &amp; rec'!J253</f>
        <v>562788</v>
      </c>
      <c r="I14" s="13">
        <f t="shared" si="1"/>
        <v>2804</v>
      </c>
      <c r="J14" s="14">
        <f t="shared" si="0"/>
        <v>0.51</v>
      </c>
    </row>
    <row r="15" spans="1:10" x14ac:dyDescent="0.2">
      <c r="A15" s="8" t="s">
        <v>35</v>
      </c>
      <c r="B15" s="1" t="s">
        <v>36</v>
      </c>
      <c r="C15" s="9">
        <f>+'[2]15-library'!E248</f>
        <v>1109820</v>
      </c>
      <c r="D15" s="9">
        <f>+'[2]15-library'!F248-D27</f>
        <v>1125155.5017440002</v>
      </c>
      <c r="E15" s="9">
        <f>+'[2]15-library'!G248-E27</f>
        <v>1135728</v>
      </c>
      <c r="F15" s="9">
        <f>+'[2]15-library'!H248-F27</f>
        <v>1135728</v>
      </c>
      <c r="G15" s="9">
        <f>+'[2]15-library'!I248-G27</f>
        <v>1135728</v>
      </c>
      <c r="H15" s="9">
        <f>+'[2]15-library'!J248-H27</f>
        <v>1210728</v>
      </c>
      <c r="I15" s="9">
        <f t="shared" si="1"/>
        <v>10572.498255999759</v>
      </c>
      <c r="J15" s="10">
        <f t="shared" si="0"/>
        <v>0.94</v>
      </c>
    </row>
    <row r="16" spans="1:10" x14ac:dyDescent="0.2">
      <c r="A16" s="11" t="s">
        <v>37</v>
      </c>
      <c r="B16" s="12" t="s">
        <v>38</v>
      </c>
      <c r="C16" s="13">
        <f>+'[2]16-equip mntc'!E127</f>
        <v>452220</v>
      </c>
      <c r="D16" s="13">
        <f>+'[2]16-equip mntc'!F127</f>
        <v>494088</v>
      </c>
      <c r="E16" s="13">
        <f>+'[2]16-equip mntc'!G127</f>
        <v>497915</v>
      </c>
      <c r="F16" s="13">
        <f>+'[2]16-equip mntc'!H127</f>
        <v>497915</v>
      </c>
      <c r="G16" s="13">
        <f>+'[2]16-equip mntc'!I127</f>
        <v>495415</v>
      </c>
      <c r="H16" s="13">
        <f>+'[2]16-equip mntc'!J127</f>
        <v>499132</v>
      </c>
      <c r="I16" s="13">
        <f t="shared" si="1"/>
        <v>1327</v>
      </c>
      <c r="J16" s="14">
        <f t="shared" si="0"/>
        <v>0.27</v>
      </c>
    </row>
    <row r="17" spans="1:10" x14ac:dyDescent="0.2">
      <c r="A17" s="8" t="s">
        <v>39</v>
      </c>
      <c r="B17" s="1" t="s">
        <v>40</v>
      </c>
      <c r="C17" s="9">
        <f>+'[2]17-bldg &amp; grounds'!E149</f>
        <v>448679</v>
      </c>
      <c r="D17" s="9">
        <f>+'[2]17-bldg &amp; grounds'!F149</f>
        <v>330175</v>
      </c>
      <c r="E17" s="9">
        <f>+'[2]17-bldg &amp; grounds'!G149</f>
        <v>502114</v>
      </c>
      <c r="F17" s="9">
        <f>+'[2]17-bldg &amp; grounds'!H149</f>
        <v>342114</v>
      </c>
      <c r="G17" s="9">
        <f>+'[2]17-bldg &amp; grounds'!I149</f>
        <v>345141</v>
      </c>
      <c r="H17" s="9">
        <f>+'[2]17-bldg &amp; grounds'!J149</f>
        <v>345141</v>
      </c>
      <c r="I17" s="9">
        <f t="shared" si="1"/>
        <v>14966</v>
      </c>
      <c r="J17" s="10">
        <f t="shared" si="0"/>
        <v>4.53</v>
      </c>
    </row>
    <row r="18" spans="1:10" x14ac:dyDescent="0.2">
      <c r="A18" s="11" t="s">
        <v>41</v>
      </c>
      <c r="B18" s="12" t="s">
        <v>42</v>
      </c>
      <c r="C18" s="13">
        <f>+'[2]21-comm dev'!E157</f>
        <v>512207</v>
      </c>
      <c r="D18" s="13">
        <f>+'[2]21-comm dev'!F157</f>
        <v>529993</v>
      </c>
      <c r="E18" s="13">
        <f>+'[2]21-comm dev'!G157</f>
        <v>524305</v>
      </c>
      <c r="F18" s="13">
        <f>+'[2]21-comm dev'!H157</f>
        <v>524305</v>
      </c>
      <c r="G18" s="13">
        <f>+'[2]21-comm dev'!I157</f>
        <v>531593</v>
      </c>
      <c r="H18" s="13">
        <f>+'[2]21-comm dev'!J157</f>
        <v>536593</v>
      </c>
      <c r="I18" s="13">
        <f t="shared" si="1"/>
        <v>1600</v>
      </c>
      <c r="J18" s="14">
        <f t="shared" si="0"/>
        <v>0.3</v>
      </c>
    </row>
    <row r="19" spans="1:10" x14ac:dyDescent="0.2">
      <c r="A19" s="8" t="s">
        <v>43</v>
      </c>
      <c r="B19" s="1" t="s">
        <v>44</v>
      </c>
      <c r="C19" s="9">
        <f>+'[2]24-tax coll'!E151</f>
        <v>572775</v>
      </c>
      <c r="D19" s="9">
        <f>+'[2]24-tax coll'!F151</f>
        <v>595723</v>
      </c>
      <c r="E19" s="9">
        <f>+'[2]24-tax coll'!G151</f>
        <v>678751</v>
      </c>
      <c r="F19" s="9">
        <f>+'[2]24-tax coll'!H151</f>
        <v>598007</v>
      </c>
      <c r="G19" s="9">
        <f>+'[2]24-tax coll'!I151</f>
        <v>648816</v>
      </c>
      <c r="H19" s="9">
        <f>+'[2]24-tax coll'!J151</f>
        <v>648816</v>
      </c>
      <c r="I19" s="9">
        <f t="shared" si="1"/>
        <v>53093</v>
      </c>
      <c r="J19" s="10">
        <f t="shared" si="0"/>
        <v>8.91</v>
      </c>
    </row>
    <row r="20" spans="1:10" x14ac:dyDescent="0.2">
      <c r="A20" s="11" t="s">
        <v>45</v>
      </c>
      <c r="B20" s="12" t="s">
        <v>46</v>
      </c>
      <c r="C20" s="13">
        <f>+'[2]25-welfare'!F94</f>
        <v>147723</v>
      </c>
      <c r="D20" s="13">
        <f>+'[2]25-welfare'!G94</f>
        <v>168029</v>
      </c>
      <c r="E20" s="13">
        <f>+'[2]25-welfare'!H94</f>
        <v>168225</v>
      </c>
      <c r="F20" s="13">
        <f>+'[2]25-welfare'!I94</f>
        <v>168225</v>
      </c>
      <c r="G20" s="13">
        <f>+'[2]25-welfare'!J94</f>
        <v>169340</v>
      </c>
      <c r="H20" s="13">
        <f>+'[2]25-welfare'!K94</f>
        <v>169340</v>
      </c>
      <c r="I20" s="13">
        <f t="shared" si="1"/>
        <v>1311</v>
      </c>
      <c r="J20" s="14">
        <f t="shared" si="0"/>
        <v>0.78</v>
      </c>
    </row>
    <row r="21" spans="1:10" ht="15" x14ac:dyDescent="0.35">
      <c r="A21" s="8" t="s">
        <v>47</v>
      </c>
      <c r="B21" s="1" t="s">
        <v>48</v>
      </c>
      <c r="C21" s="15">
        <f>+'[2]27-debt svc'!B23</f>
        <v>415035</v>
      </c>
      <c r="D21" s="15">
        <f>+'[2]27-debt svc'!C23</f>
        <v>408662</v>
      </c>
      <c r="E21" s="15">
        <f>+'[2]27-debt svc'!D23</f>
        <v>410731</v>
      </c>
      <c r="F21" s="15">
        <f>+'[2]27-debt svc'!E23</f>
        <v>410732</v>
      </c>
      <c r="G21" s="15">
        <f>+'[2]27-debt svc'!F23</f>
        <v>410732</v>
      </c>
      <c r="H21" s="15">
        <f>+'[2]27-debt svc'!G23</f>
        <v>410732</v>
      </c>
      <c r="I21" s="15">
        <f t="shared" si="1"/>
        <v>2070</v>
      </c>
      <c r="J21" s="16">
        <f>ROUND((I21/D21)*100,2)</f>
        <v>0.51</v>
      </c>
    </row>
    <row r="22" spans="1:10" x14ac:dyDescent="0.2">
      <c r="B22" s="1" t="s">
        <v>49</v>
      </c>
      <c r="C22" s="9">
        <f t="shared" ref="C22:I22" si="2">SUM(C5:C21)</f>
        <v>26948199</v>
      </c>
      <c r="D22" s="9">
        <f t="shared" si="2"/>
        <v>28815373.501744002</v>
      </c>
      <c r="E22" s="9">
        <f t="shared" si="2"/>
        <v>30672169</v>
      </c>
      <c r="F22" s="9">
        <f t="shared" si="2"/>
        <v>30603929</v>
      </c>
      <c r="G22" s="9">
        <f t="shared" si="2"/>
        <v>30598494</v>
      </c>
      <c r="H22" s="9">
        <f t="shared" si="2"/>
        <v>32570780</v>
      </c>
      <c r="I22" s="9">
        <f t="shared" si="2"/>
        <v>1783120.4982559998</v>
      </c>
      <c r="J22" s="17">
        <f>+I22/D22</f>
        <v>6.1880874046212841E-2</v>
      </c>
    </row>
    <row r="23" spans="1:10" x14ac:dyDescent="0.2">
      <c r="C23" s="9"/>
      <c r="D23" s="9"/>
      <c r="H23" s="9"/>
    </row>
    <row r="25" spans="1:10" x14ac:dyDescent="0.2">
      <c r="A25" s="18" t="s">
        <v>50</v>
      </c>
      <c r="B25" s="12" t="s">
        <v>51</v>
      </c>
      <c r="C25" s="13">
        <f>'[2]-other SPECIAL REVENUE FUNDING'!E9</f>
        <v>191</v>
      </c>
      <c r="D25" s="13">
        <f>+'[2]-other SPECIAL REVENUE FUNDING'!F9</f>
        <v>12795</v>
      </c>
      <c r="E25" s="13">
        <f>+'[2]-other SPECIAL REVENUE FUNDING'!G9</f>
        <v>12795</v>
      </c>
      <c r="F25" s="13">
        <f>+'[2]-other SPECIAL REVENUE FUNDING'!H9</f>
        <v>12795</v>
      </c>
      <c r="G25" s="13">
        <f>+'[2]-other SPECIAL REVENUE FUNDING'!I9</f>
        <v>12795</v>
      </c>
      <c r="H25" s="13">
        <f>+'[2]-other SPECIAL REVENUE FUNDING'!J9</f>
        <v>12795</v>
      </c>
      <c r="I25" s="13">
        <f t="shared" ref="I25:I28" si="3">+G25-D25</f>
        <v>0</v>
      </c>
      <c r="J25" s="14">
        <f t="shared" ref="J25:J30" si="4">ROUND((I25/D25)*100,2)</f>
        <v>0</v>
      </c>
    </row>
    <row r="26" spans="1:10" x14ac:dyDescent="0.2">
      <c r="A26" s="19" t="s">
        <v>52</v>
      </c>
      <c r="B26" s="1" t="s">
        <v>53</v>
      </c>
      <c r="C26" s="9">
        <f>'[2]-other SPECIAL REVENUE FUNDING'!E12</f>
        <v>400120</v>
      </c>
      <c r="D26" s="9">
        <f>+'[2]-other SPECIAL REVENUE FUNDING'!F12</f>
        <v>481754</v>
      </c>
      <c r="E26" s="9">
        <f>+'[2]-other SPECIAL REVENUE FUNDING'!G12</f>
        <v>487004</v>
      </c>
      <c r="F26" s="9">
        <f>+'[2]-other SPECIAL REVENUE FUNDING'!H12</f>
        <v>487004</v>
      </c>
      <c r="G26" s="9">
        <f>+'[2]-other SPECIAL REVENUE FUNDING'!I12</f>
        <v>487004</v>
      </c>
      <c r="H26" s="9">
        <f>+'[2]-other SPECIAL REVENUE FUNDING'!J12</f>
        <v>487004</v>
      </c>
      <c r="I26" s="9">
        <f t="shared" si="3"/>
        <v>5250</v>
      </c>
      <c r="J26" s="10">
        <f t="shared" si="4"/>
        <v>1.0900000000000001</v>
      </c>
    </row>
    <row r="27" spans="1:10" x14ac:dyDescent="0.2">
      <c r="A27" s="18" t="s">
        <v>54</v>
      </c>
      <c r="B27" s="12" t="s">
        <v>55</v>
      </c>
      <c r="C27" s="13">
        <v>5311</v>
      </c>
      <c r="D27" s="13">
        <v>12000</v>
      </c>
      <c r="E27" s="13">
        <v>12000</v>
      </c>
      <c r="F27" s="13">
        <v>12000</v>
      </c>
      <c r="G27" s="13">
        <v>12000</v>
      </c>
      <c r="H27" s="13">
        <v>12000</v>
      </c>
      <c r="I27" s="13">
        <f t="shared" si="3"/>
        <v>0</v>
      </c>
      <c r="J27" s="14">
        <f t="shared" si="4"/>
        <v>0</v>
      </c>
    </row>
    <row r="28" spans="1:10" x14ac:dyDescent="0.2">
      <c r="A28" s="19" t="s">
        <v>56</v>
      </c>
      <c r="B28" s="1" t="s">
        <v>57</v>
      </c>
      <c r="C28" s="9">
        <f>'[2]45- capital Projects fund'!E12</f>
        <v>7876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3"/>
        <v>0</v>
      </c>
      <c r="J28" s="10">
        <v>0</v>
      </c>
    </row>
    <row r="29" spans="1:10" ht="15" x14ac:dyDescent="0.35">
      <c r="A29" s="18" t="s">
        <v>58</v>
      </c>
      <c r="B29" s="12" t="s">
        <v>59</v>
      </c>
      <c r="C29" s="20">
        <f>+'[5]-other SPECIAL REVENUE FUNDING'!E17</f>
        <v>0</v>
      </c>
      <c r="D29" s="20">
        <f>+'[2]-other SPECIAL REVENUE FUNDING'!F17</f>
        <v>0</v>
      </c>
      <c r="E29" s="20">
        <f>+'[2]-other SPECIAL REVENUE FUNDING'!G17</f>
        <v>0</v>
      </c>
      <c r="F29" s="20">
        <f>+'[2]-other SPECIAL REVENUE FUNDING'!H17</f>
        <v>0</v>
      </c>
      <c r="G29" s="20">
        <f>+'[2]-other SPECIAL REVENUE FUNDING'!I17</f>
        <v>0</v>
      </c>
      <c r="H29" s="20">
        <f>+'[2]-other SPECIAL REVENUE FUNDING'!J17</f>
        <v>0</v>
      </c>
      <c r="I29" s="20">
        <f>+G29-D29</f>
        <v>0</v>
      </c>
      <c r="J29" s="21">
        <v>0</v>
      </c>
    </row>
    <row r="30" spans="1:10" x14ac:dyDescent="0.2">
      <c r="B30" s="1" t="s">
        <v>60</v>
      </c>
      <c r="C30" s="9">
        <f>SUM(C22:C29)</f>
        <v>27361697</v>
      </c>
      <c r="D30" s="9">
        <f t="shared" ref="D30:I30" si="5">SUM(D22:D29)</f>
        <v>29321922.501744002</v>
      </c>
      <c r="E30" s="9">
        <f t="shared" si="5"/>
        <v>31183968</v>
      </c>
      <c r="F30" s="9">
        <f t="shared" si="5"/>
        <v>31115728</v>
      </c>
      <c r="G30" s="9">
        <f t="shared" si="5"/>
        <v>31110293</v>
      </c>
      <c r="H30" s="9">
        <f t="shared" si="5"/>
        <v>33082579</v>
      </c>
      <c r="I30" s="9">
        <f t="shared" si="5"/>
        <v>1788370.4982559998</v>
      </c>
      <c r="J30" s="10">
        <f t="shared" si="4"/>
        <v>6.1</v>
      </c>
    </row>
    <row r="31" spans="1:10" x14ac:dyDescent="0.2">
      <c r="C31" s="9"/>
      <c r="D31" s="9"/>
      <c r="H31" s="9"/>
      <c r="I31" s="9"/>
    </row>
    <row r="32" spans="1:10" x14ac:dyDescent="0.2">
      <c r="A32" s="8" t="s">
        <v>61</v>
      </c>
      <c r="B32" s="1" t="s">
        <v>62</v>
      </c>
      <c r="C32" s="9">
        <f>+'[2]10-wastewater'!E342</f>
        <v>3638560</v>
      </c>
      <c r="D32" s="9">
        <f>+'[2]10-wastewater'!F342</f>
        <v>4064567</v>
      </c>
      <c r="E32" s="9">
        <f>+'[2]10-wastewater'!G342</f>
        <v>4198912</v>
      </c>
      <c r="F32" s="9">
        <f>+'[2]10-wastewater'!H342</f>
        <v>4179578</v>
      </c>
      <c r="G32" s="9">
        <f>+'[2]10-wastewater'!I342</f>
        <v>4173506</v>
      </c>
      <c r="H32" s="9">
        <f>+'[2]10-wastewater'!J342</f>
        <v>4698229</v>
      </c>
      <c r="I32" s="9">
        <f>+G32-D32</f>
        <v>108939</v>
      </c>
      <c r="J32" s="10">
        <f>ROUND((I32/D32)*100,2)</f>
        <v>2.68</v>
      </c>
    </row>
    <row r="33" spans="1:10" x14ac:dyDescent="0.2">
      <c r="A33" s="11">
        <v>27</v>
      </c>
      <c r="B33" s="12" t="s">
        <v>48</v>
      </c>
      <c r="C33" s="13">
        <f>+'[2]27-debt svc'!B64</f>
        <v>788295</v>
      </c>
      <c r="D33" s="13">
        <f>+'[2]27-debt svc'!C64</f>
        <v>719956</v>
      </c>
      <c r="E33" s="13">
        <f>+'[2]27-debt svc'!D64</f>
        <v>445055</v>
      </c>
      <c r="F33" s="13">
        <f>+'[2]27-debt svc'!E64</f>
        <v>445055</v>
      </c>
      <c r="G33" s="13">
        <f>+'[2]27-debt svc'!F64</f>
        <v>445055</v>
      </c>
      <c r="H33" s="13">
        <f>+'[2]27-debt svc'!G64</f>
        <v>445055</v>
      </c>
      <c r="I33" s="13">
        <f>+G33-D33</f>
        <v>-274901</v>
      </c>
      <c r="J33" s="14">
        <f>ROUND((I33/D33)*100,2)</f>
        <v>-38.18</v>
      </c>
    </row>
    <row r="34" spans="1:10" ht="15" x14ac:dyDescent="0.35">
      <c r="A34" s="8">
        <v>43</v>
      </c>
      <c r="B34" s="1" t="s">
        <v>63</v>
      </c>
      <c r="C34" s="15">
        <f>'[2]43- WWTF capital Project'!E12</f>
        <v>919676</v>
      </c>
      <c r="D34" s="15">
        <v>0</v>
      </c>
      <c r="E34" s="15">
        <v>0</v>
      </c>
      <c r="F34" s="15">
        <v>0</v>
      </c>
      <c r="G34" s="15">
        <v>0</v>
      </c>
      <c r="H34" s="15">
        <f>'[2]43- WWTF capital Project'!J12</f>
        <v>10102750</v>
      </c>
      <c r="I34" s="15">
        <f>+G34-D34</f>
        <v>0</v>
      </c>
      <c r="J34" s="16">
        <v>100</v>
      </c>
    </row>
    <row r="35" spans="1:10" x14ac:dyDescent="0.2">
      <c r="A35" s="1" t="s">
        <v>9</v>
      </c>
      <c r="B35" s="1" t="s">
        <v>64</v>
      </c>
      <c r="C35" s="9">
        <f>SUM(C32:C34)</f>
        <v>5346531</v>
      </c>
      <c r="D35" s="9">
        <f t="shared" ref="D35:I35" si="6">SUM(D32:D34)</f>
        <v>4784523</v>
      </c>
      <c r="E35" s="9">
        <f t="shared" si="6"/>
        <v>4643967</v>
      </c>
      <c r="F35" s="9">
        <f t="shared" si="6"/>
        <v>4624633</v>
      </c>
      <c r="G35" s="9">
        <f t="shared" si="6"/>
        <v>4618561</v>
      </c>
      <c r="H35" s="9">
        <f t="shared" si="6"/>
        <v>15246034</v>
      </c>
      <c r="I35" s="9">
        <f t="shared" si="6"/>
        <v>-165962</v>
      </c>
      <c r="J35" s="10">
        <f>ROUND((I35/D35)*100,2)</f>
        <v>-3.47</v>
      </c>
    </row>
    <row r="36" spans="1:10" x14ac:dyDescent="0.2">
      <c r="C36" s="9"/>
      <c r="D36" s="9"/>
      <c r="H36" s="9"/>
    </row>
    <row r="37" spans="1:10" x14ac:dyDescent="0.2">
      <c r="A37" s="11" t="s">
        <v>65</v>
      </c>
      <c r="B37" s="12" t="s">
        <v>66</v>
      </c>
      <c r="C37" s="13">
        <f>'[2]32-Media'!E112</f>
        <v>328938</v>
      </c>
      <c r="D37" s="13">
        <f>+'[2]32-Media'!F112</f>
        <v>330460</v>
      </c>
      <c r="E37" s="13">
        <f>+'[2]32-Media'!G112</f>
        <v>378926</v>
      </c>
      <c r="F37" s="13">
        <f>+'[2]32-Media'!H112</f>
        <v>378926</v>
      </c>
      <c r="G37" s="13">
        <f>+'[2]32-Media'!I112</f>
        <v>382268</v>
      </c>
      <c r="H37" s="13">
        <f>+'[2]32-Media'!J112</f>
        <v>382268</v>
      </c>
      <c r="I37" s="13">
        <f>+G37-D37</f>
        <v>51808</v>
      </c>
      <c r="J37" s="14">
        <f>ROUND((I37/D37)*100,2)</f>
        <v>15.68</v>
      </c>
    </row>
    <row r="38" spans="1:10" x14ac:dyDescent="0.2">
      <c r="C38" s="9"/>
      <c r="D38" s="9"/>
      <c r="H38" s="9"/>
      <c r="I38" s="9"/>
      <c r="J38" s="17" t="s">
        <v>9</v>
      </c>
    </row>
    <row r="39" spans="1:10" ht="15" x14ac:dyDescent="0.35">
      <c r="A39" s="8" t="s">
        <v>67</v>
      </c>
      <c r="B39" s="1" t="s">
        <v>68</v>
      </c>
      <c r="C39" s="15">
        <f>+'[2]33-Fire Protection -other'!E18</f>
        <v>99487</v>
      </c>
      <c r="D39" s="15">
        <f>+'[2]33-Fire Protection -other'!F18</f>
        <v>102589</v>
      </c>
      <c r="E39" s="15">
        <f>+'[2]33-Fire Protection -other'!G18</f>
        <v>107718</v>
      </c>
      <c r="F39" s="15">
        <f>+'[2]33-Fire Protection -other'!H18</f>
        <v>107718</v>
      </c>
      <c r="G39" s="15">
        <f>+'[2]33-Fire Protection -other'!I18</f>
        <v>107718</v>
      </c>
      <c r="H39" s="15">
        <f>+'[2]33-Fire Protection -other'!J18</f>
        <v>107718</v>
      </c>
      <c r="I39" s="15">
        <f>+G39-D39</f>
        <v>5129</v>
      </c>
      <c r="J39" s="16">
        <f>ROUND((I39/D39)*100,2)</f>
        <v>5</v>
      </c>
    </row>
    <row r="40" spans="1:10" x14ac:dyDescent="0.2">
      <c r="C40" s="9"/>
      <c r="D40" s="9"/>
      <c r="H40" s="9"/>
    </row>
    <row r="41" spans="1:10" x14ac:dyDescent="0.2">
      <c r="B41" s="1" t="s">
        <v>69</v>
      </c>
      <c r="C41" s="9">
        <f t="shared" ref="C41:I41" si="7">SUM(C35:C39)+C30</f>
        <v>33136653</v>
      </c>
      <c r="D41" s="9">
        <f t="shared" si="7"/>
        <v>34539494.501744002</v>
      </c>
      <c r="E41" s="9">
        <f t="shared" si="7"/>
        <v>36314579</v>
      </c>
      <c r="F41" s="9">
        <f t="shared" si="7"/>
        <v>36227005</v>
      </c>
      <c r="G41" s="9">
        <f t="shared" si="7"/>
        <v>36218840</v>
      </c>
      <c r="H41" s="9">
        <f t="shared" si="7"/>
        <v>48818599</v>
      </c>
      <c r="I41" s="9">
        <f t="shared" si="7"/>
        <v>1679345.4982559998</v>
      </c>
      <c r="J41" s="10">
        <f>ROUND((I41/D41)*100,2)</f>
        <v>4.8600000000000003</v>
      </c>
    </row>
    <row r="42" spans="1:10" x14ac:dyDescent="0.2">
      <c r="E42" s="1"/>
      <c r="F42" s="1"/>
      <c r="G42" s="1"/>
    </row>
    <row r="43" spans="1:10" x14ac:dyDescent="0.2">
      <c r="A43" s="1" t="s">
        <v>70</v>
      </c>
      <c r="E43" s="1"/>
      <c r="F43" s="1"/>
      <c r="G43" s="1"/>
    </row>
    <row r="44" spans="1:10" x14ac:dyDescent="0.2">
      <c r="B44" s="1" t="s">
        <v>71</v>
      </c>
      <c r="C44" s="9">
        <v>1815000</v>
      </c>
      <c r="D44" s="9">
        <v>1880000</v>
      </c>
      <c r="E44" s="9">
        <v>2100000</v>
      </c>
      <c r="F44" s="9">
        <v>2002500</v>
      </c>
      <c r="G44" s="9">
        <v>1947250</v>
      </c>
      <c r="H44" s="9">
        <v>0</v>
      </c>
      <c r="I44" s="9">
        <f>+G44-D44</f>
        <v>67250</v>
      </c>
      <c r="J44" s="10">
        <f>ROUND((I44/D44)*100,2)</f>
        <v>3.58</v>
      </c>
    </row>
    <row r="45" spans="1:10" x14ac:dyDescent="0.2">
      <c r="B45" s="1" t="s">
        <v>72</v>
      </c>
      <c r="C45" s="9">
        <v>2053793</v>
      </c>
      <c r="D45" s="9"/>
      <c r="H45" s="9"/>
      <c r="I45" s="9">
        <f t="shared" ref="I45:I53" si="8">+G45-D45</f>
        <v>0</v>
      </c>
      <c r="J45" s="10"/>
    </row>
    <row r="46" spans="1:10" x14ac:dyDescent="0.2">
      <c r="B46" s="1" t="s">
        <v>73</v>
      </c>
      <c r="C46" s="9">
        <v>500000</v>
      </c>
      <c r="D46" s="9">
        <v>500000</v>
      </c>
      <c r="E46" s="9">
        <v>500000</v>
      </c>
      <c r="F46" s="9">
        <v>500000</v>
      </c>
      <c r="G46" s="9">
        <v>500000</v>
      </c>
      <c r="H46" s="9">
        <v>0</v>
      </c>
      <c r="I46" s="9">
        <f t="shared" si="8"/>
        <v>0</v>
      </c>
      <c r="J46" s="10">
        <v>0</v>
      </c>
    </row>
    <row r="47" spans="1:10" x14ac:dyDescent="0.2">
      <c r="B47" s="1" t="s">
        <v>74</v>
      </c>
      <c r="C47" s="9">
        <v>4396</v>
      </c>
      <c r="D47" s="9"/>
      <c r="H47" s="9"/>
      <c r="I47" s="9">
        <f t="shared" si="8"/>
        <v>0</v>
      </c>
      <c r="J47" s="10"/>
    </row>
    <row r="48" spans="1:10" x14ac:dyDescent="0.2">
      <c r="B48" s="1" t="s">
        <v>75</v>
      </c>
      <c r="C48" s="9"/>
      <c r="D48" s="9">
        <v>75000</v>
      </c>
      <c r="E48" s="9">
        <v>0</v>
      </c>
      <c r="F48" s="9">
        <v>0</v>
      </c>
      <c r="H48" s="9">
        <v>0</v>
      </c>
      <c r="I48" s="9">
        <v>0</v>
      </c>
      <c r="J48" s="10">
        <v>100</v>
      </c>
    </row>
    <row r="49" spans="1:10" x14ac:dyDescent="0.2">
      <c r="B49" s="1" t="s">
        <v>76</v>
      </c>
      <c r="C49" s="9">
        <v>0</v>
      </c>
      <c r="D49" s="9">
        <v>0</v>
      </c>
      <c r="E49" s="9">
        <v>0</v>
      </c>
      <c r="F49" s="9">
        <v>0</v>
      </c>
      <c r="H49" s="9">
        <v>0</v>
      </c>
      <c r="I49" s="9">
        <f t="shared" si="8"/>
        <v>0</v>
      </c>
      <c r="J49" s="10"/>
    </row>
    <row r="50" spans="1:10" x14ac:dyDescent="0.2">
      <c r="B50" s="1" t="s">
        <v>77</v>
      </c>
      <c r="C50" s="9">
        <v>0</v>
      </c>
      <c r="D50" s="9">
        <v>0</v>
      </c>
      <c r="E50" s="9">
        <v>0</v>
      </c>
      <c r="F50" s="9">
        <v>0</v>
      </c>
      <c r="G50" s="9">
        <v>49754</v>
      </c>
      <c r="H50" s="9">
        <v>0</v>
      </c>
      <c r="I50" s="9">
        <f t="shared" si="8"/>
        <v>49754</v>
      </c>
      <c r="J50" s="10"/>
    </row>
    <row r="51" spans="1:10" x14ac:dyDescent="0.2">
      <c r="B51" s="1" t="s">
        <v>78</v>
      </c>
      <c r="C51" s="9"/>
      <c r="D51" s="9"/>
      <c r="G51" s="9">
        <v>0</v>
      </c>
      <c r="H51" s="9"/>
      <c r="I51" s="9">
        <f t="shared" si="8"/>
        <v>0</v>
      </c>
      <c r="J51" s="10"/>
    </row>
    <row r="52" spans="1:10" x14ac:dyDescent="0.2">
      <c r="B52" s="1" t="s">
        <v>79</v>
      </c>
      <c r="C52" s="9">
        <v>0</v>
      </c>
      <c r="D52" s="9">
        <v>0</v>
      </c>
      <c r="E52" s="9">
        <v>0</v>
      </c>
      <c r="G52" s="9">
        <v>10102750</v>
      </c>
      <c r="H52" s="9">
        <v>0</v>
      </c>
      <c r="I52" s="9">
        <v>0</v>
      </c>
      <c r="J52" s="10">
        <v>0</v>
      </c>
    </row>
    <row r="53" spans="1:10" ht="15" x14ac:dyDescent="0.35"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15">
        <f t="shared" si="8"/>
        <v>0</v>
      </c>
      <c r="J53" s="16">
        <v>0</v>
      </c>
    </row>
    <row r="54" spans="1:10" x14ac:dyDescent="0.2">
      <c r="E54" s="1">
        <v>0</v>
      </c>
      <c r="F54" s="1"/>
      <c r="G54" s="1"/>
    </row>
    <row r="55" spans="1:10" x14ac:dyDescent="0.2">
      <c r="B55" s="1" t="s">
        <v>80</v>
      </c>
      <c r="C55" s="9">
        <f>SUM(C44:C53)</f>
        <v>4373189</v>
      </c>
      <c r="D55" s="9">
        <f>SUM(D44:D53)</f>
        <v>2455000</v>
      </c>
      <c r="E55" s="9">
        <f>SUM(E44:E54)</f>
        <v>2600000</v>
      </c>
      <c r="F55" s="9">
        <f>SUM(F44:F53)</f>
        <v>2502500</v>
      </c>
      <c r="G55" s="9">
        <f>SUM(G44:G53)</f>
        <v>12599754</v>
      </c>
      <c r="H55" s="9">
        <f>SUM(H44:H53)</f>
        <v>0</v>
      </c>
      <c r="I55" s="9">
        <f>SUM(I44:I53)</f>
        <v>117004</v>
      </c>
      <c r="J55" s="10">
        <f>ROUND((I55/D55)*100,2)</f>
        <v>4.7699999999999996</v>
      </c>
    </row>
    <row r="56" spans="1:10" x14ac:dyDescent="0.2">
      <c r="E56" s="1"/>
      <c r="F56" s="1"/>
      <c r="G56" s="1"/>
    </row>
    <row r="57" spans="1:10" x14ac:dyDescent="0.2">
      <c r="A57" s="12"/>
      <c r="B57" s="12" t="s">
        <v>81</v>
      </c>
      <c r="C57" s="13">
        <f t="shared" ref="C57:I57" si="9">+C55+C41</f>
        <v>37509842</v>
      </c>
      <c r="D57" s="13">
        <f t="shared" si="9"/>
        <v>36994494.501744002</v>
      </c>
      <c r="E57" s="13">
        <f t="shared" si="9"/>
        <v>38914579</v>
      </c>
      <c r="F57" s="13">
        <f t="shared" si="9"/>
        <v>38729505</v>
      </c>
      <c r="G57" s="13">
        <f t="shared" si="9"/>
        <v>48818594</v>
      </c>
      <c r="H57" s="13">
        <f t="shared" si="9"/>
        <v>48818599</v>
      </c>
      <c r="I57" s="13">
        <f t="shared" si="9"/>
        <v>1796349.4982559998</v>
      </c>
      <c r="J57" s="14">
        <f>ROUND((I57/D57)*100,2)</f>
        <v>4.8600000000000003</v>
      </c>
    </row>
    <row r="58" spans="1:10" x14ac:dyDescent="0.2">
      <c r="H58" s="9"/>
    </row>
    <row r="60" spans="1:10" x14ac:dyDescent="0.2">
      <c r="D60" s="9"/>
      <c r="H60" s="9"/>
    </row>
    <row r="62" spans="1:10" x14ac:dyDescent="0.2">
      <c r="C62" s="13">
        <v>37920546</v>
      </c>
      <c r="D62" s="13">
        <v>36994495</v>
      </c>
      <c r="E62" s="17"/>
    </row>
    <row r="63" spans="1:10" x14ac:dyDescent="0.2">
      <c r="C63" s="9">
        <f>+C57-C62</f>
        <v>-410704</v>
      </c>
      <c r="D63" s="9">
        <f>+D57-D62</f>
        <v>-0.49825599789619446</v>
      </c>
      <c r="H63" s="9"/>
    </row>
    <row r="65" spans="2:8" x14ac:dyDescent="0.2">
      <c r="B65" s="1" t="s">
        <v>82</v>
      </c>
      <c r="C65" s="9">
        <v>-51587</v>
      </c>
      <c r="H65" s="9"/>
    </row>
    <row r="66" spans="2:8" x14ac:dyDescent="0.2">
      <c r="B66" s="1" t="s">
        <v>83</v>
      </c>
      <c r="C66" s="9">
        <v>-18972</v>
      </c>
      <c r="H66" s="9"/>
    </row>
    <row r="67" spans="2:8" x14ac:dyDescent="0.2">
      <c r="B67" s="1" t="s">
        <v>84</v>
      </c>
      <c r="C67" s="9">
        <v>-1212</v>
      </c>
      <c r="H67" s="9"/>
    </row>
    <row r="68" spans="2:8" x14ac:dyDescent="0.2">
      <c r="B68" s="1" t="s">
        <v>85</v>
      </c>
      <c r="C68" s="9">
        <v>-4710</v>
      </c>
      <c r="H68" s="9"/>
    </row>
    <row r="69" spans="2:8" x14ac:dyDescent="0.2">
      <c r="B69" s="1" t="s">
        <v>86</v>
      </c>
      <c r="C69" s="9">
        <v>-1998</v>
      </c>
      <c r="H69" s="9"/>
    </row>
    <row r="70" spans="2:8" x14ac:dyDescent="0.2">
      <c r="B70" s="1" t="s">
        <v>87</v>
      </c>
      <c r="C70" s="9">
        <v>-45933</v>
      </c>
    </row>
    <row r="71" spans="2:8" x14ac:dyDescent="0.2">
      <c r="B71" s="1" t="s">
        <v>88</v>
      </c>
      <c r="C71" s="9">
        <v>-46546</v>
      </c>
    </row>
    <row r="72" spans="2:8" x14ac:dyDescent="0.2">
      <c r="B72" s="1" t="s">
        <v>89</v>
      </c>
      <c r="C72" s="9">
        <v>-5280</v>
      </c>
    </row>
    <row r="73" spans="2:8" x14ac:dyDescent="0.2">
      <c r="B73" s="1" t="s">
        <v>90</v>
      </c>
      <c r="C73" s="9">
        <v>-30907</v>
      </c>
    </row>
    <row r="74" spans="2:8" x14ac:dyDescent="0.2">
      <c r="B74" s="1" t="s">
        <v>91</v>
      </c>
      <c r="C74" s="9">
        <v>-125000</v>
      </c>
    </row>
    <row r="75" spans="2:8" x14ac:dyDescent="0.2">
      <c r="B75" s="1" t="s">
        <v>92</v>
      </c>
      <c r="C75" s="9">
        <v>-4497</v>
      </c>
    </row>
    <row r="76" spans="2:8" x14ac:dyDescent="0.2">
      <c r="B76" s="1" t="s">
        <v>93</v>
      </c>
      <c r="C76" s="9">
        <v>-297</v>
      </c>
    </row>
    <row r="77" spans="2:8" ht="15" x14ac:dyDescent="0.35">
      <c r="B77" s="1" t="s">
        <v>94</v>
      </c>
      <c r="C77" s="15">
        <v>-73854</v>
      </c>
    </row>
    <row r="78" spans="2:8" x14ac:dyDescent="0.2">
      <c r="C78" s="9">
        <f>SUM(C65:C77)</f>
        <v>-410793</v>
      </c>
    </row>
    <row r="79" spans="2:8" x14ac:dyDescent="0.2">
      <c r="C79" s="9"/>
      <c r="H79" s="9"/>
    </row>
    <row r="80" spans="2:8" x14ac:dyDescent="0.2">
      <c r="B80" s="1" t="s">
        <v>95</v>
      </c>
      <c r="C80" s="9">
        <f>C63-C78</f>
        <v>89</v>
      </c>
      <c r="H80" s="9"/>
    </row>
    <row r="81" spans="3:8" x14ac:dyDescent="0.2">
      <c r="H81" s="9"/>
    </row>
    <row r="82" spans="3:8" x14ac:dyDescent="0.2">
      <c r="H82" s="9"/>
    </row>
    <row r="83" spans="3:8" x14ac:dyDescent="0.2">
      <c r="H83" s="9"/>
    </row>
    <row r="84" spans="3:8" x14ac:dyDescent="0.2">
      <c r="H84" s="9"/>
    </row>
    <row r="85" spans="3:8" x14ac:dyDescent="0.2">
      <c r="C85" s="9"/>
      <c r="H85" s="9"/>
    </row>
    <row r="86" spans="3:8" x14ac:dyDescent="0.2">
      <c r="H86" s="9"/>
    </row>
    <row r="87" spans="3:8" x14ac:dyDescent="0.2">
      <c r="H87" s="9"/>
    </row>
    <row r="88" spans="3:8" x14ac:dyDescent="0.2">
      <c r="H88" s="9"/>
    </row>
    <row r="89" spans="3:8" x14ac:dyDescent="0.2">
      <c r="H89" s="9"/>
    </row>
    <row r="90" spans="3:8" x14ac:dyDescent="0.2">
      <c r="C90" s="9"/>
      <c r="H90" s="9"/>
    </row>
  </sheetData>
  <mergeCells count="2">
    <mergeCell ref="A1:J1"/>
    <mergeCell ref="I3:J3"/>
  </mergeCells>
  <printOptions horizontalCentered="1" gridLines="1"/>
  <pageMargins left="0.75" right="0.16" top="0.51" bottom="0.22" header="0.6" footer="0"/>
  <pageSetup scale="74" orientation="landscape" copies="15" r:id="rId1"/>
  <headerFooter alignWithMargins="0">
    <oddHeader>&amp;C&amp;"Arial,Bold"&amp;12Town of Merrimack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BY FUND</vt:lpstr>
      <vt:lpstr>'SUMMARY BY FUND'!Print_Area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Boland</dc:creator>
  <cp:lastModifiedBy>Thomas Boland</cp:lastModifiedBy>
  <dcterms:created xsi:type="dcterms:W3CDTF">2022-04-22T20:11:06Z</dcterms:created>
  <dcterms:modified xsi:type="dcterms:W3CDTF">2022-04-22T20:22:05Z</dcterms:modified>
</cp:coreProperties>
</file>