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inance Data\Budgets\2023-24 Town Council\Web Documents\"/>
    </mc:Choice>
  </mc:AlternateContent>
  <bookViews>
    <workbookView xWindow="0" yWindow="0" windowWidth="19200" windowHeight="8895" tabRatio="596"/>
  </bookViews>
  <sheets>
    <sheet name="SUMMARY BY FUND" sheetId="38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aa">'[1]15-library'!#REF!</definedName>
    <definedName name="bbb">'[1]15-library'!#REF!</definedName>
    <definedName name="ccc">'[1]15-library'!#REF!</definedName>
    <definedName name="ddd">'[1]15-library'!#REF!</definedName>
    <definedName name="dept22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">'[3]15-library'!#REF!</definedName>
    <definedName name="ooop">'[2]15-library'!#REF!</definedName>
    <definedName name="ooou">'[2]15-library'!#REF!</definedName>
    <definedName name="_xlnm.Print_Area" localSheetId="0">'SUMMARY BY FUND'!$A$1:$J$54</definedName>
    <definedName name="pwq">'[2]15-library'!#REF!</definedName>
    <definedName name="revenue2">#REF!</definedName>
    <definedName name="rtl">'[2]15-library'!#REF!</definedName>
    <definedName name="ssg">'[2]15-library'!#REF!</definedName>
    <definedName name="www">'[2]15-library'!#REF!</definedName>
  </definedNames>
  <calcPr calcId="152511"/>
</workbook>
</file>

<file path=xl/calcChain.xml><?xml version="1.0" encoding="utf-8"?>
<calcChain xmlns="http://schemas.openxmlformats.org/spreadsheetml/2006/main">
  <c r="I50" i="38" l="1"/>
  <c r="I49" i="38"/>
  <c r="I48" i="38"/>
  <c r="I47" i="38"/>
  <c r="I43" i="38"/>
  <c r="I38" i="38"/>
  <c r="I33" i="38"/>
  <c r="I32" i="38"/>
  <c r="I28" i="38"/>
  <c r="I25" i="38"/>
  <c r="I21" i="38"/>
  <c r="I5" i="38"/>
  <c r="I46" i="38" l="1"/>
  <c r="I44" i="38"/>
  <c r="I45" i="38"/>
  <c r="J45" i="38"/>
  <c r="I27" i="38"/>
  <c r="I26" i="38"/>
  <c r="L13" i="38" l="1"/>
  <c r="N13" i="38" s="1"/>
  <c r="L7" i="38" l="1"/>
  <c r="N7" i="38" s="1"/>
  <c r="I12" i="38" l="1"/>
  <c r="I15" i="38" l="1"/>
  <c r="I18" i="38" l="1"/>
  <c r="I13" i="38"/>
  <c r="I6" i="38"/>
  <c r="L18" i="38" l="1"/>
  <c r="N18" i="38" s="1"/>
  <c r="L17" i="38"/>
  <c r="N17" i="38" s="1"/>
  <c r="L16" i="38"/>
  <c r="N16" i="38" s="1"/>
  <c r="L14" i="38"/>
  <c r="N14" i="38" s="1"/>
  <c r="L15" i="38" l="1"/>
  <c r="N15" i="38" s="1"/>
  <c r="L12" i="38"/>
  <c r="N12" i="38" s="1"/>
  <c r="L11" i="38"/>
  <c r="N11" i="38" s="1"/>
  <c r="L10" i="38"/>
  <c r="N10" i="38" s="1"/>
  <c r="L6" i="38"/>
  <c r="N6" i="38" s="1"/>
  <c r="L8" i="38" l="1"/>
  <c r="N8" i="38" s="1"/>
  <c r="L9" i="38" l="1"/>
  <c r="N9" i="38" s="1"/>
  <c r="L5" i="38"/>
  <c r="N5" i="38" s="1"/>
  <c r="E52" i="38" l="1"/>
  <c r="J43" i="38" l="1"/>
  <c r="L21" i="38"/>
  <c r="N21" i="38" s="1"/>
  <c r="J21" i="38" l="1"/>
  <c r="I14" i="38" l="1"/>
  <c r="I16" i="38"/>
  <c r="L19" i="38" l="1"/>
  <c r="N19" i="38" s="1"/>
  <c r="L20" i="38" l="1"/>
  <c r="N20" i="38" s="1"/>
  <c r="I10" i="38" l="1"/>
  <c r="I19" i="38" l="1"/>
  <c r="I11" i="38" l="1"/>
  <c r="I20" i="38"/>
  <c r="I17" i="38" l="1"/>
  <c r="I31" i="38" l="1"/>
  <c r="I8" i="38" l="1"/>
  <c r="C52" i="38" l="1"/>
  <c r="I9" i="38" l="1"/>
  <c r="C34" i="38" l="1"/>
  <c r="F22" i="38" l="1"/>
  <c r="F29" i="38" l="1"/>
  <c r="H52" i="38" l="1"/>
  <c r="G52" i="38"/>
  <c r="F52" i="38"/>
  <c r="D52" i="38"/>
  <c r="I52" i="38" l="1"/>
  <c r="J52" i="38" s="1"/>
  <c r="D34" i="38" l="1"/>
  <c r="H34" i="38"/>
  <c r="J27" i="38"/>
  <c r="J38" i="38" l="1"/>
  <c r="J25" i="38"/>
  <c r="J32" i="38"/>
  <c r="J26" i="38"/>
  <c r="J14" i="38"/>
  <c r="G34" i="38"/>
  <c r="J11" i="38"/>
  <c r="J8" i="38"/>
  <c r="J31" i="38"/>
  <c r="F34" i="38"/>
  <c r="J15" i="38"/>
  <c r="J13" i="38"/>
  <c r="J17" i="38"/>
  <c r="J12" i="38"/>
  <c r="C22" i="38" l="1"/>
  <c r="C29" i="38" s="1"/>
  <c r="C40" i="38" s="1"/>
  <c r="J9" i="38"/>
  <c r="J6" i="38"/>
  <c r="G22" i="38"/>
  <c r="E34" i="38"/>
  <c r="F40" i="38"/>
  <c r="C54" i="38" l="1"/>
  <c r="G29" i="38"/>
  <c r="J20" i="38"/>
  <c r="J10" i="38"/>
  <c r="J16" i="38"/>
  <c r="F54" i="38"/>
  <c r="I34" i="38"/>
  <c r="J34" i="38" s="1"/>
  <c r="G40" i="38" l="1"/>
  <c r="J5" i="38"/>
  <c r="G54" i="38" l="1"/>
  <c r="J18" i="38"/>
  <c r="J19" i="38"/>
  <c r="G60" i="38" l="1"/>
  <c r="E22" i="38"/>
  <c r="E29" i="38" l="1"/>
  <c r="E40" i="38" l="1"/>
  <c r="E54" i="38" l="1"/>
  <c r="I36" i="38" l="1"/>
  <c r="J36" i="38" l="1"/>
  <c r="H22" i="38" l="1"/>
  <c r="H29" i="38" s="1"/>
  <c r="H40" i="38" s="1"/>
  <c r="I7" i="38" l="1"/>
  <c r="D22" i="38"/>
  <c r="D29" i="38" s="1"/>
  <c r="D40" i="38" s="1"/>
  <c r="H54" i="38"/>
  <c r="I22" i="38"/>
  <c r="J7" i="38"/>
  <c r="H60" i="38" l="1"/>
  <c r="D54" i="38"/>
  <c r="I29" i="38"/>
  <c r="I40" i="38" s="1"/>
  <c r="J22" i="38"/>
  <c r="D60" i="38" l="1"/>
  <c r="J29" i="38"/>
  <c r="I54" i="38"/>
  <c r="J40" i="38" l="1"/>
  <c r="J54" i="38"/>
</calcChain>
</file>

<file path=xl/sharedStrings.xml><?xml version="1.0" encoding="utf-8"?>
<sst xmlns="http://schemas.openxmlformats.org/spreadsheetml/2006/main" count="86" uniqueCount="80">
  <si>
    <t xml:space="preserve">Department </t>
  </si>
  <si>
    <t>13</t>
  </si>
  <si>
    <t>Actual</t>
  </si>
  <si>
    <t>Budget</t>
  </si>
  <si>
    <t>16</t>
  </si>
  <si>
    <t>Equipment Maintenance</t>
  </si>
  <si>
    <t>17</t>
  </si>
  <si>
    <t>Buildings &amp; Grounds</t>
  </si>
  <si>
    <t>21</t>
  </si>
  <si>
    <t>Community Development</t>
  </si>
  <si>
    <t>24</t>
  </si>
  <si>
    <t>25</t>
  </si>
  <si>
    <t>Welfare</t>
  </si>
  <si>
    <t>27</t>
  </si>
  <si>
    <t>Council</t>
  </si>
  <si>
    <t>Voted</t>
  </si>
  <si>
    <t xml:space="preserve"> </t>
  </si>
  <si>
    <t>Town Manager</t>
  </si>
  <si>
    <t>Code Enforcement</t>
  </si>
  <si>
    <t>Assessing</t>
  </si>
  <si>
    <t>03</t>
  </si>
  <si>
    <t>Fire</t>
  </si>
  <si>
    <t>04</t>
  </si>
  <si>
    <t>Police</t>
  </si>
  <si>
    <t>Sub Total</t>
  </si>
  <si>
    <t>Outside Detail - Police</t>
  </si>
  <si>
    <t>Outside Detail - Fire</t>
  </si>
  <si>
    <t>20-04</t>
  </si>
  <si>
    <t>20-03</t>
  </si>
  <si>
    <t>38-15</t>
  </si>
  <si>
    <t xml:space="preserve">Library </t>
  </si>
  <si>
    <t>Amount</t>
  </si>
  <si>
    <t>%</t>
  </si>
  <si>
    <t>01</t>
  </si>
  <si>
    <t>General Government</t>
  </si>
  <si>
    <t>02</t>
  </si>
  <si>
    <t>Highway</t>
  </si>
  <si>
    <t>09</t>
  </si>
  <si>
    <t>Dept</t>
  </si>
  <si>
    <t>Sewer Fund Total</t>
  </si>
  <si>
    <t>CATV Fund</t>
  </si>
  <si>
    <t>Fire Protection Area Fund</t>
  </si>
  <si>
    <t>Warrant Articles:</t>
  </si>
  <si>
    <t>Warrant Article Total</t>
  </si>
  <si>
    <t>Total after Warrant Articles</t>
  </si>
  <si>
    <t>06</t>
  </si>
  <si>
    <t>Solid Waste Disposal</t>
  </si>
  <si>
    <t>10</t>
  </si>
  <si>
    <t>Wastewater Treatment</t>
  </si>
  <si>
    <t>Town Clerk/Tax Collector</t>
  </si>
  <si>
    <t>Parks &amp; Recreation</t>
  </si>
  <si>
    <t>15</t>
  </si>
  <si>
    <t>Library</t>
  </si>
  <si>
    <t>32</t>
  </si>
  <si>
    <t>33</t>
  </si>
  <si>
    <t>Debt Service</t>
  </si>
  <si>
    <t>Total</t>
  </si>
  <si>
    <t>Grand Total</t>
  </si>
  <si>
    <t>05</t>
  </si>
  <si>
    <t>Communications</t>
  </si>
  <si>
    <t>07</t>
  </si>
  <si>
    <t>Public Works Administration</t>
  </si>
  <si>
    <t>08</t>
  </si>
  <si>
    <t>Capital Project  Fund</t>
  </si>
  <si>
    <t>45-45</t>
  </si>
  <si>
    <t>CRF Deposits WWTF</t>
  </si>
  <si>
    <t>CRF Deposits GF</t>
  </si>
  <si>
    <t>WWTF Bond Phase III &amp; IV</t>
  </si>
  <si>
    <t>2021-22</t>
  </si>
  <si>
    <t>2022-23</t>
  </si>
  <si>
    <t>CRF Purchases</t>
  </si>
  <si>
    <t>CRF Purcahses WWTF</t>
  </si>
  <si>
    <t>2023-24 BUDGET</t>
  </si>
  <si>
    <t>2023-24</t>
  </si>
  <si>
    <t>Union Contract IAFF</t>
  </si>
  <si>
    <t>Union Contract AFSCME 3657</t>
  </si>
  <si>
    <t>Union Contract AFSCME 2986</t>
  </si>
  <si>
    <t>Increase (decrease)</t>
  </si>
  <si>
    <t>Election Worker Raises</t>
  </si>
  <si>
    <t>added at Deliberative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</si>
</sst>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41" fontId="8" fillId="0" borderId="0" xfId="0" applyNumberFormat="1" applyFont="1" applyFill="1"/>
    <xf numFmtId="41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/>
    <xf numFmtId="41" fontId="10" fillId="0" borderId="0" xfId="0" applyNumberFormat="1" applyFont="1" applyFill="1"/>
    <xf numFmtId="43" fontId="9" fillId="0" borderId="0" xfId="0" applyNumberFormat="1" applyFont="1" applyFill="1"/>
    <xf numFmtId="41" fontId="9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43" fontId="10" fillId="0" borderId="0" xfId="0" applyNumberFormat="1" applyFont="1" applyFill="1"/>
    <xf numFmtId="10" fontId="9" fillId="0" borderId="0" xfId="0" applyNumberFormat="1" applyFont="1" applyFill="1"/>
    <xf numFmtId="0" fontId="9" fillId="2" borderId="0" xfId="0" quotePrefix="1" applyFont="1" applyFill="1" applyAlignment="1">
      <alignment horizontal="right"/>
    </xf>
    <xf numFmtId="0" fontId="9" fillId="2" borderId="0" xfId="0" applyFont="1" applyFill="1"/>
    <xf numFmtId="41" fontId="9" fillId="2" borderId="0" xfId="0" applyNumberFormat="1" applyFont="1" applyFill="1"/>
    <xf numFmtId="43" fontId="9" fillId="2" borderId="0" xfId="0" applyNumberFormat="1" applyFont="1" applyFill="1"/>
    <xf numFmtId="0" fontId="9" fillId="2" borderId="0" xfId="0" applyFont="1" applyFill="1" applyAlignment="1">
      <alignment horizontal="right"/>
    </xf>
    <xf numFmtId="0" fontId="9" fillId="0" borderId="0" xfId="0" applyFont="1" applyFill="1"/>
    <xf numFmtId="41" fontId="10" fillId="0" borderId="0" xfId="0" applyNumberFormat="1" applyFont="1" applyFill="1" applyAlignment="1">
      <alignment horizontal="center"/>
    </xf>
    <xf numFmtId="41" fontId="10" fillId="0" borderId="0" xfId="0" quotePrefix="1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/>
    <xf numFmtId="0" fontId="9" fillId="0" borderId="0" xfId="0" applyFont="1" applyFill="1"/>
    <xf numFmtId="0" fontId="9" fillId="0" borderId="0" xfId="0" applyFont="1" applyFill="1"/>
    <xf numFmtId="0" fontId="9" fillId="0" borderId="0" xfId="0" applyFont="1" applyFill="1"/>
    <xf numFmtId="41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/>
    <xf numFmtId="41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/>
    <xf numFmtId="41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41" fontId="10" fillId="0" borderId="0" xfId="0" applyNumberFormat="1" applyFont="1" applyFill="1" applyAlignment="1">
      <alignment horizontal="center"/>
    </xf>
  </cellXfs>
  <cellStyles count="9">
    <cellStyle name="Comma 2" xfId="1"/>
    <cellStyle name="Normal" xfId="0" builtinId="0"/>
    <cellStyle name="Normal 2" xfId="2"/>
    <cellStyle name="Normal 2 2" xfId="5"/>
    <cellStyle name="Normal 3" xfId="3"/>
    <cellStyle name="Normal 3 2" xfId="6"/>
    <cellStyle name="Normal 4" xfId="4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87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8.85546875" defaultRowHeight="12.75" x14ac:dyDescent="0.2"/>
  <cols>
    <col min="1" max="1" width="15.85546875" style="4" bestFit="1" customWidth="1"/>
    <col min="2" max="2" width="35.42578125" style="4" customWidth="1"/>
    <col min="3" max="3" width="12.7109375" style="4" customWidth="1"/>
    <col min="4" max="4" width="12.7109375" style="4" bestFit="1" customWidth="1"/>
    <col min="5" max="5" width="12.7109375" style="2" bestFit="1" customWidth="1"/>
    <col min="6" max="6" width="13.5703125" style="2" bestFit="1" customWidth="1"/>
    <col min="7" max="7" width="11.85546875" style="2" bestFit="1" customWidth="1"/>
    <col min="8" max="9" width="11.85546875" style="4" bestFit="1" customWidth="1"/>
    <col min="10" max="10" width="12.7109375" style="4" customWidth="1"/>
    <col min="11" max="11" width="8.85546875" style="4"/>
    <col min="12" max="12" width="11.140625" style="4" bestFit="1" customWidth="1"/>
    <col min="13" max="16384" width="8.85546875" style="4"/>
  </cols>
  <sheetData>
    <row r="1" spans="1:14" x14ac:dyDescent="0.2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</row>
    <row r="2" spans="1:14" x14ac:dyDescent="0.2">
      <c r="C2" s="9"/>
      <c r="D2" s="9"/>
      <c r="E2" s="7"/>
      <c r="F2" s="7"/>
      <c r="G2" s="7"/>
      <c r="H2" s="9"/>
    </row>
    <row r="3" spans="1:14" ht="15" x14ac:dyDescent="0.35">
      <c r="C3" s="7" t="s">
        <v>2</v>
      </c>
      <c r="D3" s="7" t="s">
        <v>3</v>
      </c>
      <c r="E3" s="7" t="s">
        <v>0</v>
      </c>
      <c r="F3" s="7" t="s">
        <v>17</v>
      </c>
      <c r="G3" s="7" t="s">
        <v>14</v>
      </c>
      <c r="H3" s="7" t="s">
        <v>15</v>
      </c>
      <c r="I3" s="37" t="s">
        <v>77</v>
      </c>
      <c r="J3" s="37"/>
    </row>
    <row r="4" spans="1:14" ht="15" x14ac:dyDescent="0.35">
      <c r="A4" s="12" t="s">
        <v>38</v>
      </c>
      <c r="B4" s="3" t="s">
        <v>16</v>
      </c>
      <c r="C4" s="28" t="s">
        <v>68</v>
      </c>
      <c r="D4" s="31" t="s">
        <v>69</v>
      </c>
      <c r="E4" s="21" t="s">
        <v>73</v>
      </c>
      <c r="F4" s="34" t="s">
        <v>73</v>
      </c>
      <c r="G4" s="34" t="s">
        <v>73</v>
      </c>
      <c r="H4" s="34" t="s">
        <v>73</v>
      </c>
      <c r="I4" s="21" t="s">
        <v>31</v>
      </c>
      <c r="J4" s="22" t="s">
        <v>32</v>
      </c>
    </row>
    <row r="5" spans="1:14" x14ac:dyDescent="0.2">
      <c r="A5" s="11" t="s">
        <v>33</v>
      </c>
      <c r="B5" s="4" t="s">
        <v>34</v>
      </c>
      <c r="C5" s="2">
        <v>2244226</v>
      </c>
      <c r="D5" s="2">
        <v>2169461</v>
      </c>
      <c r="E5" s="2">
        <v>2224206</v>
      </c>
      <c r="F5" s="2">
        <v>2222006</v>
      </c>
      <c r="G5" s="2">
        <v>2203294</v>
      </c>
      <c r="H5" s="2">
        <v>2268608</v>
      </c>
      <c r="I5" s="2">
        <f t="shared" ref="I5:I21" si="0">+H5-D5</f>
        <v>99147</v>
      </c>
      <c r="J5" s="6">
        <f t="shared" ref="J5:J20" si="1">ROUND((I5/D5)*100,2)</f>
        <v>4.57</v>
      </c>
      <c r="L5" s="2">
        <f t="shared" ref="L5:L21" si="2">G5-F5</f>
        <v>-18712</v>
      </c>
      <c r="M5" s="2">
        <v>-18712</v>
      </c>
      <c r="N5" s="2">
        <f>L5-M5</f>
        <v>0</v>
      </c>
    </row>
    <row r="6" spans="1:14" x14ac:dyDescent="0.2">
      <c r="A6" s="15" t="s">
        <v>35</v>
      </c>
      <c r="B6" s="16" t="s">
        <v>19</v>
      </c>
      <c r="C6" s="17">
        <v>356619</v>
      </c>
      <c r="D6" s="17">
        <v>343919</v>
      </c>
      <c r="E6" s="17">
        <v>362798</v>
      </c>
      <c r="F6" s="17">
        <v>362798</v>
      </c>
      <c r="G6" s="17">
        <v>370658</v>
      </c>
      <c r="H6" s="17">
        <v>387908</v>
      </c>
      <c r="I6" s="17">
        <f t="shared" si="0"/>
        <v>43989</v>
      </c>
      <c r="J6" s="18">
        <f t="shared" si="1"/>
        <v>12.79</v>
      </c>
      <c r="L6" s="2">
        <f t="shared" si="2"/>
        <v>7860</v>
      </c>
      <c r="M6" s="2">
        <v>7860</v>
      </c>
      <c r="N6" s="2">
        <f t="shared" ref="N6:N21" si="3">L6-M6</f>
        <v>0</v>
      </c>
    </row>
    <row r="7" spans="1:14" x14ac:dyDescent="0.2">
      <c r="A7" s="11" t="s">
        <v>20</v>
      </c>
      <c r="B7" s="4" t="s">
        <v>21</v>
      </c>
      <c r="C7" s="2">
        <v>7685062</v>
      </c>
      <c r="D7" s="2">
        <v>7761553</v>
      </c>
      <c r="E7" s="2">
        <v>7760461</v>
      </c>
      <c r="F7" s="2">
        <v>7747797</v>
      </c>
      <c r="G7" s="2">
        <v>7766351</v>
      </c>
      <c r="H7" s="2">
        <v>8522816</v>
      </c>
      <c r="I7" s="2">
        <f t="shared" si="0"/>
        <v>761263</v>
      </c>
      <c r="J7" s="6">
        <f t="shared" si="1"/>
        <v>9.81</v>
      </c>
      <c r="L7" s="2">
        <f t="shared" si="2"/>
        <v>18554</v>
      </c>
      <c r="M7" s="2">
        <v>18554</v>
      </c>
      <c r="N7" s="2">
        <f t="shared" si="3"/>
        <v>0</v>
      </c>
    </row>
    <row r="8" spans="1:14" x14ac:dyDescent="0.2">
      <c r="A8" s="15" t="s">
        <v>22</v>
      </c>
      <c r="B8" s="16" t="s">
        <v>23</v>
      </c>
      <c r="C8" s="17">
        <v>6877696</v>
      </c>
      <c r="D8" s="17">
        <v>7261645</v>
      </c>
      <c r="E8" s="17">
        <v>7504169</v>
      </c>
      <c r="F8" s="17">
        <v>7454169</v>
      </c>
      <c r="G8" s="17">
        <v>7474282</v>
      </c>
      <c r="H8" s="17">
        <v>7533723</v>
      </c>
      <c r="I8" s="17">
        <f t="shared" si="0"/>
        <v>272078</v>
      </c>
      <c r="J8" s="18">
        <f t="shared" si="1"/>
        <v>3.75</v>
      </c>
      <c r="L8" s="2">
        <f t="shared" si="2"/>
        <v>20113</v>
      </c>
      <c r="M8" s="2">
        <v>20113</v>
      </c>
      <c r="N8" s="2">
        <f t="shared" si="3"/>
        <v>0</v>
      </c>
    </row>
    <row r="9" spans="1:14" x14ac:dyDescent="0.2">
      <c r="A9" s="11" t="s">
        <v>58</v>
      </c>
      <c r="B9" s="4" t="s">
        <v>59</v>
      </c>
      <c r="C9" s="2">
        <v>1473154</v>
      </c>
      <c r="D9" s="2">
        <v>1747778</v>
      </c>
      <c r="E9" s="2">
        <v>1088885</v>
      </c>
      <c r="F9" s="2">
        <v>1087872</v>
      </c>
      <c r="G9" s="2">
        <v>1087872</v>
      </c>
      <c r="H9" s="2">
        <v>1195274</v>
      </c>
      <c r="I9" s="2">
        <f t="shared" si="0"/>
        <v>-552504</v>
      </c>
      <c r="J9" s="6">
        <f t="shared" si="1"/>
        <v>-31.61</v>
      </c>
      <c r="L9" s="2">
        <f t="shared" si="2"/>
        <v>0</v>
      </c>
      <c r="M9" s="2">
        <v>0</v>
      </c>
      <c r="N9" s="2">
        <f t="shared" si="3"/>
        <v>0</v>
      </c>
    </row>
    <row r="10" spans="1:14" x14ac:dyDescent="0.2">
      <c r="A10" s="15" t="s">
        <v>45</v>
      </c>
      <c r="B10" s="16" t="s">
        <v>18</v>
      </c>
      <c r="C10" s="17">
        <v>492756</v>
      </c>
      <c r="D10" s="17">
        <v>494300</v>
      </c>
      <c r="E10" s="17">
        <v>552342</v>
      </c>
      <c r="F10" s="17">
        <v>552342</v>
      </c>
      <c r="G10" s="17">
        <v>509792</v>
      </c>
      <c r="H10" s="17">
        <v>509792</v>
      </c>
      <c r="I10" s="17">
        <f t="shared" si="0"/>
        <v>15492</v>
      </c>
      <c r="J10" s="18">
        <f t="shared" si="1"/>
        <v>3.13</v>
      </c>
      <c r="L10" s="2">
        <f t="shared" si="2"/>
        <v>-42550</v>
      </c>
      <c r="M10" s="2">
        <v>-42550</v>
      </c>
      <c r="N10" s="2">
        <f t="shared" si="3"/>
        <v>0</v>
      </c>
    </row>
    <row r="11" spans="1:14" x14ac:dyDescent="0.2">
      <c r="A11" s="11" t="s">
        <v>60</v>
      </c>
      <c r="B11" s="4" t="s">
        <v>61</v>
      </c>
      <c r="C11" s="2">
        <v>552626</v>
      </c>
      <c r="D11" s="2">
        <v>555913</v>
      </c>
      <c r="E11" s="2">
        <v>577712</v>
      </c>
      <c r="F11" s="2">
        <v>623818</v>
      </c>
      <c r="G11" s="2">
        <v>640310</v>
      </c>
      <c r="H11" s="2">
        <v>640310</v>
      </c>
      <c r="I11" s="2">
        <f t="shared" si="0"/>
        <v>84397</v>
      </c>
      <c r="J11" s="6">
        <f t="shared" si="1"/>
        <v>15.18</v>
      </c>
      <c r="L11" s="2">
        <f t="shared" si="2"/>
        <v>16492</v>
      </c>
      <c r="M11" s="2">
        <v>16492</v>
      </c>
      <c r="N11" s="2">
        <f t="shared" si="3"/>
        <v>0</v>
      </c>
    </row>
    <row r="12" spans="1:14" x14ac:dyDescent="0.2">
      <c r="A12" s="15" t="s">
        <v>62</v>
      </c>
      <c r="B12" s="16" t="s">
        <v>36</v>
      </c>
      <c r="C12" s="17">
        <v>5422514</v>
      </c>
      <c r="D12" s="17">
        <v>4241030</v>
      </c>
      <c r="E12" s="17">
        <v>6827377</v>
      </c>
      <c r="F12" s="17">
        <v>6565215</v>
      </c>
      <c r="G12" s="17">
        <v>6569437</v>
      </c>
      <c r="H12" s="17">
        <v>7716768</v>
      </c>
      <c r="I12" s="17">
        <f t="shared" si="0"/>
        <v>3475738</v>
      </c>
      <c r="J12" s="18">
        <f t="shared" si="1"/>
        <v>81.96</v>
      </c>
      <c r="L12" s="2">
        <f t="shared" si="2"/>
        <v>4222</v>
      </c>
      <c r="M12" s="2">
        <v>4222</v>
      </c>
      <c r="N12" s="2">
        <f t="shared" si="3"/>
        <v>0</v>
      </c>
    </row>
    <row r="13" spans="1:14" x14ac:dyDescent="0.2">
      <c r="A13" s="11" t="s">
        <v>37</v>
      </c>
      <c r="B13" s="4" t="s">
        <v>46</v>
      </c>
      <c r="C13" s="2">
        <v>1815093</v>
      </c>
      <c r="D13" s="2">
        <v>1749661</v>
      </c>
      <c r="E13" s="2">
        <v>1977784</v>
      </c>
      <c r="F13" s="2">
        <v>1957784</v>
      </c>
      <c r="G13" s="2">
        <v>1957784</v>
      </c>
      <c r="H13" s="2">
        <v>2072198</v>
      </c>
      <c r="I13" s="2">
        <f t="shared" si="0"/>
        <v>322537</v>
      </c>
      <c r="J13" s="6">
        <f t="shared" si="1"/>
        <v>18.43</v>
      </c>
      <c r="L13" s="2">
        <f t="shared" si="2"/>
        <v>0</v>
      </c>
      <c r="M13" s="2">
        <v>0</v>
      </c>
      <c r="N13" s="2">
        <f t="shared" si="3"/>
        <v>0</v>
      </c>
    </row>
    <row r="14" spans="1:14" x14ac:dyDescent="0.2">
      <c r="A14" s="15" t="s">
        <v>1</v>
      </c>
      <c r="B14" s="16" t="s">
        <v>50</v>
      </c>
      <c r="C14" s="17">
        <v>712853</v>
      </c>
      <c r="D14" s="17">
        <v>557788</v>
      </c>
      <c r="E14" s="17">
        <v>749630</v>
      </c>
      <c r="F14" s="17">
        <v>523265</v>
      </c>
      <c r="G14" s="17">
        <v>529484</v>
      </c>
      <c r="H14" s="17">
        <v>534484</v>
      </c>
      <c r="I14" s="17">
        <f t="shared" si="0"/>
        <v>-23304</v>
      </c>
      <c r="J14" s="18">
        <f t="shared" si="1"/>
        <v>-4.18</v>
      </c>
      <c r="L14" s="2">
        <f t="shared" si="2"/>
        <v>6219</v>
      </c>
      <c r="M14" s="2">
        <v>6219</v>
      </c>
      <c r="N14" s="2">
        <f t="shared" si="3"/>
        <v>0</v>
      </c>
    </row>
    <row r="15" spans="1:14" x14ac:dyDescent="0.2">
      <c r="A15" s="11" t="s">
        <v>51</v>
      </c>
      <c r="B15" s="4" t="s">
        <v>52</v>
      </c>
      <c r="C15" s="2">
        <v>1148030</v>
      </c>
      <c r="D15" s="2">
        <v>1135728</v>
      </c>
      <c r="E15" s="2">
        <v>1172210.897280232</v>
      </c>
      <c r="F15" s="2">
        <v>1172212</v>
      </c>
      <c r="G15" s="2">
        <v>1172212</v>
      </c>
      <c r="H15" s="2">
        <v>1247212</v>
      </c>
      <c r="I15" s="2">
        <f t="shared" si="0"/>
        <v>111484</v>
      </c>
      <c r="J15" s="6">
        <f t="shared" si="1"/>
        <v>9.82</v>
      </c>
      <c r="L15" s="2">
        <f t="shared" si="2"/>
        <v>0</v>
      </c>
      <c r="M15" s="2">
        <v>0</v>
      </c>
      <c r="N15" s="2">
        <f t="shared" si="3"/>
        <v>0</v>
      </c>
    </row>
    <row r="16" spans="1:14" x14ac:dyDescent="0.2">
      <c r="A16" s="15" t="s">
        <v>4</v>
      </c>
      <c r="B16" s="16" t="s">
        <v>5</v>
      </c>
      <c r="C16" s="17">
        <v>481493</v>
      </c>
      <c r="D16" s="17">
        <v>499132</v>
      </c>
      <c r="E16" s="17">
        <v>516134</v>
      </c>
      <c r="F16" s="17">
        <v>502134</v>
      </c>
      <c r="G16" s="17">
        <v>502134</v>
      </c>
      <c r="H16" s="17">
        <v>518157</v>
      </c>
      <c r="I16" s="17">
        <f t="shared" si="0"/>
        <v>19025</v>
      </c>
      <c r="J16" s="18">
        <f t="shared" si="1"/>
        <v>3.81</v>
      </c>
      <c r="L16" s="2">
        <f t="shared" si="2"/>
        <v>0</v>
      </c>
      <c r="M16" s="2">
        <v>0</v>
      </c>
      <c r="N16" s="2">
        <f t="shared" si="3"/>
        <v>0</v>
      </c>
    </row>
    <row r="17" spans="1:14" x14ac:dyDescent="0.2">
      <c r="A17" s="11" t="s">
        <v>6</v>
      </c>
      <c r="B17" s="4" t="s">
        <v>7</v>
      </c>
      <c r="C17" s="2">
        <v>299238</v>
      </c>
      <c r="D17" s="2">
        <v>345141</v>
      </c>
      <c r="E17" s="2">
        <v>671123</v>
      </c>
      <c r="F17" s="2">
        <v>596123</v>
      </c>
      <c r="G17" s="2">
        <v>601477</v>
      </c>
      <c r="H17" s="2">
        <v>601477</v>
      </c>
      <c r="I17" s="2">
        <f t="shared" si="0"/>
        <v>256336</v>
      </c>
      <c r="J17" s="6">
        <f t="shared" si="1"/>
        <v>74.27</v>
      </c>
      <c r="L17" s="2">
        <f t="shared" si="2"/>
        <v>5354</v>
      </c>
      <c r="M17" s="2">
        <v>5354</v>
      </c>
      <c r="N17" s="2">
        <f t="shared" si="3"/>
        <v>0</v>
      </c>
    </row>
    <row r="18" spans="1:14" x14ac:dyDescent="0.2">
      <c r="A18" s="15" t="s">
        <v>8</v>
      </c>
      <c r="B18" s="16" t="s">
        <v>9</v>
      </c>
      <c r="C18" s="17">
        <v>517416</v>
      </c>
      <c r="D18" s="17">
        <v>531593</v>
      </c>
      <c r="E18" s="17">
        <v>527863</v>
      </c>
      <c r="F18" s="17">
        <v>527863</v>
      </c>
      <c r="G18" s="17">
        <v>541053</v>
      </c>
      <c r="H18" s="17">
        <v>546053</v>
      </c>
      <c r="I18" s="17">
        <f t="shared" si="0"/>
        <v>14460</v>
      </c>
      <c r="J18" s="18">
        <f t="shared" si="1"/>
        <v>2.72</v>
      </c>
      <c r="L18" s="2">
        <f t="shared" si="2"/>
        <v>13190</v>
      </c>
      <c r="M18" s="2">
        <v>13190</v>
      </c>
      <c r="N18" s="2">
        <f t="shared" si="3"/>
        <v>0</v>
      </c>
    </row>
    <row r="19" spans="1:14" x14ac:dyDescent="0.2">
      <c r="A19" s="11" t="s">
        <v>10</v>
      </c>
      <c r="B19" s="4" t="s">
        <v>49</v>
      </c>
      <c r="C19" s="2">
        <v>565281</v>
      </c>
      <c r="D19" s="2">
        <v>648816</v>
      </c>
      <c r="E19" s="2">
        <v>584701</v>
      </c>
      <c r="F19" s="2">
        <v>597923</v>
      </c>
      <c r="G19" s="2">
        <v>611033</v>
      </c>
      <c r="H19" s="2">
        <v>611033</v>
      </c>
      <c r="I19" s="2">
        <f t="shared" si="0"/>
        <v>-37783</v>
      </c>
      <c r="J19" s="6">
        <f t="shared" si="1"/>
        <v>-5.82</v>
      </c>
      <c r="L19" s="2">
        <f t="shared" si="2"/>
        <v>13110</v>
      </c>
      <c r="M19" s="2">
        <v>13110</v>
      </c>
      <c r="N19" s="2">
        <f t="shared" si="3"/>
        <v>0</v>
      </c>
    </row>
    <row r="20" spans="1:14" x14ac:dyDescent="0.2">
      <c r="A20" s="15" t="s">
        <v>11</v>
      </c>
      <c r="B20" s="16" t="s">
        <v>12</v>
      </c>
      <c r="C20" s="17">
        <v>145145</v>
      </c>
      <c r="D20" s="17">
        <v>169340</v>
      </c>
      <c r="E20" s="17">
        <v>175588</v>
      </c>
      <c r="F20" s="17">
        <v>175588</v>
      </c>
      <c r="G20" s="17">
        <v>177156</v>
      </c>
      <c r="H20" s="17">
        <v>177156</v>
      </c>
      <c r="I20" s="17">
        <f t="shared" si="0"/>
        <v>7816</v>
      </c>
      <c r="J20" s="18">
        <f t="shared" si="1"/>
        <v>4.62</v>
      </c>
      <c r="L20" s="2">
        <f t="shared" si="2"/>
        <v>1568</v>
      </c>
      <c r="M20" s="2">
        <v>1568</v>
      </c>
      <c r="N20" s="2">
        <f t="shared" si="3"/>
        <v>0</v>
      </c>
    </row>
    <row r="21" spans="1:14" ht="15" x14ac:dyDescent="0.35">
      <c r="A21" s="11" t="s">
        <v>13</v>
      </c>
      <c r="B21" s="4" t="s">
        <v>55</v>
      </c>
      <c r="C21" s="5">
        <v>408661</v>
      </c>
      <c r="D21" s="5">
        <v>410732</v>
      </c>
      <c r="E21" s="5">
        <v>244146</v>
      </c>
      <c r="F21" s="5">
        <v>244146</v>
      </c>
      <c r="G21" s="5">
        <v>244146</v>
      </c>
      <c r="H21" s="5">
        <v>244146</v>
      </c>
      <c r="I21" s="5">
        <f t="shared" si="0"/>
        <v>-166586</v>
      </c>
      <c r="J21" s="13">
        <f>ROUND((I21/D21)*100,2)</f>
        <v>-40.56</v>
      </c>
      <c r="L21" s="2">
        <f t="shared" si="2"/>
        <v>0</v>
      </c>
      <c r="M21" s="2">
        <v>0</v>
      </c>
      <c r="N21" s="2">
        <f t="shared" si="3"/>
        <v>0</v>
      </c>
    </row>
    <row r="22" spans="1:14" x14ac:dyDescent="0.2">
      <c r="B22" s="4" t="s">
        <v>24</v>
      </c>
      <c r="C22" s="2">
        <f t="shared" ref="C22:I22" si="4">SUM(C5:C21)</f>
        <v>31197863</v>
      </c>
      <c r="D22" s="2">
        <f t="shared" si="4"/>
        <v>30623530</v>
      </c>
      <c r="E22" s="2">
        <f t="shared" si="4"/>
        <v>33517129.897280231</v>
      </c>
      <c r="F22" s="2">
        <f t="shared" si="4"/>
        <v>32913055</v>
      </c>
      <c r="G22" s="2">
        <f t="shared" si="4"/>
        <v>32958475</v>
      </c>
      <c r="H22" s="2">
        <f t="shared" si="4"/>
        <v>35327115</v>
      </c>
      <c r="I22" s="2">
        <f t="shared" si="4"/>
        <v>4703585</v>
      </c>
      <c r="J22" s="14">
        <f>+I22/D22</f>
        <v>0.15359382148302303</v>
      </c>
      <c r="M22" s="2"/>
    </row>
    <row r="23" spans="1:14" x14ac:dyDescent="0.2">
      <c r="C23" s="2"/>
      <c r="D23" s="2"/>
      <c r="H23" s="2"/>
    </row>
    <row r="24" spans="1:14" x14ac:dyDescent="0.2">
      <c r="C24" s="30"/>
    </row>
    <row r="25" spans="1:14" x14ac:dyDescent="0.2">
      <c r="A25" s="19" t="s">
        <v>28</v>
      </c>
      <c r="B25" s="16" t="s">
        <v>26</v>
      </c>
      <c r="C25" s="17">
        <v>0</v>
      </c>
      <c r="D25" s="17">
        <v>12795</v>
      </c>
      <c r="E25" s="17">
        <v>12795</v>
      </c>
      <c r="F25" s="17">
        <v>12795</v>
      </c>
      <c r="G25" s="17">
        <v>12795</v>
      </c>
      <c r="H25" s="17">
        <v>12795</v>
      </c>
      <c r="I25" s="17">
        <f>+H25-D25</f>
        <v>0</v>
      </c>
      <c r="J25" s="18">
        <f t="shared" ref="J25:J29" si="5">ROUND((I25/D25)*100,2)</f>
        <v>0</v>
      </c>
    </row>
    <row r="26" spans="1:14" x14ac:dyDescent="0.2">
      <c r="A26" s="10" t="s">
        <v>27</v>
      </c>
      <c r="B26" s="4" t="s">
        <v>25</v>
      </c>
      <c r="C26" s="2">
        <v>433307</v>
      </c>
      <c r="D26" s="2">
        <v>487004</v>
      </c>
      <c r="E26" s="2">
        <v>486279</v>
      </c>
      <c r="F26" s="2">
        <v>486279</v>
      </c>
      <c r="G26" s="2">
        <v>486279</v>
      </c>
      <c r="H26" s="2">
        <v>486279</v>
      </c>
      <c r="I26" s="2">
        <f>+H26-D26</f>
        <v>-725</v>
      </c>
      <c r="J26" s="6">
        <f t="shared" si="5"/>
        <v>-0.15</v>
      </c>
    </row>
    <row r="27" spans="1:14" x14ac:dyDescent="0.2">
      <c r="A27" s="19" t="s">
        <v>29</v>
      </c>
      <c r="B27" s="16" t="s">
        <v>30</v>
      </c>
      <c r="C27" s="17">
        <v>12000</v>
      </c>
      <c r="D27" s="17">
        <v>12000</v>
      </c>
      <c r="E27" s="17">
        <v>12000</v>
      </c>
      <c r="F27" s="17">
        <v>12000</v>
      </c>
      <c r="G27" s="17">
        <v>12000</v>
      </c>
      <c r="H27" s="17">
        <v>12000</v>
      </c>
      <c r="I27" s="17">
        <f>+H27-D27</f>
        <v>0</v>
      </c>
      <c r="J27" s="18">
        <f t="shared" si="5"/>
        <v>0</v>
      </c>
    </row>
    <row r="28" spans="1:14" s="20" customFormat="1" ht="15" x14ac:dyDescent="0.35">
      <c r="A28" s="10" t="s">
        <v>64</v>
      </c>
      <c r="B28" s="23" t="s">
        <v>63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+H28-D28</f>
        <v>0</v>
      </c>
      <c r="J28" s="13">
        <v>0</v>
      </c>
    </row>
    <row r="29" spans="1:14" x14ac:dyDescent="0.2">
      <c r="B29" s="4" t="s">
        <v>56</v>
      </c>
      <c r="C29" s="2">
        <f t="shared" ref="C29:I29" si="6">SUM(C22:C28)</f>
        <v>31643170</v>
      </c>
      <c r="D29" s="2">
        <f t="shared" si="6"/>
        <v>31135329</v>
      </c>
      <c r="E29" s="2">
        <f t="shared" si="6"/>
        <v>34028203.897280231</v>
      </c>
      <c r="F29" s="2">
        <f t="shared" si="6"/>
        <v>33424129</v>
      </c>
      <c r="G29" s="2">
        <f t="shared" si="6"/>
        <v>33469549</v>
      </c>
      <c r="H29" s="2">
        <f t="shared" si="6"/>
        <v>35838189</v>
      </c>
      <c r="I29" s="2">
        <f t="shared" si="6"/>
        <v>4702860</v>
      </c>
      <c r="J29" s="6">
        <f t="shared" si="5"/>
        <v>15.1</v>
      </c>
    </row>
    <row r="30" spans="1:14" x14ac:dyDescent="0.2">
      <c r="C30" s="2"/>
      <c r="D30" s="2"/>
      <c r="H30" s="2"/>
      <c r="I30" s="2"/>
    </row>
    <row r="31" spans="1:14" x14ac:dyDescent="0.2">
      <c r="A31" s="11" t="s">
        <v>47</v>
      </c>
      <c r="B31" s="4" t="s">
        <v>48</v>
      </c>
      <c r="C31" s="2">
        <v>4433011</v>
      </c>
      <c r="D31" s="2">
        <v>4198229</v>
      </c>
      <c r="E31" s="2">
        <v>4378204.6500000004</v>
      </c>
      <c r="F31" s="2">
        <v>4378204.6500000004</v>
      </c>
      <c r="G31" s="2">
        <v>4385238.6500000004</v>
      </c>
      <c r="H31" s="2">
        <v>4995218.6500000004</v>
      </c>
      <c r="I31" s="2">
        <f>+H31-D31</f>
        <v>796989.65000000037</v>
      </c>
      <c r="J31" s="6">
        <f>ROUND((I31/D31)*100,2)</f>
        <v>18.98</v>
      </c>
    </row>
    <row r="32" spans="1:14" s="27" customFormat="1" x14ac:dyDescent="0.2">
      <c r="A32" s="15">
        <v>27</v>
      </c>
      <c r="B32" s="16" t="s">
        <v>55</v>
      </c>
      <c r="C32" s="17">
        <v>719956</v>
      </c>
      <c r="D32" s="17">
        <v>445055</v>
      </c>
      <c r="E32" s="17">
        <v>438101</v>
      </c>
      <c r="F32" s="17">
        <v>438101</v>
      </c>
      <c r="G32" s="17">
        <v>438101</v>
      </c>
      <c r="H32" s="17">
        <v>438101</v>
      </c>
      <c r="I32" s="17">
        <f>+H32-D32</f>
        <v>-6954</v>
      </c>
      <c r="J32" s="18">
        <f>ROUND((I32/D32)*100,2)</f>
        <v>-1.56</v>
      </c>
    </row>
    <row r="33" spans="1:12" s="27" customFormat="1" ht="15" x14ac:dyDescent="0.35">
      <c r="A33" s="11">
        <v>43</v>
      </c>
      <c r="B33" s="27" t="s">
        <v>67</v>
      </c>
      <c r="C33" s="5">
        <v>7001133</v>
      </c>
      <c r="D33" s="5">
        <v>10102750</v>
      </c>
      <c r="E33" s="5">
        <v>0</v>
      </c>
      <c r="F33" s="5">
        <v>0</v>
      </c>
      <c r="G33" s="5">
        <v>0</v>
      </c>
      <c r="H33" s="5">
        <v>0</v>
      </c>
      <c r="I33" s="5">
        <f>+H33-D33</f>
        <v>-10102750</v>
      </c>
      <c r="J33" s="13">
        <v>100</v>
      </c>
    </row>
    <row r="34" spans="1:12" x14ac:dyDescent="0.2">
      <c r="A34" s="4" t="s">
        <v>16</v>
      </c>
      <c r="B34" s="4" t="s">
        <v>39</v>
      </c>
      <c r="C34" s="2">
        <f>SUM(C31:C33)</f>
        <v>12154100</v>
      </c>
      <c r="D34" s="2">
        <f t="shared" ref="D34:I34" si="7">SUM(D31:D33)</f>
        <v>14746034</v>
      </c>
      <c r="E34" s="2">
        <f t="shared" si="7"/>
        <v>4816305.6500000004</v>
      </c>
      <c r="F34" s="2">
        <f t="shared" si="7"/>
        <v>4816305.6500000004</v>
      </c>
      <c r="G34" s="2">
        <f t="shared" si="7"/>
        <v>4823339.6500000004</v>
      </c>
      <c r="H34" s="2">
        <f t="shared" si="7"/>
        <v>5433319.6500000004</v>
      </c>
      <c r="I34" s="2">
        <f t="shared" si="7"/>
        <v>-9312714.3499999996</v>
      </c>
      <c r="J34" s="6">
        <f>ROUND((I34/D34)*100,2)</f>
        <v>-63.15</v>
      </c>
    </row>
    <row r="35" spans="1:12" x14ac:dyDescent="0.2">
      <c r="C35" s="2"/>
      <c r="D35" s="2"/>
      <c r="H35" s="2"/>
    </row>
    <row r="36" spans="1:12" x14ac:dyDescent="0.2">
      <c r="A36" s="15" t="s">
        <v>53</v>
      </c>
      <c r="B36" s="16" t="s">
        <v>40</v>
      </c>
      <c r="C36" s="17">
        <v>326108</v>
      </c>
      <c r="D36" s="17">
        <v>382268</v>
      </c>
      <c r="E36" s="17">
        <v>386596</v>
      </c>
      <c r="F36" s="17">
        <v>379596</v>
      </c>
      <c r="G36" s="17">
        <v>386675</v>
      </c>
      <c r="H36" s="17">
        <v>386675</v>
      </c>
      <c r="I36" s="17">
        <f>+H36-D36</f>
        <v>4407</v>
      </c>
      <c r="J36" s="18">
        <f>ROUND((I36/D36)*100,2)</f>
        <v>1.1499999999999999</v>
      </c>
    </row>
    <row r="37" spans="1:12" x14ac:dyDescent="0.2">
      <c r="C37" s="2"/>
      <c r="D37" s="2"/>
      <c r="H37" s="2"/>
      <c r="I37" s="2"/>
      <c r="J37" s="14" t="s">
        <v>16</v>
      </c>
    </row>
    <row r="38" spans="1:12" ht="15" x14ac:dyDescent="0.35">
      <c r="A38" s="11" t="s">
        <v>54</v>
      </c>
      <c r="B38" s="4" t="s">
        <v>41</v>
      </c>
      <c r="C38" s="5">
        <v>111214</v>
      </c>
      <c r="D38" s="5">
        <v>107718</v>
      </c>
      <c r="E38" s="5">
        <v>112000</v>
      </c>
      <c r="F38" s="5">
        <v>112000</v>
      </c>
      <c r="G38" s="5">
        <v>112000</v>
      </c>
      <c r="H38" s="5">
        <v>112000</v>
      </c>
      <c r="I38" s="5">
        <f>+H38-D38</f>
        <v>4282</v>
      </c>
      <c r="J38" s="13">
        <f>ROUND((I38/D38)*100,2)</f>
        <v>3.98</v>
      </c>
    </row>
    <row r="39" spans="1:12" x14ac:dyDescent="0.2">
      <c r="C39" s="2"/>
      <c r="D39" s="2"/>
      <c r="H39" s="2"/>
    </row>
    <row r="40" spans="1:12" x14ac:dyDescent="0.2">
      <c r="B40" s="4" t="s">
        <v>57</v>
      </c>
      <c r="C40" s="2">
        <f>SUM(C34:C38)+C29</f>
        <v>44234592</v>
      </c>
      <c r="D40" s="2">
        <f t="shared" ref="D40:H40" si="8">SUM(D34:D38)+D29</f>
        <v>46371349</v>
      </c>
      <c r="E40" s="2">
        <f t="shared" si="8"/>
        <v>39343105.54728023</v>
      </c>
      <c r="F40" s="2">
        <f t="shared" si="8"/>
        <v>38732030.649999999</v>
      </c>
      <c r="G40" s="2">
        <f t="shared" si="8"/>
        <v>38791563.649999999</v>
      </c>
      <c r="H40" s="2">
        <f t="shared" si="8"/>
        <v>41770183.649999999</v>
      </c>
      <c r="I40" s="2">
        <f>SUM(I34:I38)+I29</f>
        <v>-4601165.3499999996</v>
      </c>
      <c r="J40" s="6">
        <f>ROUND((I40/D40)*100,2)</f>
        <v>-9.92</v>
      </c>
      <c r="L40" s="2"/>
    </row>
    <row r="41" spans="1:12" x14ac:dyDescent="0.2">
      <c r="C41" s="30"/>
      <c r="E41" s="4"/>
      <c r="F41" s="4"/>
      <c r="G41" s="4"/>
    </row>
    <row r="42" spans="1:12" x14ac:dyDescent="0.2">
      <c r="A42" s="4" t="s">
        <v>42</v>
      </c>
      <c r="C42" s="30"/>
      <c r="E42" s="4"/>
      <c r="F42" s="4"/>
      <c r="G42" s="4"/>
    </row>
    <row r="43" spans="1:12" x14ac:dyDescent="0.2">
      <c r="B43" s="4" t="s">
        <v>66</v>
      </c>
      <c r="C43" s="2">
        <v>1815000</v>
      </c>
      <c r="D43" s="2">
        <v>1947250</v>
      </c>
      <c r="E43" s="2">
        <v>1947250</v>
      </c>
      <c r="F43" s="2">
        <v>1947250</v>
      </c>
      <c r="G43" s="2">
        <v>1947250</v>
      </c>
      <c r="H43" s="2"/>
      <c r="I43" s="2">
        <f>+G43-D43</f>
        <v>0</v>
      </c>
      <c r="J43" s="6">
        <f>ROUND((I43/D43)*100,2)</f>
        <v>0</v>
      </c>
    </row>
    <row r="44" spans="1:12" s="33" customFormat="1" x14ac:dyDescent="0.2">
      <c r="B44" s="33" t="s">
        <v>70</v>
      </c>
      <c r="C44" s="2">
        <v>2053793</v>
      </c>
      <c r="D44" s="2">
        <v>0</v>
      </c>
      <c r="E44" s="2">
        <v>0</v>
      </c>
      <c r="F44" s="2"/>
      <c r="G44" s="2"/>
      <c r="H44" s="2"/>
      <c r="I44" s="2">
        <f>+G44-D44</f>
        <v>0</v>
      </c>
      <c r="J44" s="6"/>
    </row>
    <row r="45" spans="1:12" s="26" customFormat="1" x14ac:dyDescent="0.2">
      <c r="B45" s="26" t="s">
        <v>65</v>
      </c>
      <c r="C45" s="2">
        <v>500000</v>
      </c>
      <c r="D45" s="2">
        <v>500000</v>
      </c>
      <c r="E45" s="2">
        <v>550000</v>
      </c>
      <c r="F45" s="2">
        <v>550000</v>
      </c>
      <c r="G45" s="2">
        <v>550000</v>
      </c>
      <c r="H45" s="2"/>
      <c r="I45" s="2">
        <f>+G45-D45</f>
        <v>50000</v>
      </c>
      <c r="J45" s="6">
        <f>ROUND((I45/D45)*100,2)</f>
        <v>10</v>
      </c>
    </row>
    <row r="46" spans="1:12" s="33" customFormat="1" x14ac:dyDescent="0.2">
      <c r="B46" s="33" t="s">
        <v>71</v>
      </c>
      <c r="C46" s="2">
        <v>4396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ref="I46" si="9">+G46-D46</f>
        <v>0</v>
      </c>
      <c r="J46" s="6"/>
    </row>
    <row r="47" spans="1:12" s="33" customFormat="1" x14ac:dyDescent="0.2">
      <c r="B47" s="33" t="s">
        <v>74</v>
      </c>
      <c r="C47" s="2">
        <v>0</v>
      </c>
      <c r="D47" s="2">
        <v>0</v>
      </c>
      <c r="E47" s="2">
        <v>0</v>
      </c>
      <c r="F47" s="2">
        <v>0</v>
      </c>
      <c r="G47" s="1">
        <v>154367</v>
      </c>
      <c r="H47" s="2">
        <v>0</v>
      </c>
      <c r="I47" s="2">
        <f>+H47-D47</f>
        <v>0</v>
      </c>
      <c r="J47" s="6"/>
    </row>
    <row r="48" spans="1:12" s="33" customFormat="1" x14ac:dyDescent="0.2">
      <c r="B48" s="33" t="s">
        <v>75</v>
      </c>
      <c r="C48" s="2">
        <v>0</v>
      </c>
      <c r="D48" s="2">
        <v>0</v>
      </c>
      <c r="E48" s="2">
        <v>0</v>
      </c>
      <c r="F48" s="2">
        <v>0</v>
      </c>
      <c r="G48" s="1">
        <v>153941</v>
      </c>
      <c r="H48" s="2">
        <v>0</v>
      </c>
      <c r="I48" s="2">
        <f t="shared" ref="I48:I49" si="10">+H48-D48</f>
        <v>0</v>
      </c>
      <c r="J48" s="6"/>
    </row>
    <row r="49" spans="1:10" s="25" customFormat="1" x14ac:dyDescent="0.2">
      <c r="B49" s="25" t="s">
        <v>76</v>
      </c>
      <c r="C49" s="2">
        <v>0</v>
      </c>
      <c r="D49" s="2">
        <v>0</v>
      </c>
      <c r="E49" s="2">
        <v>0</v>
      </c>
      <c r="F49" s="2">
        <v>0</v>
      </c>
      <c r="G49" s="1">
        <v>162748</v>
      </c>
      <c r="H49" s="2">
        <v>0</v>
      </c>
      <c r="I49" s="2">
        <f t="shared" si="10"/>
        <v>0</v>
      </c>
      <c r="J49" s="6">
        <v>0</v>
      </c>
    </row>
    <row r="50" spans="1:10" ht="15" x14ac:dyDescent="0.35">
      <c r="B50" s="29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5">
        <f>+H50-D50</f>
        <v>0</v>
      </c>
      <c r="J50" s="13">
        <v>0</v>
      </c>
    </row>
    <row r="51" spans="1:10" x14ac:dyDescent="0.2">
      <c r="C51" s="30"/>
      <c r="E51" s="4"/>
      <c r="F51" s="4"/>
      <c r="G51" s="4"/>
      <c r="J51" s="24"/>
    </row>
    <row r="52" spans="1:10" x14ac:dyDescent="0.2">
      <c r="B52" s="4" t="s">
        <v>43</v>
      </c>
      <c r="C52" s="2">
        <f>SUM(C43:C50)</f>
        <v>4373189</v>
      </c>
      <c r="D52" s="2">
        <f>SUM(D43:D50)</f>
        <v>2447250</v>
      </c>
      <c r="E52" s="2">
        <f>SUM(E43:E51)</f>
        <v>2497250</v>
      </c>
      <c r="F52" s="2">
        <f>SUM(F43:F50)</f>
        <v>2497250</v>
      </c>
      <c r="G52" s="2">
        <f>SUM(G43:G50)</f>
        <v>2968306</v>
      </c>
      <c r="H52" s="2">
        <f>SUM(H43:H50)</f>
        <v>0</v>
      </c>
      <c r="I52" s="2">
        <f>SUM(I43:I50)</f>
        <v>50000</v>
      </c>
      <c r="J52" s="6">
        <f>ROUND((I52/D52)*100,2)</f>
        <v>2.04</v>
      </c>
    </row>
    <row r="53" spans="1:10" x14ac:dyDescent="0.2">
      <c r="C53" s="30"/>
      <c r="E53" s="4"/>
      <c r="F53" s="4"/>
      <c r="G53" s="4"/>
    </row>
    <row r="54" spans="1:10" x14ac:dyDescent="0.2">
      <c r="A54" s="16"/>
      <c r="B54" s="16" t="s">
        <v>44</v>
      </c>
      <c r="C54" s="17">
        <f t="shared" ref="C54:I54" si="11">+C52+C40</f>
        <v>48607781</v>
      </c>
      <c r="D54" s="17">
        <f t="shared" si="11"/>
        <v>48818599</v>
      </c>
      <c r="E54" s="17">
        <f t="shared" si="11"/>
        <v>41840355.54728023</v>
      </c>
      <c r="F54" s="17">
        <f t="shared" si="11"/>
        <v>41229280.649999999</v>
      </c>
      <c r="G54" s="17">
        <f t="shared" si="11"/>
        <v>41759869.649999999</v>
      </c>
      <c r="H54" s="17">
        <f t="shared" si="11"/>
        <v>41770183.649999999</v>
      </c>
      <c r="I54" s="17">
        <f t="shared" si="11"/>
        <v>-4551165.3499999996</v>
      </c>
      <c r="J54" s="18">
        <f>ROUND((I54/D54)*100,2)</f>
        <v>-9.32</v>
      </c>
    </row>
    <row r="55" spans="1:10" x14ac:dyDescent="0.2">
      <c r="C55" s="30"/>
      <c r="H55" s="2"/>
    </row>
    <row r="56" spans="1:10" x14ac:dyDescent="0.2">
      <c r="C56" s="30"/>
    </row>
    <row r="57" spans="1:10" x14ac:dyDescent="0.2">
      <c r="C57" s="30"/>
      <c r="D57" s="2"/>
      <c r="H57" s="2"/>
    </row>
    <row r="58" spans="1:10" x14ac:dyDescent="0.2">
      <c r="C58" s="30"/>
    </row>
    <row r="59" spans="1:10" x14ac:dyDescent="0.2">
      <c r="C59" s="2"/>
      <c r="D59" s="2">
        <v>48818599</v>
      </c>
      <c r="E59" s="14"/>
      <c r="G59" s="17">
        <v>41759870</v>
      </c>
      <c r="H59" s="17">
        <v>41759870</v>
      </c>
    </row>
    <row r="60" spans="1:10" x14ac:dyDescent="0.2">
      <c r="C60" s="2"/>
      <c r="D60" s="2">
        <f>+D54-D59</f>
        <v>0</v>
      </c>
      <c r="G60" s="2">
        <f>G54-G59</f>
        <v>-0.35000000149011612</v>
      </c>
      <c r="H60" s="2">
        <f>H54-H59</f>
        <v>10313.64999999851</v>
      </c>
      <c r="I60" s="4" t="s">
        <v>78</v>
      </c>
    </row>
    <row r="61" spans="1:10" x14ac:dyDescent="0.2">
      <c r="C61" s="30"/>
      <c r="I61" s="4" t="s">
        <v>79</v>
      </c>
    </row>
    <row r="62" spans="1:10" x14ac:dyDescent="0.2">
      <c r="C62" s="2"/>
      <c r="H62" s="2"/>
    </row>
    <row r="63" spans="1:10" s="32" customFormat="1" x14ac:dyDescent="0.2">
      <c r="C63" s="2"/>
      <c r="E63" s="2"/>
      <c r="F63" s="2"/>
      <c r="G63" s="2"/>
      <c r="H63" s="2"/>
    </row>
    <row r="64" spans="1:10" s="32" customFormat="1" x14ac:dyDescent="0.2">
      <c r="C64" s="2"/>
      <c r="D64" s="4"/>
      <c r="E64" s="2"/>
      <c r="F64" s="2"/>
      <c r="G64" s="2"/>
      <c r="H64" s="2"/>
    </row>
    <row r="65" spans="2:8" s="32" customFormat="1" x14ac:dyDescent="0.2">
      <c r="C65" s="2"/>
      <c r="E65" s="2"/>
      <c r="F65" s="2"/>
      <c r="G65" s="2"/>
      <c r="H65" s="2"/>
    </row>
    <row r="66" spans="2:8" s="32" customFormat="1" x14ac:dyDescent="0.2">
      <c r="B66" s="4"/>
      <c r="C66" s="2"/>
      <c r="E66" s="2"/>
      <c r="F66" s="2"/>
      <c r="G66" s="2"/>
      <c r="H66" s="2"/>
    </row>
    <row r="67" spans="2:8" x14ac:dyDescent="0.2">
      <c r="C67" s="2"/>
    </row>
    <row r="68" spans="2:8" s="32" customFormat="1" x14ac:dyDescent="0.2">
      <c r="C68" s="2"/>
      <c r="E68" s="2"/>
      <c r="F68" s="2"/>
      <c r="G68" s="2"/>
    </row>
    <row r="69" spans="2:8" s="32" customFormat="1" x14ac:dyDescent="0.2">
      <c r="C69" s="2"/>
      <c r="E69" s="2"/>
      <c r="F69" s="2"/>
      <c r="G69" s="2"/>
    </row>
    <row r="70" spans="2:8" x14ac:dyDescent="0.2">
      <c r="C70" s="2"/>
    </row>
    <row r="71" spans="2:8" s="32" customFormat="1" x14ac:dyDescent="0.2">
      <c r="C71" s="2"/>
      <c r="E71" s="2"/>
      <c r="F71" s="2"/>
      <c r="G71" s="2"/>
    </row>
    <row r="72" spans="2:8" s="32" customFormat="1" x14ac:dyDescent="0.2">
      <c r="C72" s="2"/>
      <c r="E72" s="2"/>
      <c r="F72" s="2"/>
      <c r="G72" s="2"/>
    </row>
    <row r="73" spans="2:8" s="32" customFormat="1" x14ac:dyDescent="0.2">
      <c r="C73" s="2"/>
      <c r="E73" s="2"/>
      <c r="F73" s="2"/>
      <c r="G73" s="2"/>
    </row>
    <row r="74" spans="2:8" s="32" customFormat="1" ht="15" x14ac:dyDescent="0.35">
      <c r="C74" s="5"/>
      <c r="E74" s="2"/>
      <c r="F74" s="2"/>
      <c r="G74" s="2"/>
    </row>
    <row r="75" spans="2:8" x14ac:dyDescent="0.2">
      <c r="C75" s="2"/>
    </row>
    <row r="76" spans="2:8" x14ac:dyDescent="0.2">
      <c r="C76" s="2"/>
      <c r="H76" s="2"/>
    </row>
    <row r="77" spans="2:8" x14ac:dyDescent="0.2">
      <c r="C77" s="2"/>
      <c r="H77" s="2"/>
    </row>
    <row r="78" spans="2:8" x14ac:dyDescent="0.2">
      <c r="H78" s="2"/>
    </row>
    <row r="79" spans="2:8" x14ac:dyDescent="0.2">
      <c r="H79" s="2"/>
    </row>
    <row r="80" spans="2:8" x14ac:dyDescent="0.2">
      <c r="H80" s="2"/>
    </row>
    <row r="81" spans="3:8" x14ac:dyDescent="0.2">
      <c r="H81" s="2"/>
    </row>
    <row r="82" spans="3:8" x14ac:dyDescent="0.2">
      <c r="C82" s="2"/>
      <c r="H82" s="2"/>
    </row>
    <row r="83" spans="3:8" x14ac:dyDescent="0.2">
      <c r="H83" s="2"/>
    </row>
    <row r="84" spans="3:8" x14ac:dyDescent="0.2">
      <c r="H84" s="2"/>
    </row>
    <row r="85" spans="3:8" x14ac:dyDescent="0.2">
      <c r="H85" s="2"/>
    </row>
    <row r="86" spans="3:8" x14ac:dyDescent="0.2">
      <c r="H86" s="2"/>
    </row>
    <row r="87" spans="3:8" x14ac:dyDescent="0.2">
      <c r="C87" s="2"/>
      <c r="H87" s="2"/>
    </row>
  </sheetData>
  <mergeCells count="2">
    <mergeCell ref="A1:J1"/>
    <mergeCell ref="I3:J3"/>
  </mergeCells>
  <phoneticPr fontId="7" type="noConversion"/>
  <printOptions horizontalCentered="1" gridLines="1"/>
  <pageMargins left="0.75" right="0.16" top="0.51" bottom="0.22" header="0.6" footer="0"/>
  <pageSetup scale="74" orientation="landscape" copies="15" r:id="rId1"/>
  <headerFooter alignWithMargins="0">
    <oddHeader>&amp;C&amp;"Arial,Bold"&amp;12Town of Merrimack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FUND</vt:lpstr>
      <vt:lpstr>'SUMMARY BY FUND'!Print_Area</vt:lpstr>
    </vt:vector>
  </TitlesOfParts>
  <Company>Town of Merrimack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Thomas Boland</cp:lastModifiedBy>
  <cp:lastPrinted>2023-04-13T16:24:03Z</cp:lastPrinted>
  <dcterms:created xsi:type="dcterms:W3CDTF">2001-06-20T19:26:14Z</dcterms:created>
  <dcterms:modified xsi:type="dcterms:W3CDTF">2023-06-05T14:49:37Z</dcterms:modified>
</cp:coreProperties>
</file>